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64D4845B-A8D6-4D1D-94A4-14975168AE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0. DP, DT, NFV" sheetId="1" r:id="rId1"/>
    <sheet name="List1" sheetId="2" r:id="rId2"/>
  </sheets>
  <definedNames>
    <definedName name="_xlnm.Print_Titles" localSheetId="0">'10. DP, DT, NFV'!$4:$5</definedName>
    <definedName name="_xlnm.Print_Area" localSheetId="0">'10. DP, DT, NFV'!$A$1:$W$124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41" i="1" l="1"/>
  <c r="W32" i="1"/>
  <c r="W33" i="1"/>
  <c r="W23" i="1"/>
  <c r="W20" i="1" s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E6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E10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E17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E13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E20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E23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E27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E32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E41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E33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E45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E46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E60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E54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E47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E64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F65" i="1"/>
  <c r="E65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E7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E83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E78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E74" i="1"/>
  <c r="W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E8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E97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E94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E88" i="1"/>
  <c r="F119" i="1"/>
  <c r="G119" i="1"/>
  <c r="H119" i="1"/>
  <c r="I119" i="1"/>
  <c r="W119" i="1"/>
  <c r="E119" i="1"/>
  <c r="I118" i="1"/>
  <c r="I117" i="1" l="1"/>
  <c r="F117" i="1"/>
  <c r="I116" i="1"/>
  <c r="W116" i="1"/>
  <c r="X123" i="1" s="1"/>
  <c r="I93" i="1" l="1"/>
  <c r="I40" i="1" l="1"/>
  <c r="I38" i="1"/>
  <c r="I37" i="1"/>
  <c r="I26" i="1" l="1"/>
  <c r="I102" i="1" l="1"/>
  <c r="I82" i="1" l="1"/>
  <c r="U82" i="1"/>
  <c r="F100" i="1" l="1"/>
  <c r="F113" i="1" s="1"/>
  <c r="F121" i="1" s="1"/>
  <c r="I71" i="1" l="1"/>
  <c r="I72" i="1"/>
  <c r="I35" i="1"/>
  <c r="I34" i="1"/>
  <c r="I21" i="1"/>
  <c r="I25" i="1"/>
  <c r="U25" i="1"/>
  <c r="I24" i="1"/>
  <c r="U24" i="1"/>
  <c r="I19" i="1"/>
  <c r="U19" i="1"/>
  <c r="I18" i="1"/>
  <c r="U18" i="1"/>
  <c r="K100" i="1" l="1"/>
  <c r="V100" i="1"/>
  <c r="Q100" i="1"/>
  <c r="T100" i="1"/>
  <c r="P100" i="1"/>
  <c r="G100" i="1"/>
  <c r="R100" i="1"/>
  <c r="J100" i="1"/>
  <c r="H100" i="1"/>
  <c r="J102" i="1"/>
  <c r="K102" i="1"/>
  <c r="L102" i="1"/>
  <c r="M102" i="1"/>
  <c r="N102" i="1"/>
  <c r="O102" i="1"/>
  <c r="P102" i="1"/>
  <c r="Q102" i="1"/>
  <c r="R102" i="1"/>
  <c r="S102" i="1"/>
  <c r="T102" i="1"/>
  <c r="U102" i="1"/>
  <c r="V102" i="1"/>
  <c r="I105" i="1" l="1"/>
  <c r="I106" i="1"/>
  <c r="I107" i="1"/>
  <c r="I108" i="1"/>
  <c r="I109" i="1"/>
  <c r="I110" i="1"/>
  <c r="I111" i="1"/>
  <c r="I104" i="1"/>
  <c r="I63" i="1"/>
  <c r="I22" i="1" l="1"/>
  <c r="K113" i="1"/>
  <c r="R113" i="1"/>
  <c r="T113" i="1"/>
  <c r="P113" i="1" l="1"/>
  <c r="J113" i="1"/>
  <c r="Q113" i="1"/>
  <c r="V113" i="1"/>
  <c r="W7" i="1" l="1"/>
  <c r="W100" i="1" l="1"/>
  <c r="W113" i="1" s="1"/>
  <c r="W121" i="1" s="1"/>
  <c r="W124" i="1" s="1"/>
  <c r="I28" i="1"/>
  <c r="I11" i="1" l="1"/>
  <c r="I12" i="1"/>
  <c r="I14" i="1"/>
  <c r="I15" i="1"/>
  <c r="I16" i="1"/>
  <c r="L7" i="1" l="1"/>
  <c r="M7" i="1"/>
  <c r="N7" i="1"/>
  <c r="O7" i="1"/>
  <c r="S7" i="1"/>
  <c r="L21" i="1"/>
  <c r="L100" i="1" s="1"/>
  <c r="M21" i="1"/>
  <c r="M100" i="1" s="1"/>
  <c r="N21" i="1"/>
  <c r="N100" i="1" s="1"/>
  <c r="O21" i="1"/>
  <c r="O100" i="1" s="1"/>
  <c r="S21" i="1"/>
  <c r="S100" i="1" s="1"/>
  <c r="L22" i="1"/>
  <c r="M22" i="1"/>
  <c r="N22" i="1"/>
  <c r="O22" i="1"/>
  <c r="S22" i="1"/>
  <c r="L28" i="1"/>
  <c r="M28" i="1"/>
  <c r="N28" i="1"/>
  <c r="O28" i="1"/>
  <c r="S28" i="1"/>
  <c r="U11" i="1"/>
  <c r="U12" i="1"/>
  <c r="U14" i="1"/>
  <c r="U15" i="1"/>
  <c r="U16" i="1"/>
  <c r="U29" i="1"/>
  <c r="U31" i="1"/>
  <c r="U30" i="1"/>
  <c r="U34" i="1"/>
  <c r="U35" i="1"/>
  <c r="U36" i="1"/>
  <c r="U42" i="1"/>
  <c r="U43" i="1"/>
  <c r="U44" i="1"/>
  <c r="U55" i="1"/>
  <c r="U56" i="1"/>
  <c r="U48" i="1"/>
  <c r="U49" i="1"/>
  <c r="U50" i="1"/>
  <c r="U51" i="1"/>
  <c r="U52" i="1"/>
  <c r="U53" i="1"/>
  <c r="U57" i="1"/>
  <c r="U58" i="1"/>
  <c r="U59" i="1"/>
  <c r="U61" i="1"/>
  <c r="U62" i="1"/>
  <c r="U66" i="1"/>
  <c r="U67" i="1"/>
  <c r="U68" i="1"/>
  <c r="U69" i="1"/>
  <c r="U70" i="1"/>
  <c r="U75" i="1"/>
  <c r="U76" i="1"/>
  <c r="U77" i="1"/>
  <c r="U79" i="1"/>
  <c r="U80" i="1"/>
  <c r="U81" i="1"/>
  <c r="U84" i="1"/>
  <c r="U85" i="1"/>
  <c r="U86" i="1"/>
  <c r="U89" i="1"/>
  <c r="U90" i="1"/>
  <c r="U91" i="1"/>
  <c r="U92" i="1"/>
  <c r="U95" i="1"/>
  <c r="U96" i="1"/>
  <c r="U98" i="1"/>
  <c r="U99" i="1"/>
  <c r="N113" i="1" l="1"/>
  <c r="N121" i="1" s="1"/>
  <c r="S113" i="1"/>
  <c r="S121" i="1" s="1"/>
  <c r="L113" i="1"/>
  <c r="L121" i="1" s="1"/>
  <c r="M113" i="1"/>
  <c r="M121" i="1" s="1"/>
  <c r="O113" i="1"/>
  <c r="O121" i="1" s="1"/>
  <c r="E100" i="1" l="1"/>
  <c r="E113" i="1" s="1"/>
  <c r="E121" i="1" s="1"/>
  <c r="I99" i="1"/>
  <c r="I98" i="1"/>
  <c r="I96" i="1"/>
  <c r="I95" i="1"/>
  <c r="I90" i="1" l="1"/>
  <c r="I91" i="1"/>
  <c r="I92" i="1"/>
  <c r="I89" i="1"/>
  <c r="I86" i="1"/>
  <c r="I85" i="1"/>
  <c r="I84" i="1"/>
  <c r="I81" i="1"/>
  <c r="I80" i="1"/>
  <c r="I79" i="1"/>
  <c r="I76" i="1"/>
  <c r="I77" i="1"/>
  <c r="I75" i="1"/>
  <c r="I70" i="1"/>
  <c r="I69" i="1"/>
  <c r="I67" i="1"/>
  <c r="I68" i="1"/>
  <c r="I66" i="1"/>
  <c r="I62" i="1" l="1"/>
  <c r="I61" i="1"/>
  <c r="I59" i="1" l="1"/>
  <c r="I53" i="1"/>
  <c r="I57" i="1"/>
  <c r="I58" i="1"/>
  <c r="I52" i="1"/>
  <c r="I51" i="1"/>
  <c r="I49" i="1"/>
  <c r="I50" i="1"/>
  <c r="I48" i="1"/>
  <c r="I56" i="1"/>
  <c r="I55" i="1"/>
  <c r="I43" i="1"/>
  <c r="I44" i="1"/>
  <c r="I42" i="1"/>
  <c r="I36" i="1" l="1"/>
  <c r="I31" i="1"/>
  <c r="I30" i="1"/>
  <c r="I29" i="1"/>
  <c r="I39" i="1" l="1"/>
  <c r="U39" i="1"/>
  <c r="I100" i="1" l="1"/>
  <c r="I113" i="1" s="1"/>
  <c r="I121" i="1" s="1"/>
  <c r="G7" i="1"/>
  <c r="U21" i="1" l="1"/>
  <c r="U28" i="1" l="1"/>
  <c r="H7" i="1"/>
  <c r="U7" i="1" s="1"/>
  <c r="H113" i="1" l="1"/>
  <c r="H121" i="1" s="1"/>
  <c r="U22" i="1"/>
  <c r="I7" i="1" l="1"/>
  <c r="G113" i="1" l="1"/>
  <c r="G121" i="1" s="1"/>
  <c r="E7" i="1" l="1"/>
  <c r="U100" i="1" l="1"/>
  <c r="U113" i="1" s="1"/>
  <c r="F7" i="1"/>
  <c r="O117" i="1"/>
  <c r="O116" i="1"/>
  <c r="O119" i="1"/>
  <c r="M117" i="1"/>
  <c r="M116" i="1"/>
  <c r="M119" i="1"/>
  <c r="L119" i="1"/>
  <c r="L117" i="1"/>
  <c r="L116" i="1"/>
  <c r="S119" i="1"/>
  <c r="S117" i="1"/>
  <c r="S116" i="1"/>
  <c r="N117" i="1"/>
  <c r="N116" i="1"/>
  <c r="N119" i="1"/>
  <c r="T117" i="1"/>
  <c r="T116" i="1"/>
  <c r="T119" i="1"/>
  <c r="T121" i="1"/>
  <c r="J117" i="1"/>
  <c r="J116" i="1"/>
  <c r="J119" i="1"/>
  <c r="J121" i="1"/>
  <c r="U117" i="1"/>
  <c r="U116" i="1"/>
  <c r="U119" i="1"/>
  <c r="U121" i="1"/>
  <c r="K117" i="1"/>
  <c r="K116" i="1"/>
  <c r="K119" i="1"/>
  <c r="K121" i="1"/>
  <c r="Q117" i="1"/>
  <c r="Q116" i="1"/>
  <c r="Q119" i="1"/>
  <c r="Q121" i="1"/>
  <c r="V117" i="1"/>
  <c r="V116" i="1"/>
  <c r="V119" i="1"/>
  <c r="V121" i="1"/>
  <c r="R117" i="1"/>
  <c r="R116" i="1"/>
  <c r="R119" i="1"/>
  <c r="R121" i="1"/>
  <c r="P117" i="1"/>
  <c r="P116" i="1"/>
  <c r="P119" i="1"/>
  <c r="P121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Drábková Vladimíra</author>
  </authors>
  <commentList>
    <comment ref="H69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Drábková Vladimíra:</t>
        </r>
        <r>
          <rPr>
            <sz val="9"/>
            <color indexed="81"/>
            <rFont val="Tahoma"/>
            <family val="2"/>
            <charset val="238"/>
          </rPr>
          <t xml:space="preserve">
20 000 + 40 000= neexist. účet, není to vratka</t>
        </r>
      </text>
    </comment>
  </commentList>
</comments>
</file>

<file path=xl/sharedStrings.xml><?xml version="1.0" encoding="utf-8"?>
<sst xmlns="http://schemas.openxmlformats.org/spreadsheetml/2006/main" count="231" uniqueCount="155">
  <si>
    <t xml:space="preserve">Odbor </t>
  </si>
  <si>
    <t>UZ</t>
  </si>
  <si>
    <t>ORJ</t>
  </si>
  <si>
    <t>Odbor strategického rozvoje kraje</t>
  </si>
  <si>
    <t xml:space="preserve">Dotační program: </t>
  </si>
  <si>
    <t xml:space="preserve">Dotační tituly: </t>
  </si>
  <si>
    <t xml:space="preserve">Odbor životního prostředí a zemědělství </t>
  </si>
  <si>
    <t>Odbor školství a mládeže</t>
  </si>
  <si>
    <t xml:space="preserve">Odbor sociálních věcí </t>
  </si>
  <si>
    <t xml:space="preserve">Odbor dopravy a silničního hospodářství </t>
  </si>
  <si>
    <t>Odbor sportu, kultury a památkové péče</t>
  </si>
  <si>
    <t xml:space="preserve">Odbor zdravotnictví </t>
  </si>
  <si>
    <t>Odbor kancelář hejtmana</t>
  </si>
  <si>
    <t>Požadováno celkem</t>
  </si>
  <si>
    <t>v Kč</t>
  </si>
  <si>
    <t xml:space="preserve">Schváleno ROK, ZOK </t>
  </si>
  <si>
    <t>Vratky 2020</t>
  </si>
  <si>
    <t>x</t>
  </si>
  <si>
    <t>Příjem žádostí
od - do</t>
  </si>
  <si>
    <t>1.4. - 15.4.2019</t>
  </si>
  <si>
    <t>1.3. - 17.5.2019</t>
  </si>
  <si>
    <t>18.1. - 1.4.2019</t>
  </si>
  <si>
    <t>31.5. - 26.7.2019</t>
  </si>
  <si>
    <t>31.5. - 1.7.2019</t>
  </si>
  <si>
    <t>8.4. - 26.4.2019</t>
  </si>
  <si>
    <t>4.4. - 12.4.2019</t>
  </si>
  <si>
    <t>1.4. - 10.4.2019</t>
  </si>
  <si>
    <t>4.2. - 20.2.2019</t>
  </si>
  <si>
    <t>18.1. - 8.2.2019</t>
  </si>
  <si>
    <t>22.10. - 9.11.2018</t>
  </si>
  <si>
    <t>18.1. - 18.2.2019</t>
  </si>
  <si>
    <t>22.1. - 8.2.2019</t>
  </si>
  <si>
    <t>21.1. - 4.2.2019</t>
  </si>
  <si>
    <t>18.1. - 15.2.2019</t>
  </si>
  <si>
    <t>1. kolo 7.1. - 21.1.2019
2. kolo 17.6. - 28.6.2019</t>
  </si>
  <si>
    <t>1. kolo 18.1. - 1.2.2019
2. kolo 1.7. - 16.8.2019</t>
  </si>
  <si>
    <t>1. kolo 21.1. - 4.2.2019
2. kolo 3.6. - 17.6.2019</t>
  </si>
  <si>
    <t>1. kolo 25.2. - 26.4.2019
2. kolo 27.5. - 28.6.2019</t>
  </si>
  <si>
    <t>Počet schválených žádostí</t>
  </si>
  <si>
    <t>21.1. - 7.2.2019</t>
  </si>
  <si>
    <t>21.1. - 5.2.2019</t>
  </si>
  <si>
    <t>18.3. - 5.4.2019</t>
  </si>
  <si>
    <t>28.1. - 8.2. 2019</t>
  </si>
  <si>
    <t>28.1. - 8.2.2019</t>
  </si>
  <si>
    <t>21.1. - 31.1.2019</t>
  </si>
  <si>
    <t>1.2. - 28.2.2019</t>
  </si>
  <si>
    <t>21.1. - 15.2.2019</t>
  </si>
  <si>
    <t>21.1. - 28.1.2019</t>
  </si>
  <si>
    <t>14.6. - 31.7. 2019</t>
  </si>
  <si>
    <t>Individuální dotace (všechny odbory)</t>
  </si>
  <si>
    <t xml:space="preserve">Dotační programy / tituly  a individuální dotace celkem </t>
  </si>
  <si>
    <t xml:space="preserve">Dotační programy/tituly celkem  </t>
  </si>
  <si>
    <t>Skutečnost k 31.12.2019</t>
  </si>
  <si>
    <t>8 = 6 - 7</t>
  </si>
  <si>
    <t>01_01 Program na podporu podnikání 2021</t>
  </si>
  <si>
    <t>01_01_1 Podpora soutěží propagujících podnikatele</t>
  </si>
  <si>
    <t>01_01_2 Podpora poradenství pro podnikatele</t>
  </si>
  <si>
    <t>oblast sportu:</t>
  </si>
  <si>
    <t>oblast kultury a památkové péče:</t>
  </si>
  <si>
    <t>08_01_01 Podpora prevence kriminality</t>
  </si>
  <si>
    <t>08_01_02 Podpora prorodinných aktivit</t>
  </si>
  <si>
    <t xml:space="preserve">08_01_03 Podpora aktivit směřujících k sociálnímu začleňování </t>
  </si>
  <si>
    <t>08 -02 Program finanční podpory poskytování sociálních služeb v Olomouckém kraji - Podprogram č. 2</t>
  </si>
  <si>
    <t xml:space="preserve">10_01_01 Podpora zdravotně-preventivních aktivit pro všechny skupiny obyvatel </t>
  </si>
  <si>
    <t>10_01_02 Podpora významných aktivit v oblasti zdravotnictví</t>
  </si>
  <si>
    <t>14_01_01 Podpora regionálního značení</t>
  </si>
  <si>
    <t>14_01_02 Podpora farmářských trhů</t>
  </si>
  <si>
    <t>01_01_02 Podpora zpracování územně plánovací dokumentace</t>
  </si>
  <si>
    <t>01_01_01 Podpora budování a obnovy infrastruktury obce</t>
  </si>
  <si>
    <t>01_01_03 Podpora přípravy projektové dokumentace</t>
  </si>
  <si>
    <t>06_01_01 Podpora celoroční sportovní činnosti</t>
  </si>
  <si>
    <t xml:space="preserve">06_01_02 Podpora přípravy dětí a mládeže na vrcholový sport </t>
  </si>
  <si>
    <t>06_02_01 Podpora sportovních akcí</t>
  </si>
  <si>
    <t>06_02_02 Dotace na získání ternérské licence</t>
  </si>
  <si>
    <t>06_02_03 Podpora reprezentantů ČR z Olomouckého kraje</t>
  </si>
  <si>
    <t xml:space="preserve">06_02_04 Podpora mládežnických reprezentantů ČR (do 21 let) z Olomouckého kraje </t>
  </si>
  <si>
    <t>06_09 Víceletá podpora v oblasti sportu 2022-2024</t>
  </si>
  <si>
    <t>06_09_01 Víceletá podpora významných sportovních akcí</t>
  </si>
  <si>
    <t>06_09_02 Víceletá podpora sportovní činnosti</t>
  </si>
  <si>
    <t>07_01_01 Obnova kulturních památek</t>
  </si>
  <si>
    <t>07_01_02 Obnova staveb drobné architektury místního významu</t>
  </si>
  <si>
    <t>07_01_03 Obnova nemovitostí, které nejsou kulturní památkou, nacházejících se na území památkových rezervací a památkových zón a jejich ochranných pásem</t>
  </si>
  <si>
    <t>12_01_01 Nadregionální akce cestovního ruchu</t>
  </si>
  <si>
    <t xml:space="preserve">12_01_02 Podpora rozvoje zahraničních vztahů </t>
  </si>
  <si>
    <t xml:space="preserve">12_01_03 Podpora turistických informačních center </t>
  </si>
  <si>
    <t xml:space="preserve">12_01_04 Podpora rozvoje cestovního ruchu </t>
  </si>
  <si>
    <r>
      <t xml:space="preserve">Počet přijatých žádostí 
</t>
    </r>
    <r>
      <rPr>
        <sz val="8"/>
        <rFont val="Arial"/>
        <family val="2"/>
        <charset val="238"/>
      </rPr>
      <t>(mimo stornovaných)</t>
    </r>
  </si>
  <si>
    <t xml:space="preserve">15_01_01 Podpora přípravy a realizace SMART opatření </t>
  </si>
  <si>
    <t xml:space="preserve">15_01_02 Podpora realizace SMART opatření v oblasti eHealth </t>
  </si>
  <si>
    <t xml:space="preserve">05_04 Víceletá podpora významných kulturních projektů </t>
  </si>
  <si>
    <t>10. Dotační programy / tituly a návratné finanční výpomoci z rozpočtu Olomouckého kraje v roce 2024</t>
  </si>
  <si>
    <t>Schválený rozpočet 2024</t>
  </si>
  <si>
    <t>Upravený rozpočet k 31.12.2024</t>
  </si>
  <si>
    <t>Vyplaceno k 31.12.2024</t>
  </si>
  <si>
    <t>Vratky v roce 2024
(k 31.12.2024)</t>
  </si>
  <si>
    <t>Skutečnost k 31.12.2024</t>
  </si>
  <si>
    <t>Vratky v roce 2025</t>
  </si>
  <si>
    <t>14_01 Program na podporu místních produktů 2024</t>
  </si>
  <si>
    <t>01_01 Program obnovy venkova Olomouckého kraje 2024</t>
  </si>
  <si>
    <t>15_01 Smart region Olomoucký kraj 2024</t>
  </si>
  <si>
    <t>02_01 Program na podporu včelařů na území Olomouckého kraje 2024</t>
  </si>
  <si>
    <t>03_02 Dotace obcím na území Olomouckého kraje na řešení mimořádných událostí v oblasti vodohospodářské infrastruktury 2024</t>
  </si>
  <si>
    <t>02_02 Program na podporu aktivit v oblasti životního prostředí a zemědělství 2024</t>
  </si>
  <si>
    <t>02_02_01 Podpora realizace opatření v oblasti životního prostředí a zemědělství</t>
  </si>
  <si>
    <t>02_02_02 Podpora vzdělávání a osvěty v oblasti životního prostředí a zemědělství</t>
  </si>
  <si>
    <t>02_02_03 Podpora činnosti nekomerčních zájmových spolků a organizací působících v oblasti životního prostředí a zemědělství</t>
  </si>
  <si>
    <t>04_01 Program na podporu vzdělávání na vysokých školách v Olomouckém kraji v roce 2024</t>
  </si>
  <si>
    <t>04_02 Studijní stipendium Olomouckého kraje na studium v zahraničí v roce 2024</t>
  </si>
  <si>
    <t>04_03 Program na podporu environmentálního vzdělávání, výchovy a osvěty v Olomouckém kraji v roce 2024</t>
  </si>
  <si>
    <t>04_04 Program na podporu práce s dětmi a mládeží v Olomouckém kraji v roce 2024</t>
  </si>
  <si>
    <t>08_01 Dotační program pro sociální oblast 2024</t>
  </si>
  <si>
    <t>08_01_04 Podpora infrastruktury sociálních služeb na území Olomouckého kraje</t>
  </si>
  <si>
    <t xml:space="preserve">08_03 Dotační program na podporu dluhového poradenství v Olomouckém kraji </t>
  </si>
  <si>
    <t>08_04 Podpora infrastruktury sociálních služeb na území Olomouckého kraje II</t>
  </si>
  <si>
    <t>09_01 Podpora výstavby a oprav cyklostezek 2024</t>
  </si>
  <si>
    <t>09_03 Podpora výstavby, obnovy a vybavení dětských dopravních hřišť 2024</t>
  </si>
  <si>
    <t>09_02 Podopora opatření pro zvýšení bezpečnosti provozu a budování přechodů pro chodce 2024</t>
  </si>
  <si>
    <t>06_02 Program na podporu sportu v Olomouckém kraji v roce 2024</t>
  </si>
  <si>
    <t>06_03 Program na podporu volnočasových aktivit se zaměřením na tělovýchovu a rekreační sport v Olomouckém kraji v roce 2024</t>
  </si>
  <si>
    <t>06_04 Program na podporu sportovní činnosti dětí a mládeže v Olomouckém kraji v roce 2024</t>
  </si>
  <si>
    <t>06_01 Program na podporu sportovní činnosti v Olomouckém kraji v roce 2024</t>
  </si>
  <si>
    <t>06_05 Program na podporu handicapovaných sportovců v Olomouckém kraji v roce 2024</t>
  </si>
  <si>
    <t>06_07 Program na podporu rekonstrukci sportovních zařízení v obcích Olomouckého kraje  v roce 2024</t>
  </si>
  <si>
    <t>06_06 Program na podporu investičních akcí v oblasti sportu - technické a sportovní vybavení sportovních a tělovýchovných zařízení v Olomouckém kraji v roce 2024</t>
  </si>
  <si>
    <t>06_08 Program na podporu výstavby a rekonstrukci sportovních zařízení kofinancovaných z Národní sportovní agentury v roce 2024</t>
  </si>
  <si>
    <t>07_01 Program památkové péče v Olomouckém kraji v roce 2024</t>
  </si>
  <si>
    <t>05_01 Program podpory kultury v Olomouckém kraji v roce 2024</t>
  </si>
  <si>
    <t>05_02 Program na podporu stálých profesionálních souborů v Olomouckém kraji v roce 2024</t>
  </si>
  <si>
    <t>05_03 Program na podporu investičních projektů v oblasti kultury v Olomouckém kraji v roce 2024</t>
  </si>
  <si>
    <t>10_02 Program pro oblast protidrogové prevence v roce 2024</t>
  </si>
  <si>
    <t>10_02_01 Podpora kontaktních a poradenských služeb a terénních programů</t>
  </si>
  <si>
    <t>10_02_02 Podpora ambulantní léčby a doléčovacích programů</t>
  </si>
  <si>
    <t>10_02_04 Podpora specificke selektivní a indikované primární prevence</t>
  </si>
  <si>
    <t>10_01 Program na podporu zdraví a zdravého životního stylu v roce 2024</t>
  </si>
  <si>
    <t>10_03 Program pro vzdělávání ve zdravotnictví v roce 2024</t>
  </si>
  <si>
    <t xml:space="preserve">10_04_ Program na podporu poskytovatelů stipendií ve zdravotnictví v roce 2024 </t>
  </si>
  <si>
    <t>11_01 Program na podporu poskytovatelů paliativní péče v roce 2024</t>
  </si>
  <si>
    <t>11_01_01  Podpora poskytovatelů lůžkové paliativní péče</t>
  </si>
  <si>
    <t>11_01_02 Podpora poskytovatelů domácí paliativní péče</t>
  </si>
  <si>
    <t>11_01_04 Podpora vzdělávání v oblasti paliativní péče</t>
  </si>
  <si>
    <t>12_01 Program na podporu cestovního ruchu a zahraničních vztahů 2024</t>
  </si>
  <si>
    <t>12_01_05 Podpora kinematografie</t>
  </si>
  <si>
    <t>13_02 Program na podporu JSDH 2024</t>
  </si>
  <si>
    <t>13_02_01 Dotace na pořízení, technické zhodnocení a opravu požární techniky, nákup věcného vybavení a zajištění akceschopnosti JSDH obcí Olomouckého kraje 2024</t>
  </si>
  <si>
    <t>13_02_02 Dotace na pořízení cisternových automobilových stříkaček a dopravních automobilů pro JSDH obcí Olomouckého kraje s dotací MV ČR  2024</t>
  </si>
  <si>
    <t>13_01 Dotace na činnost a akce spolků hasičů a pobočných spolků hasičů Olomouckého kraje 2024</t>
  </si>
  <si>
    <t>13_01_01 Dotace na akce spolků hasičů a pobočných spolků hasičů Olomouckého kraje 2024</t>
  </si>
  <si>
    <t>13_01_02 Dotace na činnost spolků hasičů a pobočných spolků hasičů Olomouckého kraje 2024</t>
  </si>
  <si>
    <t>Dotace obcím na odstraňování povodňových škod</t>
  </si>
  <si>
    <t>Dary obcím na odstraňování povodňových škod</t>
  </si>
  <si>
    <t>Celkem</t>
  </si>
  <si>
    <t xml:space="preserve">Dotace a dary celkem </t>
  </si>
  <si>
    <t>zapojeno již v rozpočtu na rok 2025</t>
  </si>
  <si>
    <t>k zapojení do rozpočtu na rok 2025</t>
  </si>
  <si>
    <t xml:space="preserve">Dary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</si>
</sst>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sz val="11"/>
      <color rgb="FFFF0000"/>
      <name val="Arial"/>
      <family val="2"/>
      <charset val="238"/>
    </font>
    <font>
      <i/>
      <sz val="11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i/>
      <sz val="11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i/>
      <sz val="11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i/>
      <sz val="10"/>
      <color rgb="FFFF0000"/>
      <name val="Arial"/>
      <family val="2"/>
      <charset val="238"/>
    </font>
    <font>
      <sz val="10"/>
      <color rgb="FFFF0000"/>
      <name val="Calibri"/>
      <family val="2"/>
      <charset val="238"/>
      <scheme val="minor"/>
    </font>
    <font>
      <b/>
      <sz val="16"/>
      <name val="Arial"/>
      <family val="2"/>
      <charset val="238"/>
    </font>
    <font>
      <i/>
      <sz val="11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sz val="12"/>
      <color rgb="FFFF0000"/>
      <name val="Arial"/>
      <family val="2"/>
      <charset val="238"/>
    </font>
    <font>
      <sz val="12"/>
      <color rgb="FFFF0000"/>
      <name val="Calibri"/>
      <family val="2"/>
      <charset val="238"/>
      <scheme val="minor"/>
    </font>
    <font>
      <b/>
      <i/>
      <sz val="12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83">
    <border>
      <left/>
      <right/>
      <top/>
      <bottom/>
      <diagonal/>
    </border>
    <border>
      <left/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auto="1"/>
      </bottom>
      <diagonal/>
    </border>
    <border>
      <left/>
      <right style="thin">
        <color auto="1"/>
      </right>
      <top style="medium">
        <color indexed="64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double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/>
      <top style="double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medium">
        <color indexed="64"/>
      </top>
      <bottom style="double">
        <color auto="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double">
        <color auto="1"/>
      </bottom>
      <diagonal/>
    </border>
    <border>
      <left style="medium">
        <color indexed="64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/>
      <top style="double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double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double">
        <color auto="1"/>
      </left>
      <right style="thin">
        <color indexed="64"/>
      </right>
      <top/>
      <bottom style="thin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/>
      <diagonal/>
    </border>
    <border>
      <left style="double">
        <color auto="1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536">
    <xf numFmtId="0" fontId="0" fillId="0" borderId="0" xfId="0"/>
    <xf numFmtId="0" fontId="5" fillId="2" borderId="0" xfId="0" applyFont="1" applyFill="1"/>
    <xf numFmtId="3" fontId="5" fillId="2" borderId="0" xfId="0" applyNumberFormat="1" applyFont="1" applyFill="1"/>
    <xf numFmtId="3" fontId="5" fillId="2" borderId="0" xfId="0" applyNumberFormat="1" applyFont="1" applyFill="1" applyBorder="1" applyAlignment="1">
      <alignment horizontal="center"/>
    </xf>
    <xf numFmtId="0" fontId="4" fillId="0" borderId="0" xfId="0" applyFont="1"/>
    <xf numFmtId="3" fontId="5" fillId="2" borderId="0" xfId="0" applyNumberFormat="1" applyFont="1" applyFill="1" applyBorder="1"/>
    <xf numFmtId="0" fontId="5" fillId="0" borderId="0" xfId="0" applyFont="1"/>
    <xf numFmtId="0" fontId="7" fillId="2" borderId="0" xfId="0" applyFont="1" applyFill="1"/>
    <xf numFmtId="4" fontId="5" fillId="0" borderId="0" xfId="0" applyNumberFormat="1" applyFont="1"/>
    <xf numFmtId="0" fontId="5" fillId="0" borderId="55" xfId="0" applyFont="1" applyBorder="1"/>
    <xf numFmtId="0" fontId="5" fillId="0" borderId="0" xfId="0" applyFont="1" applyBorder="1"/>
    <xf numFmtId="3" fontId="9" fillId="2" borderId="21" xfId="0" applyNumberFormat="1" applyFont="1" applyFill="1" applyBorder="1"/>
    <xf numFmtId="3" fontId="9" fillId="2" borderId="56" xfId="0" applyNumberFormat="1" applyFont="1" applyFill="1" applyBorder="1" applyAlignment="1">
      <alignment horizontal="center"/>
    </xf>
    <xf numFmtId="0" fontId="5" fillId="0" borderId="21" xfId="0" applyFont="1" applyBorder="1"/>
    <xf numFmtId="0" fontId="7" fillId="2" borderId="34" xfId="0" applyFont="1" applyFill="1" applyBorder="1" applyAlignment="1">
      <alignment horizontal="left"/>
    </xf>
    <xf numFmtId="0" fontId="7" fillId="2" borderId="2" xfId="0" applyFont="1" applyFill="1" applyBorder="1"/>
    <xf numFmtId="4" fontId="7" fillId="2" borderId="2" xfId="0" applyNumberFormat="1" applyFont="1" applyFill="1" applyBorder="1"/>
    <xf numFmtId="3" fontId="7" fillId="2" borderId="0" xfId="0" applyNumberFormat="1" applyFont="1" applyFill="1" applyBorder="1"/>
    <xf numFmtId="3" fontId="7" fillId="2" borderId="34" xfId="0" applyNumberFormat="1" applyFont="1" applyFill="1" applyBorder="1" applyAlignment="1">
      <alignment horizontal="center"/>
    </xf>
    <xf numFmtId="0" fontId="5" fillId="2" borderId="6" xfId="0" applyFont="1" applyFill="1" applyBorder="1"/>
    <xf numFmtId="4" fontId="9" fillId="2" borderId="6" xfId="0" applyNumberFormat="1" applyFont="1" applyFill="1" applyBorder="1"/>
    <xf numFmtId="4" fontId="9" fillId="2" borderId="51" xfId="0" applyNumberFormat="1" applyFont="1" applyFill="1" applyBorder="1"/>
    <xf numFmtId="3" fontId="9" fillId="2" borderId="0" xfId="0" applyNumberFormat="1" applyFont="1" applyFill="1" applyBorder="1"/>
    <xf numFmtId="3" fontId="9" fillId="2" borderId="33" xfId="0" applyNumberFormat="1" applyFont="1" applyFill="1" applyBorder="1" applyAlignment="1">
      <alignment horizontal="center"/>
    </xf>
    <xf numFmtId="3" fontId="9" fillId="2" borderId="6" xfId="0" applyNumberFormat="1" applyFont="1" applyFill="1" applyBorder="1" applyAlignment="1">
      <alignment horizontal="center"/>
    </xf>
    <xf numFmtId="3" fontId="9" fillId="2" borderId="51" xfId="0" applyNumberFormat="1" applyFont="1" applyFill="1" applyBorder="1" applyAlignment="1">
      <alignment horizontal="center"/>
    </xf>
    <xf numFmtId="4" fontId="9" fillId="2" borderId="23" xfId="0" applyNumberFormat="1" applyFont="1" applyFill="1" applyBorder="1"/>
    <xf numFmtId="0" fontId="7" fillId="2" borderId="0" xfId="0" applyFont="1" applyFill="1" applyBorder="1"/>
    <xf numFmtId="0" fontId="7" fillId="2" borderId="10" xfId="0" applyFont="1" applyFill="1" applyBorder="1"/>
    <xf numFmtId="4" fontId="7" fillId="2" borderId="10" xfId="0" applyNumberFormat="1" applyFont="1" applyFill="1" applyBorder="1"/>
    <xf numFmtId="3" fontId="7" fillId="2" borderId="2" xfId="0" applyNumberFormat="1" applyFont="1" applyFill="1" applyBorder="1" applyAlignment="1">
      <alignment horizontal="center"/>
    </xf>
    <xf numFmtId="4" fontId="7" fillId="2" borderId="7" xfId="0" applyNumberFormat="1" applyFont="1" applyFill="1" applyBorder="1"/>
    <xf numFmtId="3" fontId="7" fillId="2" borderId="0" xfId="0" applyNumberFormat="1" applyFont="1" applyFill="1" applyBorder="1" applyAlignment="1">
      <alignment horizontal="center"/>
    </xf>
    <xf numFmtId="4" fontId="7" fillId="2" borderId="46" xfId="0" applyNumberFormat="1" applyFont="1" applyFill="1" applyBorder="1"/>
    <xf numFmtId="3" fontId="7" fillId="2" borderId="44" xfId="0" applyNumberFormat="1" applyFont="1" applyFill="1" applyBorder="1"/>
    <xf numFmtId="4" fontId="7" fillId="0" borderId="35" xfId="0" applyNumberFormat="1" applyFont="1" applyBorder="1"/>
    <xf numFmtId="0" fontId="8" fillId="2" borderId="0" xfId="1" applyFont="1" applyFill="1"/>
    <xf numFmtId="4" fontId="9" fillId="2" borderId="10" xfId="0" applyNumberFormat="1" applyFont="1" applyFill="1" applyBorder="1"/>
    <xf numFmtId="3" fontId="9" fillId="2" borderId="8" xfId="0" applyNumberFormat="1" applyFont="1" applyFill="1" applyBorder="1" applyAlignment="1">
      <alignment horizontal="center"/>
    </xf>
    <xf numFmtId="4" fontId="9" fillId="2" borderId="10" xfId="0" applyNumberFormat="1" applyFont="1" applyFill="1" applyBorder="1" applyAlignment="1">
      <alignment horizontal="right"/>
    </xf>
    <xf numFmtId="0" fontId="4" fillId="0" borderId="0" xfId="0" applyFont="1" applyBorder="1"/>
    <xf numFmtId="0" fontId="7" fillId="0" borderId="0" xfId="0" applyFont="1" applyBorder="1"/>
    <xf numFmtId="4" fontId="7" fillId="2" borderId="44" xfId="0" applyNumberFormat="1" applyFont="1" applyFill="1" applyBorder="1"/>
    <xf numFmtId="0" fontId="7" fillId="0" borderId="0" xfId="0" applyFont="1"/>
    <xf numFmtId="4" fontId="7" fillId="2" borderId="8" xfId="0" applyNumberFormat="1" applyFont="1" applyFill="1" applyBorder="1"/>
    <xf numFmtId="3" fontId="7" fillId="2" borderId="36" xfId="0" applyNumberFormat="1" applyFont="1" applyFill="1" applyBorder="1" applyAlignment="1">
      <alignment horizontal="center"/>
    </xf>
    <xf numFmtId="4" fontId="7" fillId="0" borderId="37" xfId="0" applyNumberFormat="1" applyFont="1" applyBorder="1"/>
    <xf numFmtId="4" fontId="9" fillId="2" borderId="12" xfId="0" applyNumberFormat="1" applyFont="1" applyFill="1" applyBorder="1"/>
    <xf numFmtId="4" fontId="7" fillId="5" borderId="2" xfId="0" applyNumberFormat="1" applyFont="1" applyFill="1" applyBorder="1"/>
    <xf numFmtId="4" fontId="7" fillId="5" borderId="44" xfId="0" applyNumberFormat="1" applyFont="1" applyFill="1" applyBorder="1"/>
    <xf numFmtId="3" fontId="7" fillId="2" borderId="10" xfId="0" applyNumberFormat="1" applyFont="1" applyFill="1" applyBorder="1" applyAlignment="1">
      <alignment horizontal="center"/>
    </xf>
    <xf numFmtId="4" fontId="7" fillId="2" borderId="9" xfId="0" applyNumberFormat="1" applyFont="1" applyFill="1" applyBorder="1"/>
    <xf numFmtId="4" fontId="7" fillId="2" borderId="47" xfId="0" applyNumberFormat="1" applyFont="1" applyFill="1" applyBorder="1"/>
    <xf numFmtId="3" fontId="7" fillId="2" borderId="36" xfId="0" applyNumberFormat="1" applyFont="1" applyFill="1" applyBorder="1" applyAlignment="1">
      <alignment horizontal="center" wrapText="1"/>
    </xf>
    <xf numFmtId="3" fontId="9" fillId="2" borderId="10" xfId="0" applyNumberFormat="1" applyFont="1" applyFill="1" applyBorder="1" applyAlignment="1">
      <alignment horizontal="center"/>
    </xf>
    <xf numFmtId="4" fontId="9" fillId="2" borderId="8" xfId="0" applyNumberFormat="1" applyFont="1" applyFill="1" applyBorder="1"/>
    <xf numFmtId="3" fontId="9" fillId="2" borderId="9" xfId="0" applyNumberFormat="1" applyFont="1" applyFill="1" applyBorder="1" applyAlignment="1">
      <alignment horizontal="center"/>
    </xf>
    <xf numFmtId="0" fontId="5" fillId="0" borderId="0" xfId="0" applyFont="1" applyFill="1"/>
    <xf numFmtId="4" fontId="9" fillId="2" borderId="17" xfId="0" applyNumberFormat="1" applyFont="1" applyFill="1" applyBorder="1"/>
    <xf numFmtId="3" fontId="7" fillId="2" borderId="22" xfId="0" applyNumberFormat="1" applyFont="1" applyFill="1" applyBorder="1" applyAlignment="1">
      <alignment horizontal="center"/>
    </xf>
    <xf numFmtId="3" fontId="9" fillId="2" borderId="17" xfId="0" applyNumberFormat="1" applyFont="1" applyFill="1" applyBorder="1" applyAlignment="1">
      <alignment horizontal="center"/>
    </xf>
    <xf numFmtId="4" fontId="9" fillId="2" borderId="16" xfId="0" applyNumberFormat="1" applyFont="1" applyFill="1" applyBorder="1"/>
    <xf numFmtId="3" fontId="9" fillId="2" borderId="18" xfId="0" applyNumberFormat="1" applyFont="1" applyFill="1" applyBorder="1" applyAlignment="1">
      <alignment horizontal="center"/>
    </xf>
    <xf numFmtId="4" fontId="9" fillId="2" borderId="48" xfId="0" applyNumberFormat="1" applyFont="1" applyFill="1" applyBorder="1"/>
    <xf numFmtId="4" fontId="9" fillId="0" borderId="43" xfId="0" applyNumberFormat="1" applyFont="1" applyBorder="1"/>
    <xf numFmtId="4" fontId="9" fillId="2" borderId="17" xfId="0" applyNumberFormat="1" applyFont="1" applyFill="1" applyBorder="1" applyAlignment="1">
      <alignment horizontal="right"/>
    </xf>
    <xf numFmtId="4" fontId="9" fillId="2" borderId="2" xfId="0" applyNumberFormat="1" applyFont="1" applyFill="1" applyBorder="1"/>
    <xf numFmtId="0" fontId="5" fillId="2" borderId="0" xfId="0" applyFont="1" applyFill="1" applyBorder="1"/>
    <xf numFmtId="4" fontId="7" fillId="2" borderId="0" xfId="0" applyNumberFormat="1" applyFont="1" applyFill="1" applyBorder="1"/>
    <xf numFmtId="4" fontId="7" fillId="2" borderId="13" xfId="0" applyNumberFormat="1" applyFont="1" applyFill="1" applyBorder="1"/>
    <xf numFmtId="3" fontId="9" fillId="2" borderId="55" xfId="0" applyNumberFormat="1" applyFont="1" applyFill="1" applyBorder="1"/>
    <xf numFmtId="3" fontId="7" fillId="2" borderId="41" xfId="0" applyNumberFormat="1" applyFont="1" applyFill="1" applyBorder="1" applyAlignment="1">
      <alignment horizontal="center"/>
    </xf>
    <xf numFmtId="3" fontId="7" fillId="2" borderId="13" xfId="0" applyNumberFormat="1" applyFont="1" applyFill="1" applyBorder="1" applyAlignment="1">
      <alignment horizontal="center"/>
    </xf>
    <xf numFmtId="4" fontId="7" fillId="2" borderId="55" xfId="0" applyNumberFormat="1" applyFont="1" applyFill="1" applyBorder="1"/>
    <xf numFmtId="0" fontId="4" fillId="0" borderId="55" xfId="0" applyFont="1" applyBorder="1"/>
    <xf numFmtId="3" fontId="7" fillId="2" borderId="9" xfId="0" applyNumberFormat="1" applyFont="1" applyFill="1" applyBorder="1"/>
    <xf numFmtId="3" fontId="7" fillId="2" borderId="9" xfId="0" applyNumberFormat="1" applyFont="1" applyFill="1" applyBorder="1" applyAlignment="1">
      <alignment horizontal="center"/>
    </xf>
    <xf numFmtId="0" fontId="7" fillId="0" borderId="9" xfId="0" applyFont="1" applyBorder="1"/>
    <xf numFmtId="3" fontId="7" fillId="2" borderId="20" xfId="0" applyNumberFormat="1" applyFont="1" applyFill="1" applyBorder="1"/>
    <xf numFmtId="4" fontId="9" fillId="2" borderId="13" xfId="0" applyNumberFormat="1" applyFont="1" applyFill="1" applyBorder="1"/>
    <xf numFmtId="3" fontId="9" fillId="2" borderId="44" xfId="0" applyNumberFormat="1" applyFont="1" applyFill="1" applyBorder="1"/>
    <xf numFmtId="4" fontId="9" fillId="0" borderId="17" xfId="0" applyNumberFormat="1" applyFont="1" applyBorder="1"/>
    <xf numFmtId="3" fontId="7" fillId="2" borderId="40" xfId="0" applyNumberFormat="1" applyFont="1" applyFill="1" applyBorder="1" applyAlignment="1">
      <alignment horizontal="center"/>
    </xf>
    <xf numFmtId="3" fontId="9" fillId="0" borderId="11" xfId="0" applyNumberFormat="1" applyFont="1" applyBorder="1" applyAlignment="1">
      <alignment horizontal="center"/>
    </xf>
    <xf numFmtId="4" fontId="9" fillId="0" borderId="72" xfId="0" applyNumberFormat="1" applyFont="1" applyBorder="1"/>
    <xf numFmtId="3" fontId="9" fillId="0" borderId="15" xfId="0" applyNumberFormat="1" applyFont="1" applyBorder="1" applyAlignment="1">
      <alignment horizontal="center"/>
    </xf>
    <xf numFmtId="4" fontId="9" fillId="0" borderId="73" xfId="0" applyNumberFormat="1" applyFont="1" applyBorder="1"/>
    <xf numFmtId="4" fontId="9" fillId="0" borderId="11" xfId="0" applyNumberFormat="1" applyFont="1" applyBorder="1"/>
    <xf numFmtId="3" fontId="9" fillId="0" borderId="59" xfId="0" applyNumberFormat="1" applyFont="1" applyBorder="1"/>
    <xf numFmtId="4" fontId="9" fillId="0" borderId="74" xfId="0" applyNumberFormat="1" applyFont="1" applyBorder="1"/>
    <xf numFmtId="3" fontId="9" fillId="0" borderId="17" xfId="0" applyNumberFormat="1" applyFont="1" applyBorder="1" applyAlignment="1">
      <alignment horizontal="center"/>
    </xf>
    <xf numFmtId="4" fontId="9" fillId="0" borderId="16" xfId="0" applyNumberFormat="1" applyFont="1" applyBorder="1"/>
    <xf numFmtId="3" fontId="9" fillId="0" borderId="18" xfId="0" applyNumberFormat="1" applyFont="1" applyBorder="1" applyAlignment="1">
      <alignment horizontal="center"/>
    </xf>
    <xf numFmtId="4" fontId="9" fillId="0" borderId="48" xfId="0" applyNumberFormat="1" applyFont="1" applyBorder="1"/>
    <xf numFmtId="4" fontId="9" fillId="0" borderId="10" xfId="0" applyNumberFormat="1" applyFont="1" applyBorder="1"/>
    <xf numFmtId="3" fontId="9" fillId="0" borderId="60" xfId="0" applyNumberFormat="1" applyFont="1" applyBorder="1"/>
    <xf numFmtId="3" fontId="7" fillId="2" borderId="24" xfId="0" applyNumberFormat="1" applyFont="1" applyFill="1" applyBorder="1" applyAlignment="1">
      <alignment horizontal="center"/>
    </xf>
    <xf numFmtId="3" fontId="9" fillId="0" borderId="19" xfId="0" applyNumberFormat="1" applyFont="1" applyBorder="1" applyAlignment="1">
      <alignment horizontal="center"/>
    </xf>
    <xf numFmtId="4" fontId="9" fillId="0" borderId="14" xfId="0" applyNumberFormat="1" applyFont="1" applyBorder="1"/>
    <xf numFmtId="3" fontId="9" fillId="0" borderId="14" xfId="0" applyNumberFormat="1" applyFont="1" applyBorder="1" applyAlignment="1">
      <alignment horizontal="center"/>
    </xf>
    <xf numFmtId="4" fontId="9" fillId="0" borderId="19" xfId="0" applyNumberFormat="1" applyFont="1" applyBorder="1"/>
    <xf numFmtId="3" fontId="9" fillId="0" borderId="62" xfId="0" applyNumberFormat="1" applyFont="1" applyBorder="1"/>
    <xf numFmtId="4" fontId="9" fillId="0" borderId="62" xfId="0" applyNumberFormat="1" applyFont="1" applyBorder="1"/>
    <xf numFmtId="4" fontId="7" fillId="0" borderId="2" xfId="0" applyNumberFormat="1" applyFont="1" applyBorder="1"/>
    <xf numFmtId="4" fontId="7" fillId="2" borderId="20" xfId="0" applyNumberFormat="1" applyFont="1" applyFill="1" applyBorder="1"/>
    <xf numFmtId="4" fontId="7" fillId="0" borderId="10" xfId="0" applyNumberFormat="1" applyFont="1" applyBorder="1"/>
    <xf numFmtId="0" fontId="5" fillId="2" borderId="2" xfId="0" applyFont="1" applyFill="1" applyBorder="1"/>
    <xf numFmtId="4" fontId="9" fillId="0" borderId="6" xfId="0" applyNumberFormat="1" applyFont="1" applyBorder="1"/>
    <xf numFmtId="3" fontId="7" fillId="2" borderId="34" xfId="0" applyNumberFormat="1" applyFont="1" applyFill="1" applyBorder="1" applyAlignment="1">
      <alignment horizontal="center" wrapText="1"/>
    </xf>
    <xf numFmtId="4" fontId="9" fillId="2" borderId="60" xfId="0" applyNumberFormat="1" applyFont="1" applyFill="1" applyBorder="1"/>
    <xf numFmtId="3" fontId="9" fillId="2" borderId="18" xfId="0" applyNumberFormat="1" applyFont="1" applyFill="1" applyBorder="1"/>
    <xf numFmtId="4" fontId="9" fillId="2" borderId="20" xfId="0" applyNumberFormat="1" applyFont="1" applyFill="1" applyBorder="1" applyAlignment="1">
      <alignment horizontal="right"/>
    </xf>
    <xf numFmtId="4" fontId="9" fillId="2" borderId="60" xfId="0" applyNumberFormat="1" applyFont="1" applyFill="1" applyBorder="1" applyAlignment="1">
      <alignment horizontal="right"/>
    </xf>
    <xf numFmtId="3" fontId="9" fillId="2" borderId="16" xfId="0" applyNumberFormat="1" applyFont="1" applyFill="1" applyBorder="1" applyAlignment="1">
      <alignment horizontal="center"/>
    </xf>
    <xf numFmtId="4" fontId="9" fillId="2" borderId="45" xfId="0" applyNumberFormat="1" applyFont="1" applyFill="1" applyBorder="1" applyAlignment="1">
      <alignment horizontal="right"/>
    </xf>
    <xf numFmtId="4" fontId="9" fillId="2" borderId="48" xfId="0" applyNumberFormat="1" applyFont="1" applyFill="1" applyBorder="1" applyAlignment="1">
      <alignment horizontal="right"/>
    </xf>
    <xf numFmtId="3" fontId="7" fillId="6" borderId="2" xfId="0" applyNumberFormat="1" applyFont="1" applyFill="1" applyBorder="1" applyAlignment="1">
      <alignment horizontal="center"/>
    </xf>
    <xf numFmtId="4" fontId="7" fillId="6" borderId="7" xfId="0" applyNumberFormat="1" applyFont="1" applyFill="1" applyBorder="1"/>
    <xf numFmtId="4" fontId="9" fillId="2" borderId="44" xfId="0" applyNumberFormat="1" applyFont="1" applyFill="1" applyBorder="1"/>
    <xf numFmtId="4" fontId="7" fillId="0" borderId="47" xfId="0" applyNumberFormat="1" applyFont="1" applyFill="1" applyBorder="1"/>
    <xf numFmtId="4" fontId="9" fillId="2" borderId="47" xfId="0" applyNumberFormat="1" applyFont="1" applyFill="1" applyBorder="1"/>
    <xf numFmtId="4" fontId="9" fillId="2" borderId="20" xfId="0" applyNumberFormat="1" applyFont="1" applyFill="1" applyBorder="1"/>
    <xf numFmtId="4" fontId="7" fillId="0" borderId="7" xfId="0" applyNumberFormat="1" applyFont="1" applyBorder="1"/>
    <xf numFmtId="0" fontId="7" fillId="2" borderId="49" xfId="0" applyNumberFormat="1" applyFont="1" applyFill="1" applyBorder="1" applyAlignment="1">
      <alignment horizontal="center"/>
    </xf>
    <xf numFmtId="4" fontId="9" fillId="2" borderId="18" xfId="0" applyNumberFormat="1" applyFont="1" applyFill="1" applyBorder="1" applyAlignment="1">
      <alignment horizontal="right"/>
    </xf>
    <xf numFmtId="0" fontId="5" fillId="0" borderId="18" xfId="0" applyNumberFormat="1" applyFont="1" applyBorder="1"/>
    <xf numFmtId="4" fontId="7" fillId="2" borderId="17" xfId="0" applyNumberFormat="1" applyFont="1" applyFill="1" applyBorder="1"/>
    <xf numFmtId="0" fontId="9" fillId="2" borderId="0" xfId="0" applyNumberFormat="1" applyFont="1" applyFill="1" applyBorder="1"/>
    <xf numFmtId="0" fontId="5" fillId="2" borderId="18" xfId="0" applyNumberFormat="1" applyFont="1" applyFill="1" applyBorder="1"/>
    <xf numFmtId="0" fontId="9" fillId="2" borderId="6" xfId="0" applyNumberFormat="1" applyFont="1" applyFill="1" applyBorder="1"/>
    <xf numFmtId="0" fontId="5" fillId="0" borderId="0" xfId="0" applyNumberFormat="1" applyFont="1" applyBorder="1"/>
    <xf numFmtId="0" fontId="9" fillId="2" borderId="2" xfId="0" applyNumberFormat="1" applyFont="1" applyFill="1" applyBorder="1"/>
    <xf numFmtId="0" fontId="7" fillId="2" borderId="34" xfId="0" applyNumberFormat="1" applyFont="1" applyFill="1" applyBorder="1" applyAlignment="1">
      <alignment horizontal="center"/>
    </xf>
    <xf numFmtId="3" fontId="9" fillId="2" borderId="58" xfId="0" applyNumberFormat="1" applyFont="1" applyFill="1" applyBorder="1"/>
    <xf numFmtId="4" fontId="7" fillId="0" borderId="13" xfId="0" applyNumberFormat="1" applyFont="1" applyBorder="1"/>
    <xf numFmtId="0" fontId="5" fillId="2" borderId="55" xfId="0" applyFont="1" applyFill="1" applyBorder="1"/>
    <xf numFmtId="0" fontId="8" fillId="0" borderId="0" xfId="0" applyFont="1"/>
    <xf numFmtId="3" fontId="5" fillId="0" borderId="0" xfId="0" applyNumberFormat="1" applyFont="1"/>
    <xf numFmtId="3" fontId="5" fillId="0" borderId="0" xfId="0" applyNumberFormat="1" applyFont="1" applyFill="1" applyBorder="1" applyAlignment="1">
      <alignment horizontal="center"/>
    </xf>
    <xf numFmtId="3" fontId="5" fillId="0" borderId="0" xfId="0" applyNumberFormat="1" applyFont="1" applyAlignment="1">
      <alignment horizontal="center"/>
    </xf>
    <xf numFmtId="4" fontId="7" fillId="0" borderId="0" xfId="0" applyNumberFormat="1" applyFont="1"/>
    <xf numFmtId="0" fontId="6" fillId="0" borderId="0" xfId="0" applyFont="1"/>
    <xf numFmtId="0" fontId="5" fillId="4" borderId="47" xfId="0" applyFont="1" applyFill="1" applyBorder="1"/>
    <xf numFmtId="0" fontId="5" fillId="4" borderId="9" xfId="0" applyFont="1" applyFill="1" applyBorder="1"/>
    <xf numFmtId="0" fontId="5" fillId="2" borderId="56" xfId="0" applyFont="1" applyFill="1" applyBorder="1"/>
    <xf numFmtId="0" fontId="9" fillId="2" borderId="0" xfId="0" applyFont="1" applyFill="1" applyBorder="1" applyAlignment="1">
      <alignment horizontal="left"/>
    </xf>
    <xf numFmtId="0" fontId="7" fillId="2" borderId="7" xfId="0" applyFont="1" applyFill="1" applyBorder="1"/>
    <xf numFmtId="0" fontId="7" fillId="2" borderId="36" xfId="0" applyFont="1" applyFill="1" applyBorder="1"/>
    <xf numFmtId="0" fontId="7" fillId="2" borderId="8" xfId="0" applyFont="1" applyFill="1" applyBorder="1"/>
    <xf numFmtId="0" fontId="5" fillId="2" borderId="17" xfId="0" applyFont="1" applyFill="1" applyBorder="1"/>
    <xf numFmtId="0" fontId="9" fillId="0" borderId="17" xfId="0" applyFont="1" applyBorder="1"/>
    <xf numFmtId="0" fontId="5" fillId="2" borderId="10" xfId="0" applyFont="1" applyFill="1" applyBorder="1"/>
    <xf numFmtId="0" fontId="9" fillId="2" borderId="17" xfId="0" applyNumberFormat="1" applyFont="1" applyFill="1" applyBorder="1"/>
    <xf numFmtId="0" fontId="12" fillId="3" borderId="32" xfId="1" applyFont="1" applyFill="1" applyBorder="1" applyAlignment="1">
      <alignment horizontal="left"/>
    </xf>
    <xf numFmtId="0" fontId="12" fillId="3" borderId="4" xfId="1" applyFont="1" applyFill="1" applyBorder="1" applyAlignment="1">
      <alignment horizontal="left"/>
    </xf>
    <xf numFmtId="0" fontId="1" fillId="3" borderId="5" xfId="1" applyFont="1" applyFill="1" applyBorder="1"/>
    <xf numFmtId="3" fontId="12" fillId="3" borderId="5" xfId="1" applyNumberFormat="1" applyFont="1" applyFill="1" applyBorder="1"/>
    <xf numFmtId="0" fontId="13" fillId="2" borderId="33" xfId="0" applyFont="1" applyFill="1" applyBorder="1"/>
    <xf numFmtId="0" fontId="1" fillId="2" borderId="34" xfId="0" applyFont="1" applyFill="1" applyBorder="1" applyAlignment="1">
      <alignment horizontal="left"/>
    </xf>
    <xf numFmtId="0" fontId="1" fillId="2" borderId="2" xfId="0" applyFont="1" applyFill="1" applyBorder="1" applyAlignment="1">
      <alignment wrapText="1"/>
    </xf>
    <xf numFmtId="0" fontId="14" fillId="2" borderId="2" xfId="0" applyFont="1" applyFill="1" applyBorder="1" applyAlignment="1">
      <alignment horizontal="left"/>
    </xf>
    <xf numFmtId="0" fontId="1" fillId="2" borderId="2" xfId="0" applyFont="1" applyFill="1" applyBorder="1"/>
    <xf numFmtId="0" fontId="1" fillId="2" borderId="6" xfId="0" applyFont="1" applyFill="1" applyBorder="1" applyAlignment="1">
      <alignment horizontal="left"/>
    </xf>
    <xf numFmtId="4" fontId="12" fillId="3" borderId="5" xfId="1" applyNumberFormat="1" applyFont="1" applyFill="1" applyBorder="1"/>
    <xf numFmtId="4" fontId="14" fillId="2" borderId="6" xfId="0" applyNumberFormat="1" applyFont="1" applyFill="1" applyBorder="1"/>
    <xf numFmtId="4" fontId="1" fillId="2" borderId="2" xfId="0" applyNumberFormat="1" applyFont="1" applyFill="1" applyBorder="1"/>
    <xf numFmtId="4" fontId="1" fillId="2" borderId="10" xfId="0" applyNumberFormat="1" applyFont="1" applyFill="1" applyBorder="1"/>
    <xf numFmtId="0" fontId="14" fillId="2" borderId="6" xfId="0" applyFont="1" applyFill="1" applyBorder="1" applyAlignment="1">
      <alignment horizontal="left"/>
    </xf>
    <xf numFmtId="4" fontId="14" fillId="2" borderId="2" xfId="0" applyNumberFormat="1" applyFont="1" applyFill="1" applyBorder="1"/>
    <xf numFmtId="0" fontId="14" fillId="2" borderId="6" xfId="0" applyFont="1" applyFill="1" applyBorder="1" applyAlignment="1">
      <alignment horizontal="left" wrapText="1"/>
    </xf>
    <xf numFmtId="0" fontId="1" fillId="2" borderId="6" xfId="0" applyFont="1" applyFill="1" applyBorder="1"/>
    <xf numFmtId="4" fontId="14" fillId="2" borderId="17" xfId="0" applyNumberFormat="1" applyFont="1" applyFill="1" applyBorder="1"/>
    <xf numFmtId="0" fontId="1" fillId="2" borderId="10" xfId="0" applyFont="1" applyFill="1" applyBorder="1"/>
    <xf numFmtId="0" fontId="13" fillId="2" borderId="34" xfId="0" applyFont="1" applyFill="1" applyBorder="1"/>
    <xf numFmtId="0" fontId="1" fillId="2" borderId="36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39" xfId="0" applyFont="1" applyFill="1" applyBorder="1"/>
    <xf numFmtId="0" fontId="13" fillId="2" borderId="38" xfId="0" applyFont="1" applyFill="1" applyBorder="1"/>
    <xf numFmtId="0" fontId="1" fillId="2" borderId="39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right"/>
    </xf>
    <xf numFmtId="0" fontId="14" fillId="2" borderId="11" xfId="0" applyFont="1" applyFill="1" applyBorder="1" applyAlignment="1">
      <alignment horizontal="left" wrapText="1"/>
    </xf>
    <xf numFmtId="0" fontId="14" fillId="2" borderId="10" xfId="0" applyFont="1" applyFill="1" applyBorder="1" applyAlignment="1">
      <alignment horizontal="left" wrapText="1"/>
    </xf>
    <xf numFmtId="0" fontId="14" fillId="2" borderId="17" xfId="0" applyFont="1" applyFill="1" applyBorder="1" applyAlignment="1">
      <alignment horizontal="left" wrapText="1"/>
    </xf>
    <xf numFmtId="0" fontId="14" fillId="2" borderId="17" xfId="0" applyFont="1" applyFill="1" applyBorder="1" applyAlignment="1">
      <alignment wrapText="1"/>
    </xf>
    <xf numFmtId="0" fontId="1" fillId="2" borderId="17" xfId="0" applyFont="1" applyFill="1" applyBorder="1" applyAlignment="1">
      <alignment horizontal="right"/>
    </xf>
    <xf numFmtId="4" fontId="14" fillId="0" borderId="10" xfId="0" applyNumberFormat="1" applyFont="1" applyFill="1" applyBorder="1"/>
    <xf numFmtId="0" fontId="14" fillId="2" borderId="2" xfId="0" applyFont="1" applyFill="1" applyBorder="1" applyAlignment="1">
      <alignment horizontal="left" wrapText="1"/>
    </xf>
    <xf numFmtId="0" fontId="1" fillId="2" borderId="10" xfId="0" applyFont="1" applyFill="1" applyBorder="1" applyAlignment="1">
      <alignment horizontal="right"/>
    </xf>
    <xf numFmtId="4" fontId="14" fillId="2" borderId="10" xfId="0" applyNumberFormat="1" applyFont="1" applyFill="1" applyBorder="1"/>
    <xf numFmtId="0" fontId="1" fillId="2" borderId="2" xfId="0" applyFont="1" applyFill="1" applyBorder="1" applyAlignment="1">
      <alignment horizontal="right"/>
    </xf>
    <xf numFmtId="4" fontId="14" fillId="2" borderId="19" xfId="0" applyNumberFormat="1" applyFont="1" applyFill="1" applyBorder="1"/>
    <xf numFmtId="4" fontId="16" fillId="2" borderId="2" xfId="0" applyNumberFormat="1" applyFont="1" applyFill="1" applyBorder="1"/>
    <xf numFmtId="3" fontId="15" fillId="3" borderId="3" xfId="0" applyNumberFormat="1" applyFont="1" applyFill="1" applyBorder="1" applyAlignment="1">
      <alignment horizontal="center" wrapText="1"/>
    </xf>
    <xf numFmtId="4" fontId="14" fillId="2" borderId="51" xfId="0" applyNumberFormat="1" applyFont="1" applyFill="1" applyBorder="1"/>
    <xf numFmtId="4" fontId="16" fillId="2" borderId="10" xfId="0" applyNumberFormat="1" applyFont="1" applyFill="1" applyBorder="1"/>
    <xf numFmtId="4" fontId="14" fillId="2" borderId="48" xfId="0" applyNumberFormat="1" applyFont="1" applyFill="1" applyBorder="1"/>
    <xf numFmtId="4" fontId="14" fillId="2" borderId="10" xfId="0" applyNumberFormat="1" applyFont="1" applyFill="1" applyBorder="1" applyAlignment="1">
      <alignment wrapText="1"/>
    </xf>
    <xf numFmtId="4" fontId="14" fillId="2" borderId="17" xfId="0" applyNumberFormat="1" applyFont="1" applyFill="1" applyBorder="1" applyAlignment="1">
      <alignment horizontal="right"/>
    </xf>
    <xf numFmtId="4" fontId="7" fillId="0" borderId="0" xfId="0" applyNumberFormat="1" applyFont="1" applyBorder="1"/>
    <xf numFmtId="4" fontId="7" fillId="2" borderId="0" xfId="0" applyNumberFormat="1" applyFont="1" applyFill="1"/>
    <xf numFmtId="4" fontId="7" fillId="0" borderId="9" xfId="0" applyNumberFormat="1" applyFont="1" applyBorder="1"/>
    <xf numFmtId="4" fontId="11" fillId="2" borderId="0" xfId="1" applyNumberFormat="1" applyFont="1" applyFill="1"/>
    <xf numFmtId="4" fontId="7" fillId="0" borderId="0" xfId="0" applyNumberFormat="1" applyFont="1" applyFill="1"/>
    <xf numFmtId="4" fontId="7" fillId="4" borderId="9" xfId="0" applyNumberFormat="1" applyFont="1" applyFill="1" applyBorder="1"/>
    <xf numFmtId="4" fontId="7" fillId="0" borderId="18" xfId="0" applyNumberFormat="1" applyFont="1" applyBorder="1"/>
    <xf numFmtId="4" fontId="11" fillId="0" borderId="0" xfId="0" applyNumberFormat="1" applyFont="1"/>
    <xf numFmtId="4" fontId="1" fillId="0" borderId="0" xfId="0" applyNumberFormat="1" applyFont="1"/>
    <xf numFmtId="0" fontId="5" fillId="0" borderId="2" xfId="0" applyFont="1" applyBorder="1"/>
    <xf numFmtId="3" fontId="5" fillId="0" borderId="2" xfId="0" applyNumberFormat="1" applyFont="1" applyBorder="1"/>
    <xf numFmtId="3" fontId="5" fillId="2" borderId="2" xfId="0" applyNumberFormat="1" applyFont="1" applyFill="1" applyBorder="1"/>
    <xf numFmtId="3" fontId="5" fillId="0" borderId="2" xfId="0" applyNumberFormat="1" applyFont="1" applyBorder="1" applyAlignment="1">
      <alignment horizontal="center"/>
    </xf>
    <xf numFmtId="1" fontId="5" fillId="0" borderId="2" xfId="0" applyNumberFormat="1" applyFont="1" applyBorder="1"/>
    <xf numFmtId="0" fontId="4" fillId="0" borderId="2" xfId="0" applyFont="1" applyBorder="1"/>
    <xf numFmtId="0" fontId="13" fillId="0" borderId="0" xfId="0" applyFont="1"/>
    <xf numFmtId="0" fontId="9" fillId="0" borderId="13" xfId="0" applyFont="1" applyBorder="1"/>
    <xf numFmtId="0" fontId="8" fillId="3" borderId="4" xfId="1" applyFont="1" applyFill="1" applyBorder="1" applyAlignment="1">
      <alignment horizontal="left"/>
    </xf>
    <xf numFmtId="4" fontId="9" fillId="2" borderId="52" xfId="0" applyNumberFormat="1" applyFont="1" applyFill="1" applyBorder="1"/>
    <xf numFmtId="3" fontId="9" fillId="2" borderId="52" xfId="0" applyNumberFormat="1" applyFont="1" applyFill="1" applyBorder="1" applyAlignment="1">
      <alignment horizontal="center"/>
    </xf>
    <xf numFmtId="4" fontId="9" fillId="2" borderId="64" xfId="0" applyNumberFormat="1" applyFont="1" applyFill="1" applyBorder="1"/>
    <xf numFmtId="3" fontId="9" fillId="2" borderId="21" xfId="0" applyNumberFormat="1" applyFont="1" applyFill="1" applyBorder="1" applyAlignment="1">
      <alignment horizontal="center"/>
    </xf>
    <xf numFmtId="4" fontId="9" fillId="2" borderId="71" xfId="0" applyNumberFormat="1" applyFont="1" applyFill="1" applyBorder="1"/>
    <xf numFmtId="3" fontId="9" fillId="2" borderId="57" xfId="0" applyNumberFormat="1" applyFont="1" applyFill="1" applyBorder="1"/>
    <xf numFmtId="4" fontId="9" fillId="0" borderId="63" xfId="0" applyNumberFormat="1" applyFont="1" applyBorder="1"/>
    <xf numFmtId="4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center"/>
    </xf>
    <xf numFmtId="4" fontId="10" fillId="2" borderId="7" xfId="0" applyNumberFormat="1" applyFont="1" applyFill="1" applyBorder="1"/>
    <xf numFmtId="3" fontId="10" fillId="2" borderId="0" xfId="0" applyNumberFormat="1" applyFont="1" applyFill="1" applyBorder="1" applyAlignment="1">
      <alignment horizontal="center"/>
    </xf>
    <xf numFmtId="4" fontId="10" fillId="2" borderId="46" xfId="0" applyNumberFormat="1" applyFont="1" applyFill="1" applyBorder="1"/>
    <xf numFmtId="3" fontId="10" fillId="2" borderId="44" xfId="0" applyNumberFormat="1" applyFont="1" applyFill="1" applyBorder="1"/>
    <xf numFmtId="4" fontId="10" fillId="0" borderId="35" xfId="0" applyNumberFormat="1" applyFont="1" applyBorder="1"/>
    <xf numFmtId="4" fontId="7" fillId="2" borderId="35" xfId="0" applyNumberFormat="1" applyFont="1" applyFill="1" applyBorder="1"/>
    <xf numFmtId="3" fontId="10" fillId="2" borderId="20" xfId="0" applyNumberFormat="1" applyFont="1" applyFill="1" applyBorder="1"/>
    <xf numFmtId="4" fontId="10" fillId="0" borderId="37" xfId="0" applyNumberFormat="1" applyFont="1" applyBorder="1"/>
    <xf numFmtId="4" fontId="9" fillId="0" borderId="23" xfId="0" applyNumberFormat="1" applyFont="1" applyBorder="1"/>
    <xf numFmtId="0" fontId="5" fillId="0" borderId="9" xfId="0" applyFont="1" applyBorder="1"/>
    <xf numFmtId="4" fontId="9" fillId="0" borderId="37" xfId="0" applyNumberFormat="1" applyFont="1" applyBorder="1"/>
    <xf numFmtId="4" fontId="9" fillId="2" borderId="45" xfId="0" applyNumberFormat="1" applyFont="1" applyFill="1" applyBorder="1"/>
    <xf numFmtId="3" fontId="9" fillId="2" borderId="9" xfId="0" applyNumberFormat="1" applyFont="1" applyFill="1" applyBorder="1"/>
    <xf numFmtId="3" fontId="8" fillId="2" borderId="22" xfId="0" applyNumberFormat="1" applyFont="1" applyFill="1" applyBorder="1" applyAlignment="1">
      <alignment horizontal="center"/>
    </xf>
    <xf numFmtId="4" fontId="9" fillId="2" borderId="9" xfId="0" applyNumberFormat="1" applyFont="1" applyFill="1" applyBorder="1"/>
    <xf numFmtId="0" fontId="4" fillId="0" borderId="9" xfId="0" applyFont="1" applyBorder="1"/>
    <xf numFmtId="4" fontId="9" fillId="2" borderId="37" xfId="0" applyNumberFormat="1" applyFont="1" applyFill="1" applyBorder="1"/>
    <xf numFmtId="4" fontId="9" fillId="0" borderId="20" xfId="0" applyNumberFormat="1" applyFont="1" applyBorder="1"/>
    <xf numFmtId="3" fontId="9" fillId="0" borderId="0" xfId="0" applyNumberFormat="1" applyFont="1" applyFill="1" applyBorder="1"/>
    <xf numFmtId="4" fontId="9" fillId="2" borderId="47" xfId="0" applyNumberFormat="1" applyFont="1" applyFill="1" applyBorder="1" applyAlignment="1">
      <alignment wrapText="1"/>
    </xf>
    <xf numFmtId="0" fontId="5" fillId="0" borderId="0" xfId="0" applyFont="1" applyFill="1" applyBorder="1"/>
    <xf numFmtId="4" fontId="9" fillId="5" borderId="10" xfId="0" applyNumberFormat="1" applyFont="1" applyFill="1" applyBorder="1" applyAlignment="1">
      <alignment wrapText="1"/>
    </xf>
    <xf numFmtId="3" fontId="9" fillId="5" borderId="10" xfId="0" applyNumberFormat="1" applyFont="1" applyFill="1" applyBorder="1" applyAlignment="1">
      <alignment wrapText="1"/>
    </xf>
    <xf numFmtId="3" fontId="9" fillId="0" borderId="10" xfId="0" applyNumberFormat="1" applyFont="1" applyFill="1" applyBorder="1"/>
    <xf numFmtId="3" fontId="9" fillId="2" borderId="48" xfId="0" applyNumberFormat="1" applyFont="1" applyFill="1" applyBorder="1" applyAlignment="1">
      <alignment horizontal="center"/>
    </xf>
    <xf numFmtId="3" fontId="9" fillId="2" borderId="17" xfId="0" applyNumberFormat="1" applyFont="1" applyFill="1" applyBorder="1"/>
    <xf numFmtId="4" fontId="9" fillId="5" borderId="17" xfId="0" applyNumberFormat="1" applyFont="1" applyFill="1" applyBorder="1"/>
    <xf numFmtId="3" fontId="9" fillId="5" borderId="17" xfId="0" applyNumberFormat="1" applyFont="1" applyFill="1" applyBorder="1"/>
    <xf numFmtId="4" fontId="7" fillId="2" borderId="0" xfId="1" applyNumberFormat="1" applyFont="1" applyFill="1"/>
    <xf numFmtId="0" fontId="18" fillId="2" borderId="2" xfId="0" applyFont="1" applyFill="1" applyBorder="1"/>
    <xf numFmtId="0" fontId="5" fillId="2" borderId="53" xfId="0" applyFont="1" applyFill="1" applyBorder="1"/>
    <xf numFmtId="0" fontId="5" fillId="2" borderId="46" xfId="0" applyFont="1" applyFill="1" applyBorder="1"/>
    <xf numFmtId="0" fontId="5" fillId="2" borderId="47" xfId="0" applyFont="1" applyFill="1" applyBorder="1"/>
    <xf numFmtId="0" fontId="7" fillId="4" borderId="47" xfId="0" applyFont="1" applyFill="1" applyBorder="1" applyAlignment="1">
      <alignment horizontal="right"/>
    </xf>
    <xf numFmtId="4" fontId="8" fillId="3" borderId="5" xfId="0" applyNumberFormat="1" applyFont="1" applyFill="1" applyBorder="1"/>
    <xf numFmtId="0" fontId="9" fillId="2" borderId="2" xfId="0" applyFont="1" applyFill="1" applyBorder="1"/>
    <xf numFmtId="0" fontId="9" fillId="2" borderId="13" xfId="0" applyFont="1" applyFill="1" applyBorder="1"/>
    <xf numFmtId="3" fontId="7" fillId="2" borderId="2" xfId="0" applyNumberFormat="1" applyFont="1" applyFill="1" applyBorder="1"/>
    <xf numFmtId="3" fontId="7" fillId="4" borderId="2" xfId="0" applyNumberFormat="1" applyFont="1" applyFill="1" applyBorder="1" applyAlignment="1">
      <alignment horizontal="center" wrapText="1"/>
    </xf>
    <xf numFmtId="3" fontId="7" fillId="4" borderId="2" xfId="0" applyNumberFormat="1" applyFont="1" applyFill="1" applyBorder="1" applyAlignment="1">
      <alignment horizontal="center"/>
    </xf>
    <xf numFmtId="4" fontId="7" fillId="4" borderId="2" xfId="0" applyNumberFormat="1" applyFont="1" applyFill="1" applyBorder="1" applyAlignment="1"/>
    <xf numFmtId="4" fontId="7" fillId="4" borderId="2" xfId="0" applyNumberFormat="1" applyFont="1" applyFill="1" applyBorder="1"/>
    <xf numFmtId="0" fontId="19" fillId="0" borderId="2" xfId="0" applyFont="1" applyBorder="1"/>
    <xf numFmtId="0" fontId="7" fillId="4" borderId="2" xfId="0" applyFont="1" applyFill="1" applyBorder="1"/>
    <xf numFmtId="0" fontId="7" fillId="0" borderId="2" xfId="0" applyFont="1" applyBorder="1"/>
    <xf numFmtId="3" fontId="7" fillId="0" borderId="2" xfId="0" applyNumberFormat="1" applyFont="1" applyBorder="1"/>
    <xf numFmtId="3" fontId="7" fillId="0" borderId="2" xfId="0" applyNumberFormat="1" applyFont="1" applyBorder="1" applyAlignment="1">
      <alignment horizontal="center"/>
    </xf>
    <xf numFmtId="1" fontId="7" fillId="0" borderId="2" xfId="0" applyNumberFormat="1" applyFont="1" applyBorder="1"/>
    <xf numFmtId="0" fontId="20" fillId="2" borderId="0" xfId="1" applyFont="1" applyFill="1"/>
    <xf numFmtId="0" fontId="13" fillId="2" borderId="0" xfId="0" applyFont="1" applyFill="1"/>
    <xf numFmtId="4" fontId="13" fillId="2" borderId="0" xfId="0" applyNumberFormat="1" applyFont="1" applyFill="1"/>
    <xf numFmtId="3" fontId="13" fillId="2" borderId="0" xfId="0" applyNumberFormat="1" applyFont="1" applyFill="1"/>
    <xf numFmtId="3" fontId="13" fillId="2" borderId="0" xfId="0" applyNumberFormat="1" applyFont="1" applyFill="1" applyBorder="1" applyAlignment="1">
      <alignment horizontal="center"/>
    </xf>
    <xf numFmtId="3" fontId="13" fillId="2" borderId="0" xfId="0" applyNumberFormat="1" applyFont="1" applyFill="1" applyAlignment="1">
      <alignment horizontal="center"/>
    </xf>
    <xf numFmtId="0" fontId="17" fillId="0" borderId="0" xfId="0" applyFont="1"/>
    <xf numFmtId="3" fontId="13" fillId="2" borderId="0" xfId="0" applyNumberFormat="1" applyFont="1" applyFill="1" applyBorder="1"/>
    <xf numFmtId="0" fontId="1" fillId="2" borderId="0" xfId="1" applyFont="1" applyFill="1" applyBorder="1"/>
    <xf numFmtId="0" fontId="1" fillId="2" borderId="0" xfId="0" applyFont="1" applyFill="1"/>
    <xf numFmtId="4" fontId="13" fillId="0" borderId="0" xfId="0" applyNumberFormat="1" applyFont="1"/>
    <xf numFmtId="0" fontId="1" fillId="3" borderId="27" xfId="1" applyFont="1" applyFill="1" applyBorder="1" applyAlignment="1">
      <alignment horizontal="center" vertical="center"/>
    </xf>
    <xf numFmtId="0" fontId="1" fillId="3" borderId="28" xfId="1" applyFont="1" applyFill="1" applyBorder="1" applyAlignment="1">
      <alignment horizontal="center" vertical="center"/>
    </xf>
    <xf numFmtId="0" fontId="1" fillId="3" borderId="29" xfId="1" applyFont="1" applyFill="1" applyBorder="1" applyAlignment="1">
      <alignment horizontal="center" vertical="center"/>
    </xf>
    <xf numFmtId="4" fontId="1" fillId="3" borderId="29" xfId="0" applyNumberFormat="1" applyFont="1" applyFill="1" applyBorder="1" applyAlignment="1">
      <alignment horizontal="center" vertical="center" wrapText="1"/>
    </xf>
    <xf numFmtId="3" fontId="1" fillId="3" borderId="29" xfId="0" applyNumberFormat="1" applyFont="1" applyFill="1" applyBorder="1" applyAlignment="1">
      <alignment horizontal="center" vertical="center" wrapText="1"/>
    </xf>
    <xf numFmtId="3" fontId="1" fillId="3" borderId="21" xfId="0" applyNumberFormat="1" applyFont="1" applyFill="1" applyBorder="1" applyAlignment="1">
      <alignment horizontal="center" vertical="center" wrapText="1"/>
    </xf>
    <xf numFmtId="3" fontId="1" fillId="3" borderId="65" xfId="0" applyNumberFormat="1" applyFont="1" applyFill="1" applyBorder="1" applyAlignment="1">
      <alignment horizontal="center" vertical="center" wrapText="1"/>
    </xf>
    <xf numFmtId="3" fontId="1" fillId="3" borderId="28" xfId="0" applyNumberFormat="1" applyFont="1" applyFill="1" applyBorder="1" applyAlignment="1">
      <alignment horizontal="center" vertical="center" wrapText="1"/>
    </xf>
    <xf numFmtId="3" fontId="1" fillId="3" borderId="67" xfId="0" applyNumberFormat="1" applyFont="1" applyFill="1" applyBorder="1" applyAlignment="1">
      <alignment horizontal="center" vertical="center" wrapText="1"/>
    </xf>
    <xf numFmtId="3" fontId="1" fillId="3" borderId="54" xfId="0" applyNumberFormat="1" applyFont="1" applyFill="1" applyBorder="1" applyAlignment="1">
      <alignment horizontal="center" vertical="center" wrapText="1"/>
    </xf>
    <xf numFmtId="0" fontId="1" fillId="3" borderId="21" xfId="1" applyFont="1" applyFill="1" applyBorder="1" applyAlignment="1">
      <alignment vertical="center"/>
    </xf>
    <xf numFmtId="3" fontId="1" fillId="3" borderId="30" xfId="0" applyNumberFormat="1" applyFont="1" applyFill="1" applyBorder="1" applyAlignment="1">
      <alignment horizontal="center" vertical="center" wrapText="1"/>
    </xf>
    <xf numFmtId="0" fontId="1" fillId="3" borderId="61" xfId="1" applyFont="1" applyFill="1" applyBorder="1" applyAlignment="1">
      <alignment horizontal="center" vertical="center" wrapText="1"/>
    </xf>
    <xf numFmtId="0" fontId="1" fillId="0" borderId="0" xfId="1" applyFont="1" applyFill="1" applyAlignment="1">
      <alignment vertical="center"/>
    </xf>
    <xf numFmtId="4" fontId="1" fillId="0" borderId="0" xfId="1" applyNumberFormat="1" applyFont="1" applyFill="1" applyAlignment="1">
      <alignment vertical="center"/>
    </xf>
    <xf numFmtId="0" fontId="15" fillId="3" borderId="2" xfId="1" applyFont="1" applyFill="1" applyBorder="1" applyAlignment="1">
      <alignment horizontal="center"/>
    </xf>
    <xf numFmtId="3" fontId="15" fillId="3" borderId="13" xfId="0" applyNumberFormat="1" applyFont="1" applyFill="1" applyBorder="1" applyAlignment="1">
      <alignment horizontal="center" wrapText="1"/>
    </xf>
    <xf numFmtId="3" fontId="15" fillId="3" borderId="68" xfId="0" applyNumberFormat="1" applyFont="1" applyFill="1" applyBorder="1" applyAlignment="1">
      <alignment horizontal="center" wrapText="1"/>
    </xf>
    <xf numFmtId="3" fontId="15" fillId="3" borderId="0" xfId="0" applyNumberFormat="1" applyFont="1" applyFill="1" applyBorder="1" applyAlignment="1">
      <alignment horizontal="center" wrapText="1"/>
    </xf>
    <xf numFmtId="3" fontId="15" fillId="3" borderId="66" xfId="0" applyNumberFormat="1" applyFont="1" applyFill="1" applyBorder="1" applyAlignment="1">
      <alignment horizontal="center" wrapText="1"/>
    </xf>
    <xf numFmtId="3" fontId="15" fillId="3" borderId="1" xfId="0" applyNumberFormat="1" applyFont="1" applyFill="1" applyBorder="1" applyAlignment="1">
      <alignment horizontal="center" wrapText="1"/>
    </xf>
    <xf numFmtId="0" fontId="15" fillId="3" borderId="0" xfId="1" applyFont="1" applyFill="1" applyBorder="1"/>
    <xf numFmtId="3" fontId="15" fillId="3" borderId="69" xfId="0" applyNumberFormat="1" applyFont="1" applyFill="1" applyBorder="1" applyAlignment="1">
      <alignment horizontal="center" wrapText="1"/>
    </xf>
    <xf numFmtId="3" fontId="15" fillId="3" borderId="70" xfId="0" applyNumberFormat="1" applyFont="1" applyFill="1" applyBorder="1" applyAlignment="1">
      <alignment horizontal="center" wrapText="1"/>
    </xf>
    <xf numFmtId="3" fontId="15" fillId="3" borderId="55" xfId="0" applyNumberFormat="1" applyFont="1" applyFill="1" applyBorder="1" applyAlignment="1">
      <alignment horizontal="center" wrapText="1"/>
    </xf>
    <xf numFmtId="0" fontId="15" fillId="3" borderId="58" xfId="1" applyFont="1" applyFill="1" applyBorder="1"/>
    <xf numFmtId="0" fontId="15" fillId="0" borderId="0" xfId="1" applyFont="1" applyFill="1"/>
    <xf numFmtId="4" fontId="1" fillId="0" borderId="0" xfId="1" applyNumberFormat="1" applyFont="1" applyFill="1"/>
    <xf numFmtId="0" fontId="5" fillId="2" borderId="39" xfId="0" applyFont="1" applyFill="1" applyBorder="1"/>
    <xf numFmtId="0" fontId="1" fillId="2" borderId="11" xfId="0" applyFont="1" applyFill="1" applyBorder="1" applyAlignment="1">
      <alignment horizontal="right"/>
    </xf>
    <xf numFmtId="0" fontId="1" fillId="2" borderId="17" xfId="0" applyFont="1" applyFill="1" applyBorder="1"/>
    <xf numFmtId="3" fontId="7" fillId="2" borderId="8" xfId="0" applyNumberFormat="1" applyFont="1" applyFill="1" applyBorder="1" applyAlignment="1">
      <alignment horizontal="center"/>
    </xf>
    <xf numFmtId="4" fontId="1" fillId="2" borderId="0" xfId="0" applyNumberFormat="1" applyFont="1" applyFill="1" applyBorder="1"/>
    <xf numFmtId="0" fontId="19" fillId="0" borderId="0" xfId="0" applyFont="1" applyBorder="1"/>
    <xf numFmtId="4" fontId="7" fillId="0" borderId="44" xfId="0" applyNumberFormat="1" applyFont="1" applyBorder="1"/>
    <xf numFmtId="4" fontId="1" fillId="2" borderId="9" xfId="0" applyNumberFormat="1" applyFont="1" applyFill="1" applyBorder="1"/>
    <xf numFmtId="0" fontId="19" fillId="0" borderId="9" xfId="0" applyFont="1" applyBorder="1"/>
    <xf numFmtId="4" fontId="7" fillId="0" borderId="20" xfId="0" applyNumberFormat="1" applyFont="1" applyBorder="1"/>
    <xf numFmtId="0" fontId="7" fillId="2" borderId="12" xfId="0" applyNumberFormat="1" applyFont="1" applyFill="1" applyBorder="1" applyAlignment="1">
      <alignment horizontal="center"/>
    </xf>
    <xf numFmtId="4" fontId="9" fillId="2" borderId="12" xfId="0" applyNumberFormat="1" applyFont="1" applyFill="1" applyBorder="1" applyAlignment="1">
      <alignment horizontal="right"/>
    </xf>
    <xf numFmtId="0" fontId="5" fillId="0" borderId="12" xfId="0" applyNumberFormat="1" applyFont="1" applyBorder="1"/>
    <xf numFmtId="4" fontId="7" fillId="2" borderId="6" xfId="0" applyNumberFormat="1" applyFont="1" applyFill="1" applyBorder="1"/>
    <xf numFmtId="0" fontId="5" fillId="2" borderId="12" xfId="0" applyNumberFormat="1" applyFont="1" applyFill="1" applyBorder="1"/>
    <xf numFmtId="0" fontId="21" fillId="2" borderId="0" xfId="0" applyFont="1" applyFill="1"/>
    <xf numFmtId="4" fontId="13" fillId="2" borderId="0" xfId="0" applyNumberFormat="1" applyFont="1" applyFill="1" applyAlignment="1">
      <alignment horizontal="right"/>
    </xf>
    <xf numFmtId="0" fontId="1" fillId="3" borderId="30" xfId="1" applyFont="1" applyFill="1" applyBorder="1" applyAlignment="1">
      <alignment horizontal="center" vertical="center" wrapText="1"/>
    </xf>
    <xf numFmtId="0" fontId="22" fillId="3" borderId="42" xfId="1" applyFont="1" applyFill="1" applyBorder="1" applyAlignment="1">
      <alignment horizontal="center"/>
    </xf>
    <xf numFmtId="4" fontId="6" fillId="0" borderId="0" xfId="0" applyNumberFormat="1" applyFont="1"/>
    <xf numFmtId="3" fontId="9" fillId="2" borderId="76" xfId="0" applyNumberFormat="1" applyFont="1" applyFill="1" applyBorder="1"/>
    <xf numFmtId="3" fontId="9" fillId="2" borderId="19" xfId="0" applyNumberFormat="1" applyFont="1" applyFill="1" applyBorder="1" applyAlignment="1">
      <alignment horizontal="center"/>
    </xf>
    <xf numFmtId="0" fontId="4" fillId="0" borderId="76" xfId="0" applyFont="1" applyBorder="1"/>
    <xf numFmtId="4" fontId="9" fillId="2" borderId="19" xfId="0" applyNumberFormat="1" applyFont="1" applyFill="1" applyBorder="1"/>
    <xf numFmtId="0" fontId="5" fillId="0" borderId="76" xfId="0" applyFont="1" applyBorder="1"/>
    <xf numFmtId="0" fontId="5" fillId="2" borderId="77" xfId="0" applyFont="1" applyFill="1" applyBorder="1"/>
    <xf numFmtId="3" fontId="7" fillId="2" borderId="77" xfId="0" applyNumberFormat="1" applyFont="1" applyFill="1" applyBorder="1" applyAlignment="1">
      <alignment horizontal="center"/>
    </xf>
    <xf numFmtId="4" fontId="9" fillId="2" borderId="76" xfId="0" applyNumberFormat="1" applyFont="1" applyFill="1" applyBorder="1"/>
    <xf numFmtId="4" fontId="7" fillId="2" borderId="19" xfId="0" applyNumberFormat="1" applyFont="1" applyFill="1" applyBorder="1"/>
    <xf numFmtId="0" fontId="13" fillId="2" borderId="33" xfId="0" applyFont="1" applyFill="1" applyBorder="1" applyAlignment="1">
      <alignment vertical="center"/>
    </xf>
    <xf numFmtId="0" fontId="13" fillId="2" borderId="40" xfId="0" applyFont="1" applyFill="1" applyBorder="1" applyAlignment="1">
      <alignment vertical="center"/>
    </xf>
    <xf numFmtId="0" fontId="13" fillId="2" borderId="36" xfId="0" applyFont="1" applyFill="1" applyBorder="1" applyAlignment="1">
      <alignment vertical="center"/>
    </xf>
    <xf numFmtId="0" fontId="13" fillId="2" borderId="22" xfId="0" applyFont="1" applyFill="1" applyBorder="1" applyAlignment="1">
      <alignment vertical="center"/>
    </xf>
    <xf numFmtId="0" fontId="1" fillId="2" borderId="34" xfId="0" applyFont="1" applyFill="1" applyBorder="1"/>
    <xf numFmtId="3" fontId="10" fillId="2" borderId="10" xfId="0" applyNumberFormat="1" applyFont="1" applyFill="1" applyBorder="1" applyAlignment="1">
      <alignment horizontal="center"/>
    </xf>
    <xf numFmtId="4" fontId="10" fillId="2" borderId="8" xfId="0" applyNumberFormat="1" applyFont="1" applyFill="1" applyBorder="1"/>
    <xf numFmtId="3" fontId="10" fillId="2" borderId="9" xfId="0" applyNumberFormat="1" applyFont="1" applyFill="1" applyBorder="1" applyAlignment="1">
      <alignment horizontal="center"/>
    </xf>
    <xf numFmtId="4" fontId="10" fillId="2" borderId="47" xfId="0" applyNumberFormat="1" applyFont="1" applyFill="1" applyBorder="1"/>
    <xf numFmtId="0" fontId="9" fillId="2" borderId="6" xfId="0" applyFont="1" applyFill="1" applyBorder="1"/>
    <xf numFmtId="0" fontId="7" fillId="4" borderId="9" xfId="0" applyFont="1" applyFill="1" applyBorder="1" applyAlignment="1">
      <alignment horizontal="left" wrapText="1"/>
    </xf>
    <xf numFmtId="0" fontId="8" fillId="3" borderId="5" xfId="1" applyFont="1" applyFill="1" applyBorder="1" applyAlignment="1"/>
    <xf numFmtId="0" fontId="7" fillId="3" borderId="5" xfId="1" applyFont="1" applyFill="1" applyBorder="1" applyAlignment="1"/>
    <xf numFmtId="0" fontId="14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52" xfId="0" applyFont="1" applyFill="1" applyBorder="1" applyAlignment="1">
      <alignment horizontal="left"/>
    </xf>
    <xf numFmtId="0" fontId="13" fillId="2" borderId="52" xfId="0" applyFont="1" applyFill="1" applyBorder="1"/>
    <xf numFmtId="0" fontId="13" fillId="2" borderId="6" xfId="0" applyFont="1" applyFill="1" applyBorder="1"/>
    <xf numFmtId="4" fontId="14" fillId="2" borderId="52" xfId="0" applyNumberFormat="1" applyFont="1" applyFill="1" applyBorder="1"/>
    <xf numFmtId="0" fontId="14" fillId="2" borderId="11" xfId="0" applyFont="1" applyFill="1" applyBorder="1" applyAlignment="1">
      <alignment wrapText="1"/>
    </xf>
    <xf numFmtId="0" fontId="13" fillId="2" borderId="39" xfId="0" applyFont="1" applyFill="1" applyBorder="1"/>
    <xf numFmtId="0" fontId="13" fillId="2" borderId="16" xfId="0" applyFont="1" applyFill="1" applyBorder="1"/>
    <xf numFmtId="0" fontId="13" fillId="0" borderId="10" xfId="0" applyFont="1" applyFill="1" applyBorder="1"/>
    <xf numFmtId="0" fontId="13" fillId="2" borderId="17" xfId="0" applyFont="1" applyFill="1" applyBorder="1"/>
    <xf numFmtId="0" fontId="13" fillId="2" borderId="22" xfId="0" applyNumberFormat="1" applyFont="1" applyFill="1" applyBorder="1" applyAlignment="1">
      <alignment vertical="center"/>
    </xf>
    <xf numFmtId="0" fontId="14" fillId="2" borderId="17" xfId="0" applyNumberFormat="1" applyFont="1" applyFill="1" applyBorder="1" applyAlignment="1">
      <alignment wrapText="1"/>
    </xf>
    <xf numFmtId="0" fontId="1" fillId="2" borderId="17" xfId="0" applyNumberFormat="1" applyFont="1" applyFill="1" applyBorder="1"/>
    <xf numFmtId="0" fontId="14" fillId="2" borderId="19" xfId="0" applyNumberFormat="1" applyFont="1" applyFill="1" applyBorder="1" applyAlignment="1">
      <alignment wrapText="1"/>
    </xf>
    <xf numFmtId="0" fontId="1" fillId="2" borderId="19" xfId="0" applyNumberFormat="1" applyFont="1" applyFill="1" applyBorder="1"/>
    <xf numFmtId="0" fontId="9" fillId="2" borderId="19" xfId="0" applyNumberFormat="1" applyFont="1" applyFill="1" applyBorder="1"/>
    <xf numFmtId="4" fontId="7" fillId="2" borderId="17" xfId="0" applyNumberFormat="1" applyFont="1" applyFill="1" applyBorder="1" applyAlignment="1">
      <alignment horizontal="center"/>
    </xf>
    <xf numFmtId="4" fontId="9" fillId="2" borderId="17" xfId="0" applyNumberFormat="1" applyFont="1" applyFill="1" applyBorder="1" applyAlignment="1">
      <alignment horizontal="center"/>
    </xf>
    <xf numFmtId="4" fontId="4" fillId="0" borderId="17" xfId="0" applyNumberFormat="1" applyFont="1" applyBorder="1"/>
    <xf numFmtId="4" fontId="5" fillId="0" borderId="17" xfId="0" applyNumberFormat="1" applyFont="1" applyBorder="1"/>
    <xf numFmtId="4" fontId="7" fillId="2" borderId="19" xfId="0" applyNumberFormat="1" applyFont="1" applyFill="1" applyBorder="1" applyAlignment="1">
      <alignment horizontal="center"/>
    </xf>
    <xf numFmtId="4" fontId="9" fillId="2" borderId="19" xfId="0" applyNumberFormat="1" applyFont="1" applyFill="1" applyBorder="1" applyAlignment="1">
      <alignment horizontal="center"/>
    </xf>
    <xf numFmtId="4" fontId="4" fillId="0" borderId="19" xfId="0" applyNumberFormat="1" applyFont="1" applyBorder="1"/>
    <xf numFmtId="4" fontId="5" fillId="0" borderId="19" xfId="0" applyNumberFormat="1" applyFont="1" applyBorder="1"/>
    <xf numFmtId="0" fontId="13" fillId="0" borderId="40" xfId="0" applyFont="1" applyBorder="1"/>
    <xf numFmtId="0" fontId="13" fillId="0" borderId="22" xfId="0" applyFont="1" applyBorder="1" applyAlignment="1">
      <alignment vertical="center"/>
    </xf>
    <xf numFmtId="0" fontId="13" fillId="0" borderId="41" xfId="0" applyFont="1" applyBorder="1" applyAlignment="1">
      <alignment vertical="center"/>
    </xf>
    <xf numFmtId="0" fontId="1" fillId="0" borderId="17" xfId="0" applyFont="1" applyBorder="1"/>
    <xf numFmtId="0" fontId="1" fillId="0" borderId="2" xfId="0" applyFont="1" applyBorder="1"/>
    <xf numFmtId="0" fontId="14" fillId="0" borderId="2" xfId="0" applyFont="1" applyBorder="1" applyAlignment="1">
      <alignment wrapText="1"/>
    </xf>
    <xf numFmtId="0" fontId="14" fillId="0" borderId="17" xfId="0" applyFont="1" applyBorder="1" applyAlignment="1">
      <alignment wrapText="1"/>
    </xf>
    <xf numFmtId="4" fontId="14" fillId="0" borderId="17" xfId="0" applyNumberFormat="1" applyFont="1" applyBorder="1"/>
    <xf numFmtId="4" fontId="14" fillId="0" borderId="13" xfId="0" applyNumberFormat="1" applyFont="1" applyBorder="1"/>
    <xf numFmtId="4" fontId="14" fillId="2" borderId="11" xfId="0" applyNumberFormat="1" applyFont="1" applyFill="1" applyBorder="1"/>
    <xf numFmtId="4" fontId="14" fillId="2" borderId="55" xfId="0" applyNumberFormat="1" applyFont="1" applyFill="1" applyBorder="1"/>
    <xf numFmtId="4" fontId="14" fillId="0" borderId="19" xfId="0" applyNumberFormat="1" applyFont="1" applyBorder="1"/>
    <xf numFmtId="0" fontId="12" fillId="4" borderId="32" xfId="1" applyFont="1" applyFill="1" applyBorder="1" applyAlignment="1">
      <alignment horizontal="left"/>
    </xf>
    <xf numFmtId="0" fontId="12" fillId="4" borderId="50" xfId="1" applyFont="1" applyFill="1" applyBorder="1" applyAlignment="1">
      <alignment horizontal="left"/>
    </xf>
    <xf numFmtId="0" fontId="1" fillId="4" borderId="5" xfId="1" applyFont="1" applyFill="1" applyBorder="1"/>
    <xf numFmtId="3" fontId="12" fillId="4" borderId="5" xfId="1" applyNumberFormat="1" applyFont="1" applyFill="1" applyBorder="1"/>
    <xf numFmtId="0" fontId="1" fillId="2" borderId="2" xfId="0" applyFont="1" applyFill="1" applyBorder="1" applyAlignment="1">
      <alignment horizontal="left"/>
    </xf>
    <xf numFmtId="0" fontId="13" fillId="2" borderId="34" xfId="0" applyFont="1" applyFill="1" applyBorder="1" applyAlignment="1">
      <alignment vertical="center"/>
    </xf>
    <xf numFmtId="0" fontId="12" fillId="4" borderId="75" xfId="1" applyFont="1" applyFill="1" applyBorder="1" applyAlignment="1">
      <alignment horizontal="left"/>
    </xf>
    <xf numFmtId="0" fontId="13" fillId="2" borderId="22" xfId="0" applyFont="1" applyFill="1" applyBorder="1"/>
    <xf numFmtId="0" fontId="13" fillId="2" borderId="24" xfId="0" applyFont="1" applyFill="1" applyBorder="1"/>
    <xf numFmtId="0" fontId="14" fillId="2" borderId="2" xfId="0" applyFont="1" applyFill="1" applyBorder="1" applyAlignment="1">
      <alignment wrapText="1"/>
    </xf>
    <xf numFmtId="0" fontId="23" fillId="2" borderId="2" xfId="0" applyFont="1" applyFill="1" applyBorder="1"/>
    <xf numFmtId="0" fontId="14" fillId="2" borderId="10" xfId="0" applyFont="1" applyFill="1" applyBorder="1" applyAlignment="1">
      <alignment wrapText="1"/>
    </xf>
    <xf numFmtId="0" fontId="1" fillId="2" borderId="10" xfId="0" applyFont="1" applyFill="1" applyBorder="1" applyAlignment="1">
      <alignment horizontal="left" wrapText="1"/>
    </xf>
    <xf numFmtId="4" fontId="14" fillId="0" borderId="17" xfId="0" applyNumberFormat="1" applyFont="1" applyFill="1" applyBorder="1"/>
    <xf numFmtId="4" fontId="14" fillId="4" borderId="5" xfId="1" applyNumberFormat="1" applyFont="1" applyFill="1" applyBorder="1"/>
    <xf numFmtId="4" fontId="1" fillId="2" borderId="47" xfId="0" applyNumberFormat="1" applyFont="1" applyFill="1" applyBorder="1"/>
    <xf numFmtId="4" fontId="14" fillId="2" borderId="10" xfId="0" applyNumberFormat="1" applyFont="1" applyFill="1" applyBorder="1" applyAlignment="1">
      <alignment horizontal="right"/>
    </xf>
    <xf numFmtId="4" fontId="1" fillId="2" borderId="46" xfId="0" applyNumberFormat="1" applyFont="1" applyFill="1" applyBorder="1"/>
    <xf numFmtId="4" fontId="14" fillId="2" borderId="16" xfId="0" applyNumberFormat="1" applyFont="1" applyFill="1" applyBorder="1" applyAlignment="1">
      <alignment horizontal="right"/>
    </xf>
    <xf numFmtId="4" fontId="14" fillId="2" borderId="6" xfId="0" applyNumberFormat="1" applyFont="1" applyFill="1" applyBorder="1" applyAlignment="1">
      <alignment horizontal="right"/>
    </xf>
    <xf numFmtId="4" fontId="14" fillId="2" borderId="16" xfId="0" applyNumberFormat="1" applyFont="1" applyFill="1" applyBorder="1"/>
    <xf numFmtId="4" fontId="1" fillId="2" borderId="7" xfId="0" applyNumberFormat="1" applyFont="1" applyFill="1" applyBorder="1"/>
    <xf numFmtId="4" fontId="1" fillId="2" borderId="8" xfId="0" applyNumberFormat="1" applyFont="1" applyFill="1" applyBorder="1"/>
    <xf numFmtId="0" fontId="14" fillId="2" borderId="17" xfId="0" applyFont="1" applyFill="1" applyBorder="1" applyAlignment="1">
      <alignment horizontal="left"/>
    </xf>
    <xf numFmtId="4" fontId="14" fillId="2" borderId="9" xfId="0" applyNumberFormat="1" applyFont="1" applyFill="1" applyBorder="1"/>
    <xf numFmtId="4" fontId="14" fillId="2" borderId="76" xfId="0" applyNumberFormat="1" applyFont="1" applyFill="1" applyBorder="1"/>
    <xf numFmtId="4" fontId="14" fillId="4" borderId="47" xfId="0" applyNumberFormat="1" applyFont="1" applyFill="1" applyBorder="1"/>
    <xf numFmtId="0" fontId="12" fillId="3" borderId="25" xfId="1" applyFont="1" applyFill="1" applyBorder="1" applyAlignment="1"/>
    <xf numFmtId="0" fontId="12" fillId="3" borderId="5" xfId="1" applyFont="1" applyFill="1" applyBorder="1" applyAlignment="1"/>
    <xf numFmtId="0" fontId="14" fillId="2" borderId="17" xfId="0" applyFont="1" applyFill="1" applyBorder="1"/>
    <xf numFmtId="0" fontId="14" fillId="2" borderId="6" xfId="0" applyFont="1" applyFill="1" applyBorder="1" applyAlignment="1">
      <alignment wrapText="1"/>
    </xf>
    <xf numFmtId="0" fontId="1" fillId="2" borderId="0" xfId="0" applyFont="1" applyFill="1" applyAlignment="1">
      <alignment wrapText="1"/>
    </xf>
    <xf numFmtId="0" fontId="1" fillId="3" borderId="5" xfId="1" applyFont="1" applyFill="1" applyBorder="1" applyAlignment="1"/>
    <xf numFmtId="4" fontId="12" fillId="3" borderId="5" xfId="0" applyNumberFormat="1" applyFont="1" applyFill="1" applyBorder="1"/>
    <xf numFmtId="4" fontId="12" fillId="2" borderId="6" xfId="0" applyNumberFormat="1" applyFont="1" applyFill="1" applyBorder="1"/>
    <xf numFmtId="0" fontId="13" fillId="2" borderId="78" xfId="0" applyFont="1" applyFill="1" applyBorder="1" applyAlignment="1">
      <alignment vertical="center"/>
    </xf>
    <xf numFmtId="0" fontId="1" fillId="2" borderId="78" xfId="0" applyFont="1" applyFill="1" applyBorder="1" applyAlignment="1">
      <alignment horizontal="left"/>
    </xf>
    <xf numFmtId="0" fontId="1" fillId="2" borderId="78" xfId="0" applyFont="1" applyFill="1" applyBorder="1"/>
    <xf numFmtId="0" fontId="1" fillId="2" borderId="79" xfId="0" applyFont="1" applyFill="1" applyBorder="1"/>
    <xf numFmtId="0" fontId="13" fillId="2" borderId="78" xfId="0" applyFont="1" applyFill="1" applyBorder="1"/>
    <xf numFmtId="0" fontId="1" fillId="2" borderId="78" xfId="0" applyFont="1" applyFill="1" applyBorder="1" applyAlignment="1">
      <alignment horizontal="left" vertical="center"/>
    </xf>
    <xf numFmtId="0" fontId="13" fillId="2" borderId="80" xfId="0" applyFont="1" applyFill="1" applyBorder="1" applyAlignment="1">
      <alignment vertical="top"/>
    </xf>
    <xf numFmtId="0" fontId="1" fillId="2" borderId="81" xfId="0" applyFont="1" applyFill="1" applyBorder="1"/>
    <xf numFmtId="0" fontId="1" fillId="2" borderId="13" xfId="0" applyFont="1" applyFill="1" applyBorder="1" applyAlignment="1">
      <alignment wrapText="1"/>
    </xf>
    <xf numFmtId="0" fontId="1" fillId="2" borderId="13" xfId="0" applyFont="1" applyFill="1" applyBorder="1"/>
    <xf numFmtId="3" fontId="1" fillId="2" borderId="9" xfId="0" applyNumberFormat="1" applyFont="1" applyFill="1" applyBorder="1"/>
    <xf numFmtId="3" fontId="1" fillId="2" borderId="36" xfId="0" applyNumberFormat="1" applyFont="1" applyFill="1" applyBorder="1" applyAlignment="1">
      <alignment horizontal="center"/>
    </xf>
    <xf numFmtId="3" fontId="1" fillId="2" borderId="10" xfId="0" applyNumberFormat="1" applyFont="1" applyFill="1" applyBorder="1" applyAlignment="1">
      <alignment horizontal="center"/>
    </xf>
    <xf numFmtId="0" fontId="1" fillId="0" borderId="9" xfId="0" applyFont="1" applyBorder="1"/>
    <xf numFmtId="3" fontId="1" fillId="2" borderId="20" xfId="0" applyNumberFormat="1" applyFont="1" applyFill="1" applyBorder="1"/>
    <xf numFmtId="4" fontId="1" fillId="0" borderId="10" xfId="0" applyNumberFormat="1" applyFont="1" applyBorder="1"/>
    <xf numFmtId="4" fontId="1" fillId="2" borderId="37" xfId="0" applyNumberFormat="1" applyFont="1" applyFill="1" applyBorder="1"/>
    <xf numFmtId="4" fontId="1" fillId="2" borderId="13" xfId="0" applyNumberFormat="1" applyFont="1" applyFill="1" applyBorder="1"/>
    <xf numFmtId="4" fontId="1" fillId="2" borderId="55" xfId="0" applyNumberFormat="1" applyFont="1" applyFill="1" applyBorder="1"/>
    <xf numFmtId="0" fontId="12" fillId="3" borderId="41" xfId="0" applyFont="1" applyFill="1" applyBorder="1" applyAlignment="1">
      <alignment horizontal="left"/>
    </xf>
    <xf numFmtId="0" fontId="12" fillId="3" borderId="13" xfId="0" applyFont="1" applyFill="1" applyBorder="1" applyAlignment="1">
      <alignment horizontal="left"/>
    </xf>
    <xf numFmtId="4" fontId="12" fillId="3" borderId="13" xfId="0" applyNumberFormat="1" applyFont="1" applyFill="1" applyBorder="1"/>
    <xf numFmtId="0" fontId="1" fillId="3" borderId="5" xfId="0" applyFont="1" applyFill="1" applyBorder="1"/>
    <xf numFmtId="0" fontId="14" fillId="3" borderId="5" xfId="0" applyFont="1" applyFill="1" applyBorder="1"/>
    <xf numFmtId="4" fontId="14" fillId="3" borderId="5" xfId="0" applyNumberFormat="1" applyFont="1" applyFill="1" applyBorder="1"/>
    <xf numFmtId="0" fontId="1" fillId="3" borderId="34" xfId="0" applyFont="1" applyFill="1" applyBorder="1" applyAlignment="1">
      <alignment horizontal="left" wrapText="1"/>
    </xf>
    <xf numFmtId="0" fontId="1" fillId="3" borderId="2" xfId="0" applyFont="1" applyFill="1" applyBorder="1" applyAlignment="1">
      <alignment horizontal="left" wrapText="1"/>
    </xf>
    <xf numFmtId="0" fontId="1" fillId="3" borderId="2" xfId="0" applyFont="1" applyFill="1" applyBorder="1"/>
    <xf numFmtId="4" fontId="1" fillId="3" borderId="2" xfId="0" applyNumberFormat="1" applyFont="1" applyFill="1" applyBorder="1"/>
    <xf numFmtId="0" fontId="1" fillId="0" borderId="34" xfId="0" applyFont="1" applyBorder="1"/>
    <xf numFmtId="4" fontId="1" fillId="0" borderId="2" xfId="0" applyNumberFormat="1" applyFont="1" applyBorder="1"/>
    <xf numFmtId="0" fontId="13" fillId="0" borderId="34" xfId="0" applyFont="1" applyBorder="1"/>
    <xf numFmtId="0" fontId="13" fillId="0" borderId="2" xfId="0" applyFont="1" applyBorder="1"/>
    <xf numFmtId="4" fontId="13" fillId="0" borderId="2" xfId="0" applyNumberFormat="1" applyFont="1" applyBorder="1"/>
    <xf numFmtId="3" fontId="13" fillId="0" borderId="0" xfId="0" applyNumberFormat="1" applyFont="1"/>
    <xf numFmtId="4" fontId="1" fillId="3" borderId="52" xfId="0" applyNumberFormat="1" applyFont="1" applyFill="1" applyBorder="1"/>
    <xf numFmtId="3" fontId="1" fillId="0" borderId="2" xfId="0" applyNumberFormat="1" applyFont="1" applyBorder="1"/>
    <xf numFmtId="3" fontId="13" fillId="0" borderId="2" xfId="0" applyNumberFormat="1" applyFont="1" applyBorder="1"/>
    <xf numFmtId="4" fontId="14" fillId="2" borderId="23" xfId="0" applyNumberFormat="1" applyFont="1" applyFill="1" applyBorder="1"/>
    <xf numFmtId="4" fontId="1" fillId="2" borderId="35" xfId="0" applyNumberFormat="1" applyFont="1" applyFill="1" applyBorder="1"/>
    <xf numFmtId="4" fontId="14" fillId="2" borderId="63" xfId="0" applyNumberFormat="1" applyFont="1" applyFill="1" applyBorder="1"/>
    <xf numFmtId="4" fontId="14" fillId="2" borderId="35" xfId="0" applyNumberFormat="1" applyFont="1" applyFill="1" applyBorder="1"/>
    <xf numFmtId="4" fontId="14" fillId="2" borderId="37" xfId="0" applyNumberFormat="1" applyFont="1" applyFill="1" applyBorder="1"/>
    <xf numFmtId="4" fontId="14" fillId="0" borderId="37" xfId="0" applyNumberFormat="1" applyFont="1" applyBorder="1"/>
    <xf numFmtId="4" fontId="14" fillId="0" borderId="43" xfId="0" applyNumberFormat="1" applyFont="1" applyBorder="1"/>
    <xf numFmtId="4" fontId="14" fillId="0" borderId="62" xfId="0" applyNumberFormat="1" applyFont="1" applyBorder="1"/>
    <xf numFmtId="4" fontId="14" fillId="0" borderId="74" xfId="0" applyNumberFormat="1" applyFont="1" applyBorder="1"/>
    <xf numFmtId="4" fontId="14" fillId="2" borderId="43" xfId="0" applyNumberFormat="1" applyFont="1" applyFill="1" applyBorder="1"/>
    <xf numFmtId="4" fontId="14" fillId="0" borderId="23" xfId="0" applyNumberFormat="1" applyFont="1" applyBorder="1"/>
    <xf numFmtId="4" fontId="12" fillId="3" borderId="26" xfId="0" applyNumberFormat="1" applyFont="1" applyFill="1" applyBorder="1"/>
    <xf numFmtId="4" fontId="1" fillId="2" borderId="42" xfId="0" applyNumberFormat="1" applyFont="1" applyFill="1" applyBorder="1"/>
    <xf numFmtId="4" fontId="8" fillId="2" borderId="0" xfId="1" applyNumberFormat="1" applyFont="1" applyFill="1"/>
    <xf numFmtId="4" fontId="5" fillId="0" borderId="0" xfId="0" applyNumberFormat="1" applyFont="1" applyBorder="1"/>
    <xf numFmtId="4" fontId="12" fillId="3" borderId="42" xfId="0" applyNumberFormat="1" applyFont="1" applyFill="1" applyBorder="1"/>
    <xf numFmtId="4" fontId="16" fillId="0" borderId="0" xfId="0" applyNumberFormat="1" applyFont="1"/>
    <xf numFmtId="4" fontId="1" fillId="3" borderId="35" xfId="0" applyNumberFormat="1" applyFont="1" applyFill="1" applyBorder="1"/>
    <xf numFmtId="0" fontId="1" fillId="0" borderId="35" xfId="0" applyFont="1" applyBorder="1"/>
    <xf numFmtId="0" fontId="13" fillId="0" borderId="35" xfId="0" applyFont="1" applyBorder="1"/>
    <xf numFmtId="0" fontId="21" fillId="0" borderId="0" xfId="0" applyFont="1"/>
    <xf numFmtId="0" fontId="1" fillId="2" borderId="11" xfId="0" applyFont="1" applyFill="1" applyBorder="1"/>
    <xf numFmtId="0" fontId="14" fillId="2" borderId="11" xfId="0" applyFont="1" applyFill="1" applyBorder="1"/>
    <xf numFmtId="4" fontId="9" fillId="2" borderId="11" xfId="0" applyNumberFormat="1" applyFont="1" applyFill="1" applyBorder="1"/>
    <xf numFmtId="4" fontId="24" fillId="2" borderId="82" xfId="0" applyNumberFormat="1" applyFont="1" applyFill="1" applyBorder="1" applyAlignment="1">
      <alignment horizontal="right"/>
    </xf>
    <xf numFmtId="4" fontId="25" fillId="0" borderId="0" xfId="0" applyNumberFormat="1" applyFont="1" applyBorder="1" applyAlignment="1">
      <alignment wrapText="1"/>
    </xf>
    <xf numFmtId="0" fontId="7" fillId="2" borderId="17" xfId="0" applyFont="1" applyFill="1" applyBorder="1"/>
    <xf numFmtId="4" fontId="9" fillId="2" borderId="18" xfId="0" applyNumberFormat="1" applyFont="1" applyFill="1" applyBorder="1"/>
    <xf numFmtId="4" fontId="9" fillId="2" borderId="22" xfId="0" applyNumberFormat="1" applyFont="1" applyFill="1" applyBorder="1" applyAlignment="1">
      <alignment horizontal="center"/>
    </xf>
    <xf numFmtId="4" fontId="9" fillId="2" borderId="18" xfId="0" applyNumberFormat="1" applyFont="1" applyFill="1" applyBorder="1" applyAlignment="1">
      <alignment horizontal="center"/>
    </xf>
    <xf numFmtId="4" fontId="9" fillId="0" borderId="18" xfId="0" applyNumberFormat="1" applyFont="1" applyBorder="1"/>
    <xf numFmtId="4" fontId="9" fillId="0" borderId="60" xfId="0" applyNumberFormat="1" applyFont="1" applyBorder="1"/>
    <xf numFmtId="0" fontId="25" fillId="2" borderId="9" xfId="0" applyFont="1" applyFill="1" applyBorder="1" applyAlignment="1">
      <alignment horizontal="left"/>
    </xf>
    <xf numFmtId="0" fontId="26" fillId="2" borderId="0" xfId="0" applyFont="1" applyFill="1" applyBorder="1" applyAlignment="1">
      <alignment horizontal="left"/>
    </xf>
    <xf numFmtId="4" fontId="25" fillId="0" borderId="0" xfId="0" applyNumberFormat="1" applyFont="1"/>
    <xf numFmtId="3" fontId="25" fillId="0" borderId="0" xfId="0" applyNumberFormat="1" applyFont="1"/>
    <xf numFmtId="3" fontId="27" fillId="2" borderId="0" xfId="0" applyNumberFormat="1" applyFont="1" applyFill="1"/>
    <xf numFmtId="3" fontId="27" fillId="2" borderId="0" xfId="0" applyNumberFormat="1" applyFont="1" applyFill="1" applyBorder="1" applyAlignment="1">
      <alignment horizontal="center"/>
    </xf>
    <xf numFmtId="3" fontId="27" fillId="0" borderId="0" xfId="0" applyNumberFormat="1" applyFont="1" applyAlignment="1">
      <alignment horizontal="center"/>
    </xf>
    <xf numFmtId="3" fontId="27" fillId="0" borderId="0" xfId="0" applyNumberFormat="1" applyFont="1"/>
    <xf numFmtId="0" fontId="28" fillId="0" borderId="0" xfId="0" applyFont="1"/>
    <xf numFmtId="3" fontId="27" fillId="2" borderId="0" xfId="0" applyNumberFormat="1" applyFont="1" applyFill="1" applyBorder="1"/>
    <xf numFmtId="0" fontId="27" fillId="0" borderId="0" xfId="0" applyFont="1"/>
    <xf numFmtId="4" fontId="27" fillId="0" borderId="0" xfId="0" applyNumberFormat="1" applyFont="1"/>
    <xf numFmtId="0" fontId="24" fillId="2" borderId="82" xfId="0" applyFont="1" applyFill="1" applyBorder="1"/>
    <xf numFmtId="0" fontId="29" fillId="2" borderId="82" xfId="0" applyFont="1" applyFill="1" applyBorder="1"/>
    <xf numFmtId="4" fontId="25" fillId="0" borderId="82" xfId="0" applyNumberFormat="1" applyFont="1" applyBorder="1"/>
    <xf numFmtId="3" fontId="25" fillId="0" borderId="82" xfId="0" applyNumberFormat="1" applyFont="1" applyBorder="1"/>
    <xf numFmtId="3" fontId="27" fillId="2" borderId="82" xfId="0" applyNumberFormat="1" applyFont="1" applyFill="1" applyBorder="1"/>
    <xf numFmtId="3" fontId="27" fillId="2" borderId="82" xfId="0" applyNumberFormat="1" applyFont="1" applyFill="1" applyBorder="1" applyAlignment="1">
      <alignment horizontal="center"/>
    </xf>
    <xf numFmtId="3" fontId="27" fillId="0" borderId="82" xfId="0" applyNumberFormat="1" applyFont="1" applyBorder="1" applyAlignment="1">
      <alignment horizontal="center"/>
    </xf>
    <xf numFmtId="3" fontId="27" fillId="0" borderId="82" xfId="0" applyNumberFormat="1" applyFont="1" applyBorder="1"/>
    <xf numFmtId="0" fontId="28" fillId="0" borderId="82" xfId="0" applyFont="1" applyBorder="1"/>
    <xf numFmtId="0" fontId="27" fillId="0" borderId="82" xfId="0" applyFont="1" applyBorder="1"/>
    <xf numFmtId="4" fontId="14" fillId="2" borderId="74" xfId="0" applyNumberFormat="1" applyFont="1" applyFill="1" applyBorder="1"/>
    <xf numFmtId="0" fontId="14" fillId="2" borderId="2" xfId="0" applyFont="1" applyFill="1" applyBorder="1"/>
    <xf numFmtId="0" fontId="12" fillId="3" borderId="5" xfId="0" applyFont="1" applyFill="1" applyBorder="1" applyAlignment="1">
      <alignment horizontal="left"/>
    </xf>
    <xf numFmtId="0" fontId="24" fillId="3" borderId="32" xfId="0" applyFont="1" applyFill="1" applyBorder="1" applyAlignment="1">
      <alignment horizontal="left"/>
    </xf>
    <xf numFmtId="0" fontId="24" fillId="3" borderId="50" xfId="0" applyFont="1" applyFill="1" applyBorder="1" applyAlignment="1">
      <alignment horizontal="left"/>
    </xf>
    <xf numFmtId="0" fontId="24" fillId="3" borderId="4" xfId="0" applyFont="1" applyFill="1" applyBorder="1" applyAlignment="1">
      <alignment horizontal="left"/>
    </xf>
    <xf numFmtId="0" fontId="15" fillId="3" borderId="31" xfId="1" applyFont="1" applyFill="1" applyBorder="1" applyAlignment="1">
      <alignment horizontal="center"/>
    </xf>
    <xf numFmtId="0" fontId="15" fillId="3" borderId="1" xfId="1" applyFont="1" applyFill="1" applyBorder="1" applyAlignment="1">
      <alignment horizontal="center"/>
    </xf>
    <xf numFmtId="0" fontId="14" fillId="3" borderId="25" xfId="0" applyFont="1" applyFill="1" applyBorder="1" applyAlignment="1">
      <alignment horizontal="left" wrapText="1"/>
    </xf>
    <xf numFmtId="0" fontId="14" fillId="3" borderId="5" xfId="0" applyFont="1" applyFill="1" applyBorder="1" applyAlignment="1">
      <alignment horizontal="left" wrapText="1"/>
    </xf>
    <xf numFmtId="0" fontId="14" fillId="2" borderId="40" xfId="0" applyFont="1" applyFill="1" applyBorder="1" applyAlignment="1">
      <alignment horizontal="left" wrapText="1"/>
    </xf>
    <xf numFmtId="0" fontId="14" fillId="2" borderId="11" xfId="0" applyFont="1" applyFill="1" applyBorder="1" applyAlignment="1">
      <alignment horizontal="left" wrapText="1"/>
    </xf>
    <xf numFmtId="0" fontId="14" fillId="2" borderId="22" xfId="0" applyFont="1" applyFill="1" applyBorder="1" applyAlignment="1">
      <alignment horizontal="left" wrapText="1"/>
    </xf>
    <xf numFmtId="0" fontId="14" fillId="2" borderId="17" xfId="0" applyFont="1" applyFill="1" applyBorder="1" applyAlignment="1">
      <alignment horizontal="left" wrapText="1"/>
    </xf>
    <xf numFmtId="0" fontId="14" fillId="2" borderId="34" xfId="0" applyFont="1" applyFill="1" applyBorder="1" applyAlignment="1">
      <alignment horizontal="left" wrapText="1"/>
    </xf>
    <xf numFmtId="0" fontId="14" fillId="2" borderId="2" xfId="0" applyFont="1" applyFill="1" applyBorder="1" applyAlignment="1">
      <alignment horizontal="left" wrapText="1"/>
    </xf>
    <xf numFmtId="0" fontId="12" fillId="3" borderId="25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25"/>
  <sheetViews>
    <sheetView tabSelected="1" view="pageBreakPreview" zoomScale="98" zoomScaleNormal="100" zoomScaleSheetLayoutView="98" workbookViewId="0">
      <selection activeCell="W42" sqref="W42"/>
    </sheetView>
  </sheetViews>
  <sheetFormatPr defaultColWidth="9.140625" defaultRowHeight="15" x14ac:dyDescent="0.25"/>
  <cols>
    <col min="1" max="1" width="17.7109375" style="6" customWidth="1"/>
    <col min="2" max="2" width="61.7109375" style="6" customWidth="1"/>
    <col min="3" max="4" width="6.7109375" style="6" customWidth="1"/>
    <col min="5" max="6" width="18.140625" style="283" customWidth="1"/>
    <col min="7" max="7" width="16" style="460" customWidth="1"/>
    <col min="8" max="8" width="14.85546875" style="460" customWidth="1"/>
    <col min="9" max="9" width="18.140625" style="283" customWidth="1"/>
    <col min="10" max="10" width="4.7109375" style="2" hidden="1" customWidth="1"/>
    <col min="11" max="11" width="20.7109375" style="3" hidden="1" customWidth="1"/>
    <col min="12" max="12" width="15.7109375" style="139" hidden="1" customWidth="1"/>
    <col min="13" max="13" width="16" style="137" hidden="1" customWidth="1"/>
    <col min="14" max="14" width="13.28515625" style="137" hidden="1" customWidth="1"/>
    <col min="15" max="15" width="16" style="137" hidden="1" customWidth="1"/>
    <col min="16" max="17" width="9.140625" style="4" hidden="1" customWidth="1"/>
    <col min="18" max="19" width="15.7109375" style="137" hidden="1" customWidth="1"/>
    <col min="20" max="20" width="5.42578125" style="5" hidden="1" customWidth="1"/>
    <col min="21" max="21" width="15.85546875" style="6" hidden="1" customWidth="1"/>
    <col min="22" max="22" width="2.42578125" style="6" hidden="1" customWidth="1"/>
    <col min="23" max="23" width="15.85546875" style="141" customWidth="1"/>
    <col min="24" max="24" width="19.42578125" style="6" bestFit="1" customWidth="1"/>
    <col min="25" max="25" width="14.28515625" style="140" bestFit="1" customWidth="1"/>
    <col min="26" max="16384" width="9.140625" style="6"/>
  </cols>
  <sheetData>
    <row r="1" spans="1:25" s="213" customFormat="1" ht="20.25" x14ac:dyDescent="0.3">
      <c r="A1" s="273" t="s">
        <v>90</v>
      </c>
      <c r="B1" s="274"/>
      <c r="C1" s="274"/>
      <c r="D1" s="274"/>
      <c r="E1" s="275"/>
      <c r="F1" s="275"/>
      <c r="G1" s="276"/>
      <c r="H1" s="276"/>
      <c r="I1" s="275"/>
      <c r="J1" s="276"/>
      <c r="K1" s="277"/>
      <c r="L1" s="278"/>
      <c r="M1" s="276"/>
      <c r="N1" s="276"/>
      <c r="O1" s="276"/>
      <c r="P1" s="279"/>
      <c r="Q1" s="279"/>
      <c r="R1" s="276"/>
      <c r="S1" s="276"/>
      <c r="T1" s="280"/>
      <c r="W1" s="327"/>
      <c r="Y1" s="206"/>
    </row>
    <row r="2" spans="1:25" s="213" customFormat="1" x14ac:dyDescent="0.25">
      <c r="A2" s="281"/>
      <c r="B2" s="282"/>
      <c r="C2" s="274"/>
      <c r="D2" s="274"/>
      <c r="E2" s="275"/>
      <c r="F2" s="275"/>
      <c r="G2" s="276"/>
      <c r="H2" s="276"/>
      <c r="I2" s="275"/>
      <c r="J2" s="276"/>
      <c r="K2" s="277"/>
      <c r="L2" s="278"/>
      <c r="M2" s="276"/>
      <c r="N2" s="276"/>
      <c r="O2" s="276"/>
      <c r="P2" s="279"/>
      <c r="Q2" s="279"/>
      <c r="R2" s="276"/>
      <c r="S2" s="276"/>
      <c r="T2" s="280"/>
      <c r="W2" s="327"/>
      <c r="Y2" s="206"/>
    </row>
    <row r="3" spans="1:25" s="213" customFormat="1" ht="15.75" customHeight="1" thickBot="1" x14ac:dyDescent="0.3">
      <c r="A3" s="274"/>
      <c r="B3" s="274"/>
      <c r="C3" s="274"/>
      <c r="D3" s="274"/>
      <c r="E3" s="275"/>
      <c r="F3" s="275"/>
      <c r="I3" s="283"/>
      <c r="J3" s="276"/>
      <c r="K3" s="277"/>
      <c r="L3" s="278"/>
      <c r="M3" s="276"/>
      <c r="N3" s="276"/>
      <c r="O3" s="276"/>
      <c r="P3" s="279"/>
      <c r="Q3" s="279"/>
      <c r="R3" s="276"/>
      <c r="T3" s="280"/>
      <c r="W3" s="328" t="s">
        <v>14</v>
      </c>
      <c r="Y3" s="206"/>
    </row>
    <row r="4" spans="1:25" s="297" customFormat="1" ht="41.25" customHeight="1" thickBot="1" x14ac:dyDescent="0.3">
      <c r="A4" s="284" t="s">
        <v>0</v>
      </c>
      <c r="B4" s="285"/>
      <c r="C4" s="286" t="s">
        <v>1</v>
      </c>
      <c r="D4" s="286" t="s">
        <v>2</v>
      </c>
      <c r="E4" s="287" t="s">
        <v>91</v>
      </c>
      <c r="F4" s="287" t="s">
        <v>92</v>
      </c>
      <c r="G4" s="288" t="s">
        <v>93</v>
      </c>
      <c r="H4" s="288" t="s">
        <v>94</v>
      </c>
      <c r="I4" s="287" t="s">
        <v>95</v>
      </c>
      <c r="J4" s="289"/>
      <c r="K4" s="290" t="s">
        <v>18</v>
      </c>
      <c r="L4" s="288" t="s">
        <v>86</v>
      </c>
      <c r="M4" s="291" t="s">
        <v>13</v>
      </c>
      <c r="N4" s="292" t="s">
        <v>38</v>
      </c>
      <c r="O4" s="293" t="s">
        <v>15</v>
      </c>
      <c r="P4" s="294"/>
      <c r="Q4" s="294"/>
      <c r="R4" s="293"/>
      <c r="S4" s="295" t="s">
        <v>16</v>
      </c>
      <c r="T4" s="289"/>
      <c r="U4" s="296" t="s">
        <v>52</v>
      </c>
      <c r="V4" s="294"/>
      <c r="W4" s="329" t="s">
        <v>96</v>
      </c>
      <c r="Y4" s="298"/>
    </row>
    <row r="5" spans="1:25" s="310" customFormat="1" ht="15" customHeight="1" thickTop="1" thickBot="1" x14ac:dyDescent="0.25">
      <c r="A5" s="524">
        <v>1</v>
      </c>
      <c r="B5" s="525"/>
      <c r="C5" s="299">
        <v>2</v>
      </c>
      <c r="D5" s="299">
        <v>3</v>
      </c>
      <c r="E5" s="192">
        <v>4</v>
      </c>
      <c r="F5" s="192">
        <v>5</v>
      </c>
      <c r="G5" s="300">
        <v>6</v>
      </c>
      <c r="H5" s="301">
        <v>7</v>
      </c>
      <c r="I5" s="192" t="s">
        <v>53</v>
      </c>
      <c r="J5" s="302"/>
      <c r="K5" s="303"/>
      <c r="L5" s="301"/>
      <c r="M5" s="304"/>
      <c r="N5" s="304"/>
      <c r="O5" s="301"/>
      <c r="P5" s="305"/>
      <c r="Q5" s="305"/>
      <c r="R5" s="306"/>
      <c r="S5" s="307"/>
      <c r="T5" s="308"/>
      <c r="U5" s="309"/>
      <c r="V5" s="305"/>
      <c r="W5" s="330">
        <v>9</v>
      </c>
      <c r="Y5" s="311"/>
    </row>
    <row r="6" spans="1:25" s="10" customFormat="1" ht="15.75" thickBot="1" x14ac:dyDescent="0.3">
      <c r="A6" s="153" t="s">
        <v>3</v>
      </c>
      <c r="B6" s="215"/>
      <c r="C6" s="155"/>
      <c r="D6" s="156">
        <v>8</v>
      </c>
      <c r="E6" s="163">
        <f>SUM(E10,E13,E17)</f>
        <v>43615000</v>
      </c>
      <c r="F6" s="163">
        <f t="shared" ref="F6:W6" si="0">SUM(F10,F13,F17)</f>
        <v>58718418</v>
      </c>
      <c r="G6" s="163">
        <f t="shared" si="0"/>
        <v>56222620</v>
      </c>
      <c r="H6" s="163">
        <f t="shared" si="0"/>
        <v>2342867.12</v>
      </c>
      <c r="I6" s="163">
        <f t="shared" si="0"/>
        <v>53879752.880000003</v>
      </c>
      <c r="J6" s="163">
        <f t="shared" si="0"/>
        <v>0</v>
      </c>
      <c r="K6" s="163">
        <f t="shared" si="0"/>
        <v>0</v>
      </c>
      <c r="L6" s="163">
        <f t="shared" si="0"/>
        <v>226</v>
      </c>
      <c r="M6" s="163">
        <f t="shared" si="0"/>
        <v>66357045</v>
      </c>
      <c r="N6" s="163">
        <f t="shared" si="0"/>
        <v>175</v>
      </c>
      <c r="O6" s="163">
        <f t="shared" si="0"/>
        <v>52926532</v>
      </c>
      <c r="P6" s="163">
        <f t="shared" si="0"/>
        <v>0</v>
      </c>
      <c r="Q6" s="163">
        <f t="shared" si="0"/>
        <v>0</v>
      </c>
      <c r="R6" s="163">
        <f t="shared" si="0"/>
        <v>0</v>
      </c>
      <c r="S6" s="163">
        <f t="shared" si="0"/>
        <v>0</v>
      </c>
      <c r="T6" s="163">
        <f t="shared" si="0"/>
        <v>0</v>
      </c>
      <c r="U6" s="163">
        <f t="shared" si="0"/>
        <v>53879752.880000003</v>
      </c>
      <c r="V6" s="163">
        <f t="shared" si="0"/>
        <v>0</v>
      </c>
      <c r="W6" s="163">
        <f t="shared" si="0"/>
        <v>3581.5</v>
      </c>
      <c r="Y6" s="198"/>
    </row>
    <row r="7" spans="1:25" s="10" customFormat="1" ht="14.25" hidden="1" x14ac:dyDescent="0.2">
      <c r="A7" s="144" t="s">
        <v>4</v>
      </c>
      <c r="B7" s="145" t="s">
        <v>54</v>
      </c>
      <c r="C7" s="356"/>
      <c r="D7" s="357"/>
      <c r="E7" s="359">
        <f>SUM(E8:E9)</f>
        <v>0</v>
      </c>
      <c r="F7" s="359">
        <f t="shared" ref="F7:S7" si="1">SUM(F8:F9)</f>
        <v>0</v>
      </c>
      <c r="G7" s="359">
        <f>SUM(G8:G9)</f>
        <v>0</v>
      </c>
      <c r="H7" s="359">
        <f t="shared" ref="H7" si="2">SUM(H8:H9)</f>
        <v>0</v>
      </c>
      <c r="I7" s="359">
        <f t="shared" si="1"/>
        <v>0</v>
      </c>
      <c r="J7" s="11"/>
      <c r="K7" s="12" t="s">
        <v>17</v>
      </c>
      <c r="L7" s="217">
        <f>SUM(L8:L9)</f>
        <v>0</v>
      </c>
      <c r="M7" s="218">
        <f>SUM(M8:M9)</f>
        <v>0</v>
      </c>
      <c r="N7" s="219">
        <f>SUM(N8:N9)</f>
        <v>0</v>
      </c>
      <c r="O7" s="220">
        <f>SUM(O8:O9)</f>
        <v>0</v>
      </c>
      <c r="P7" s="13"/>
      <c r="Q7" s="13"/>
      <c r="R7" s="216"/>
      <c r="S7" s="221">
        <f t="shared" si="1"/>
        <v>0</v>
      </c>
      <c r="T7" s="11"/>
      <c r="U7" s="222">
        <f t="shared" ref="U7:U31" si="3">G7-H7</f>
        <v>0</v>
      </c>
      <c r="V7" s="13"/>
      <c r="W7" s="466">
        <f>SUM(W8:W9)</f>
        <v>0</v>
      </c>
      <c r="Y7" s="198"/>
    </row>
    <row r="8" spans="1:25" s="10" customFormat="1" ht="14.25" hidden="1" x14ac:dyDescent="0.2">
      <c r="A8" s="14" t="s">
        <v>5</v>
      </c>
      <c r="B8" s="146" t="s">
        <v>55</v>
      </c>
      <c r="C8" s="159">
        <v>435</v>
      </c>
      <c r="D8" s="161"/>
      <c r="E8" s="165"/>
      <c r="F8" s="165"/>
      <c r="G8" s="191"/>
      <c r="H8" s="191"/>
      <c r="I8" s="165"/>
      <c r="J8" s="17"/>
      <c r="K8" s="18"/>
      <c r="L8" s="224"/>
      <c r="M8" s="225"/>
      <c r="N8" s="226"/>
      <c r="O8" s="227"/>
      <c r="R8" s="223"/>
      <c r="S8" s="228"/>
      <c r="T8" s="17"/>
      <c r="U8" s="229"/>
      <c r="W8" s="465"/>
      <c r="Y8" s="198"/>
    </row>
    <row r="9" spans="1:25" s="10" customFormat="1" ht="14.25" hidden="1" x14ac:dyDescent="0.2">
      <c r="A9" s="147"/>
      <c r="B9" s="148" t="s">
        <v>56</v>
      </c>
      <c r="C9" s="159">
        <v>436</v>
      </c>
      <c r="D9" s="161"/>
      <c r="E9" s="165"/>
      <c r="F9" s="165"/>
      <c r="G9" s="194"/>
      <c r="H9" s="194"/>
      <c r="I9" s="166"/>
      <c r="J9" s="17"/>
      <c r="K9" s="18"/>
      <c r="L9" s="224"/>
      <c r="M9" s="225"/>
      <c r="N9" s="226"/>
      <c r="O9" s="227"/>
      <c r="R9" s="223"/>
      <c r="S9" s="231"/>
      <c r="T9" s="17"/>
      <c r="U9" s="232"/>
      <c r="W9" s="442"/>
      <c r="Y9" s="198"/>
    </row>
    <row r="10" spans="1:25" s="10" customFormat="1" ht="14.25" x14ac:dyDescent="0.2">
      <c r="A10" s="173" t="s">
        <v>4</v>
      </c>
      <c r="B10" s="160" t="s">
        <v>97</v>
      </c>
      <c r="C10" s="162"/>
      <c r="D10" s="358"/>
      <c r="E10" s="164">
        <f>SUM(E11:E12)</f>
        <v>650000</v>
      </c>
      <c r="F10" s="164">
        <f t="shared" ref="F10:W10" si="4">SUM(F11:F12)</f>
        <v>500000</v>
      </c>
      <c r="G10" s="164">
        <f t="shared" si="4"/>
        <v>500000</v>
      </c>
      <c r="H10" s="164">
        <f t="shared" si="4"/>
        <v>0</v>
      </c>
      <c r="I10" s="164">
        <f t="shared" si="4"/>
        <v>500000</v>
      </c>
      <c r="J10" s="164">
        <f t="shared" si="4"/>
        <v>0</v>
      </c>
      <c r="K10" s="164">
        <f t="shared" si="4"/>
        <v>0</v>
      </c>
      <c r="L10" s="164">
        <f t="shared" si="4"/>
        <v>17</v>
      </c>
      <c r="M10" s="164">
        <f t="shared" si="4"/>
        <v>719500</v>
      </c>
      <c r="N10" s="164">
        <f t="shared" si="4"/>
        <v>17</v>
      </c>
      <c r="O10" s="164">
        <f t="shared" si="4"/>
        <v>719500</v>
      </c>
      <c r="P10" s="164">
        <f t="shared" si="4"/>
        <v>0</v>
      </c>
      <c r="Q10" s="164">
        <f t="shared" si="4"/>
        <v>0</v>
      </c>
      <c r="R10" s="164">
        <f t="shared" si="4"/>
        <v>0</v>
      </c>
      <c r="S10" s="164">
        <f t="shared" si="4"/>
        <v>0</v>
      </c>
      <c r="T10" s="164">
        <f t="shared" si="4"/>
        <v>0</v>
      </c>
      <c r="U10" s="164">
        <f t="shared" si="4"/>
        <v>500000</v>
      </c>
      <c r="V10" s="164">
        <f t="shared" si="4"/>
        <v>0</v>
      </c>
      <c r="W10" s="164">
        <f t="shared" si="4"/>
        <v>0</v>
      </c>
      <c r="Y10" s="198"/>
    </row>
    <row r="11" spans="1:25" s="10" customFormat="1" ht="14.25" x14ac:dyDescent="0.2">
      <c r="A11" s="158" t="s">
        <v>5</v>
      </c>
      <c r="B11" s="161" t="s">
        <v>65</v>
      </c>
      <c r="C11" s="159">
        <v>430</v>
      </c>
      <c r="D11" s="161"/>
      <c r="E11" s="165">
        <v>300000</v>
      </c>
      <c r="F11" s="165">
        <v>300000</v>
      </c>
      <c r="G11" s="191">
        <v>300000</v>
      </c>
      <c r="H11" s="191">
        <v>0</v>
      </c>
      <c r="I11" s="165">
        <f t="shared" ref="I11:I19" si="5">G11-H11</f>
        <v>300000</v>
      </c>
      <c r="J11" s="17"/>
      <c r="K11" s="18" t="s">
        <v>39</v>
      </c>
      <c r="L11" s="224">
        <v>5</v>
      </c>
      <c r="M11" s="225">
        <v>420000</v>
      </c>
      <c r="N11" s="226">
        <v>5</v>
      </c>
      <c r="O11" s="227">
        <v>420000</v>
      </c>
      <c r="R11" s="223"/>
      <c r="S11" s="228"/>
      <c r="T11" s="17"/>
      <c r="U11" s="229">
        <f t="shared" si="3"/>
        <v>300000</v>
      </c>
      <c r="W11" s="465"/>
      <c r="Y11" s="198"/>
    </row>
    <row r="12" spans="1:25" s="10" customFormat="1" ht="14.25" x14ac:dyDescent="0.2">
      <c r="A12" s="174"/>
      <c r="B12" s="172" t="s">
        <v>66</v>
      </c>
      <c r="C12" s="175">
        <v>431</v>
      </c>
      <c r="D12" s="172"/>
      <c r="E12" s="166">
        <v>350000</v>
      </c>
      <c r="F12" s="166">
        <v>200000</v>
      </c>
      <c r="G12" s="194">
        <v>200000</v>
      </c>
      <c r="H12" s="194">
        <v>0</v>
      </c>
      <c r="I12" s="166">
        <f t="shared" si="5"/>
        <v>200000</v>
      </c>
      <c r="J12" s="17"/>
      <c r="K12" s="18" t="s">
        <v>39</v>
      </c>
      <c r="L12" s="346">
        <v>12</v>
      </c>
      <c r="M12" s="347">
        <v>299500</v>
      </c>
      <c r="N12" s="348">
        <v>12</v>
      </c>
      <c r="O12" s="349">
        <v>299500</v>
      </c>
      <c r="R12" s="223"/>
      <c r="S12" s="231"/>
      <c r="T12" s="17"/>
      <c r="U12" s="232">
        <f t="shared" si="3"/>
        <v>200000</v>
      </c>
      <c r="W12" s="442"/>
      <c r="Y12" s="198"/>
    </row>
    <row r="13" spans="1:25" s="10" customFormat="1" ht="14.25" x14ac:dyDescent="0.2">
      <c r="A13" s="177" t="s">
        <v>4</v>
      </c>
      <c r="B13" s="167" t="s">
        <v>98</v>
      </c>
      <c r="C13" s="162"/>
      <c r="D13" s="358"/>
      <c r="E13" s="164">
        <f>SUM(E14:E16)</f>
        <v>40765000</v>
      </c>
      <c r="F13" s="164">
        <f t="shared" ref="F13:W13" si="6">SUM(F14:F16)</f>
        <v>56476157</v>
      </c>
      <c r="G13" s="164">
        <f t="shared" si="6"/>
        <v>53980359</v>
      </c>
      <c r="H13" s="164">
        <f t="shared" si="6"/>
        <v>2271501.87</v>
      </c>
      <c r="I13" s="164">
        <f t="shared" si="6"/>
        <v>51708857.130000003</v>
      </c>
      <c r="J13" s="164">
        <f t="shared" si="6"/>
        <v>0</v>
      </c>
      <c r="K13" s="164">
        <f t="shared" si="6"/>
        <v>0</v>
      </c>
      <c r="L13" s="164">
        <f t="shared" si="6"/>
        <v>209</v>
      </c>
      <c r="M13" s="164">
        <f t="shared" si="6"/>
        <v>65637545</v>
      </c>
      <c r="N13" s="164">
        <f t="shared" si="6"/>
        <v>158</v>
      </c>
      <c r="O13" s="164">
        <f t="shared" si="6"/>
        <v>52207032</v>
      </c>
      <c r="P13" s="164">
        <f t="shared" si="6"/>
        <v>0</v>
      </c>
      <c r="Q13" s="164">
        <f t="shared" si="6"/>
        <v>0</v>
      </c>
      <c r="R13" s="164">
        <f t="shared" si="6"/>
        <v>0</v>
      </c>
      <c r="S13" s="164">
        <f t="shared" si="6"/>
        <v>0</v>
      </c>
      <c r="T13" s="164">
        <f t="shared" si="6"/>
        <v>0</v>
      </c>
      <c r="U13" s="164">
        <f t="shared" si="6"/>
        <v>51708857.130000003</v>
      </c>
      <c r="V13" s="164">
        <f t="shared" si="6"/>
        <v>0</v>
      </c>
      <c r="W13" s="164">
        <f t="shared" si="6"/>
        <v>3581.5</v>
      </c>
      <c r="Y13" s="198"/>
    </row>
    <row r="14" spans="1:25" s="10" customFormat="1" ht="14.25" x14ac:dyDescent="0.2">
      <c r="A14" s="178" t="s">
        <v>5</v>
      </c>
      <c r="B14" s="161" t="s">
        <v>68</v>
      </c>
      <c r="C14" s="159">
        <v>441</v>
      </c>
      <c r="D14" s="161"/>
      <c r="E14" s="165">
        <v>1000000</v>
      </c>
      <c r="F14" s="165">
        <v>2137500</v>
      </c>
      <c r="G14" s="165">
        <v>2137500</v>
      </c>
      <c r="H14" s="165">
        <v>470635</v>
      </c>
      <c r="I14" s="165">
        <f t="shared" si="5"/>
        <v>1666865</v>
      </c>
      <c r="J14" s="17"/>
      <c r="K14" s="18" t="s">
        <v>39</v>
      </c>
      <c r="L14" s="30">
        <v>14</v>
      </c>
      <c r="M14" s="31">
        <v>1246045</v>
      </c>
      <c r="N14" s="32">
        <v>14</v>
      </c>
      <c r="O14" s="33">
        <v>1246045</v>
      </c>
      <c r="R14" s="16"/>
      <c r="S14" s="34"/>
      <c r="T14" s="17"/>
      <c r="U14" s="35">
        <f t="shared" si="3"/>
        <v>1666865</v>
      </c>
      <c r="W14" s="465"/>
      <c r="Y14" s="198"/>
    </row>
    <row r="15" spans="1:25" s="10" customFormat="1" ht="14.25" x14ac:dyDescent="0.2">
      <c r="A15" s="176"/>
      <c r="B15" s="161" t="s">
        <v>67</v>
      </c>
      <c r="C15" s="159">
        <v>443</v>
      </c>
      <c r="D15" s="161"/>
      <c r="E15" s="165">
        <v>36765000</v>
      </c>
      <c r="F15" s="165">
        <v>49975987</v>
      </c>
      <c r="G15" s="165">
        <v>47844189</v>
      </c>
      <c r="H15" s="165">
        <v>1424230.87</v>
      </c>
      <c r="I15" s="165">
        <f t="shared" si="5"/>
        <v>46419958.130000003</v>
      </c>
      <c r="J15" s="17"/>
      <c r="K15" s="18" t="s">
        <v>39</v>
      </c>
      <c r="L15" s="30">
        <v>148</v>
      </c>
      <c r="M15" s="31">
        <v>56329095</v>
      </c>
      <c r="N15" s="32">
        <v>121</v>
      </c>
      <c r="O15" s="33">
        <v>46604027</v>
      </c>
      <c r="R15" s="16"/>
      <c r="S15" s="34"/>
      <c r="T15" s="17"/>
      <c r="U15" s="35">
        <f t="shared" si="3"/>
        <v>46419958.130000003</v>
      </c>
      <c r="W15" s="465">
        <v>3581.5</v>
      </c>
      <c r="Y15" s="198"/>
    </row>
    <row r="16" spans="1:25" s="10" customFormat="1" ht="14.25" x14ac:dyDescent="0.2">
      <c r="A16" s="176"/>
      <c r="B16" s="172" t="s">
        <v>69</v>
      </c>
      <c r="C16" s="175">
        <v>444</v>
      </c>
      <c r="D16" s="172"/>
      <c r="E16" s="166">
        <v>3000000</v>
      </c>
      <c r="F16" s="166">
        <v>4362670</v>
      </c>
      <c r="G16" s="166">
        <v>3998670</v>
      </c>
      <c r="H16" s="166">
        <v>376636</v>
      </c>
      <c r="I16" s="166">
        <f t="shared" si="5"/>
        <v>3622034</v>
      </c>
      <c r="J16" s="75"/>
      <c r="K16" s="45" t="s">
        <v>39</v>
      </c>
      <c r="L16" s="50">
        <v>47</v>
      </c>
      <c r="M16" s="44">
        <v>8062405</v>
      </c>
      <c r="N16" s="76">
        <v>23</v>
      </c>
      <c r="O16" s="52">
        <v>4356960</v>
      </c>
      <c r="P16" s="234"/>
      <c r="Q16" s="234"/>
      <c r="R16" s="29"/>
      <c r="S16" s="78"/>
      <c r="T16" s="75"/>
      <c r="U16" s="46">
        <f t="shared" si="3"/>
        <v>3622034</v>
      </c>
      <c r="V16" s="234"/>
      <c r="W16" s="442"/>
      <c r="Y16" s="198"/>
    </row>
    <row r="17" spans="1:25" s="10" customFormat="1" ht="14.25" x14ac:dyDescent="0.2">
      <c r="A17" s="173" t="s">
        <v>4</v>
      </c>
      <c r="B17" s="354" t="s">
        <v>99</v>
      </c>
      <c r="C17" s="189"/>
      <c r="D17" s="161"/>
      <c r="E17" s="168">
        <f>SUM(E18:E19)</f>
        <v>2200000</v>
      </c>
      <c r="F17" s="168">
        <f t="shared" ref="F17:W17" si="7">SUM(F18:F19)</f>
        <v>1742261</v>
      </c>
      <c r="G17" s="168">
        <f t="shared" si="7"/>
        <v>1742261</v>
      </c>
      <c r="H17" s="168">
        <f t="shared" si="7"/>
        <v>71365.25</v>
      </c>
      <c r="I17" s="168">
        <f t="shared" si="7"/>
        <v>1670895.75</v>
      </c>
      <c r="J17" s="168">
        <f t="shared" si="7"/>
        <v>0</v>
      </c>
      <c r="K17" s="168">
        <f t="shared" si="7"/>
        <v>0</v>
      </c>
      <c r="L17" s="168">
        <f t="shared" si="7"/>
        <v>0</v>
      </c>
      <c r="M17" s="168">
        <f t="shared" si="7"/>
        <v>0</v>
      </c>
      <c r="N17" s="168">
        <f t="shared" si="7"/>
        <v>0</v>
      </c>
      <c r="O17" s="168">
        <f t="shared" si="7"/>
        <v>0</v>
      </c>
      <c r="P17" s="168">
        <f t="shared" si="7"/>
        <v>0</v>
      </c>
      <c r="Q17" s="168">
        <f t="shared" si="7"/>
        <v>0</v>
      </c>
      <c r="R17" s="168">
        <f t="shared" si="7"/>
        <v>0</v>
      </c>
      <c r="S17" s="168">
        <f t="shared" si="7"/>
        <v>0</v>
      </c>
      <c r="T17" s="168">
        <f t="shared" si="7"/>
        <v>0</v>
      </c>
      <c r="U17" s="168">
        <f t="shared" si="7"/>
        <v>1670895.75</v>
      </c>
      <c r="V17" s="168">
        <f t="shared" si="7"/>
        <v>0</v>
      </c>
      <c r="W17" s="168">
        <f t="shared" si="7"/>
        <v>0</v>
      </c>
      <c r="Y17" s="198"/>
    </row>
    <row r="18" spans="1:25" s="10" customFormat="1" ht="14.25" x14ac:dyDescent="0.2">
      <c r="A18" s="158" t="s">
        <v>5</v>
      </c>
      <c r="B18" s="355" t="s">
        <v>87</v>
      </c>
      <c r="C18" s="189">
        <v>560</v>
      </c>
      <c r="D18" s="161"/>
      <c r="E18" s="165">
        <v>1200000</v>
      </c>
      <c r="F18" s="165">
        <v>1742261</v>
      </c>
      <c r="G18" s="165">
        <v>1742261</v>
      </c>
      <c r="H18" s="165">
        <v>71365.25</v>
      </c>
      <c r="I18" s="165">
        <f t="shared" si="5"/>
        <v>1670895.75</v>
      </c>
      <c r="J18" s="17"/>
      <c r="K18" s="18"/>
      <c r="L18" s="30"/>
      <c r="M18" s="31"/>
      <c r="N18" s="32"/>
      <c r="O18" s="33"/>
      <c r="P18" s="41"/>
      <c r="Q18" s="41"/>
      <c r="R18" s="16"/>
      <c r="S18" s="34"/>
      <c r="T18" s="17"/>
      <c r="U18" s="318">
        <f t="shared" si="3"/>
        <v>1670895.75</v>
      </c>
      <c r="V18" s="41"/>
      <c r="W18" s="465"/>
      <c r="Y18" s="198"/>
    </row>
    <row r="19" spans="1:25" s="10" customFormat="1" thickBot="1" x14ac:dyDescent="0.25">
      <c r="A19" s="173"/>
      <c r="B19" s="355" t="s">
        <v>88</v>
      </c>
      <c r="C19" s="189">
        <v>561</v>
      </c>
      <c r="D19" s="161"/>
      <c r="E19" s="165">
        <v>1000000</v>
      </c>
      <c r="F19" s="165">
        <v>0</v>
      </c>
      <c r="G19" s="165">
        <v>0</v>
      </c>
      <c r="H19" s="165">
        <v>0</v>
      </c>
      <c r="I19" s="165">
        <f t="shared" si="5"/>
        <v>0</v>
      </c>
      <c r="J19" s="17"/>
      <c r="K19" s="18"/>
      <c r="L19" s="30"/>
      <c r="M19" s="31"/>
      <c r="N19" s="32"/>
      <c r="O19" s="33"/>
      <c r="P19" s="41"/>
      <c r="Q19" s="41"/>
      <c r="R19" s="16"/>
      <c r="S19" s="34"/>
      <c r="T19" s="17"/>
      <c r="U19" s="318">
        <f t="shared" si="3"/>
        <v>0</v>
      </c>
      <c r="V19" s="41"/>
      <c r="W19" s="230"/>
      <c r="Y19" s="198"/>
    </row>
    <row r="20" spans="1:25" s="36" customFormat="1" ht="18" customHeight="1" thickBot="1" x14ac:dyDescent="0.3">
      <c r="A20" s="153" t="s">
        <v>6</v>
      </c>
      <c r="B20" s="154"/>
      <c r="C20" s="155"/>
      <c r="D20" s="156">
        <v>9</v>
      </c>
      <c r="E20" s="163">
        <f>SUM(E21,E22,E23)</f>
        <v>14200000</v>
      </c>
      <c r="F20" s="163">
        <f t="shared" ref="F20:W20" si="8">SUM(F21,F22,F23)</f>
        <v>14200000</v>
      </c>
      <c r="G20" s="163">
        <f t="shared" si="8"/>
        <v>9776772</v>
      </c>
      <c r="H20" s="163">
        <f t="shared" si="8"/>
        <v>123307.17</v>
      </c>
      <c r="I20" s="163">
        <f t="shared" si="8"/>
        <v>9653464.8300000001</v>
      </c>
      <c r="J20" s="163">
        <f t="shared" si="8"/>
        <v>0</v>
      </c>
      <c r="K20" s="163">
        <f t="shared" si="8"/>
        <v>0</v>
      </c>
      <c r="L20" s="163" t="e">
        <f t="shared" si="8"/>
        <v>#REF!</v>
      </c>
      <c r="M20" s="163" t="e">
        <f t="shared" si="8"/>
        <v>#REF!</v>
      </c>
      <c r="N20" s="163" t="e">
        <f t="shared" si="8"/>
        <v>#REF!</v>
      </c>
      <c r="O20" s="163" t="e">
        <f t="shared" si="8"/>
        <v>#REF!</v>
      </c>
      <c r="P20" s="163">
        <f t="shared" si="8"/>
        <v>0</v>
      </c>
      <c r="Q20" s="163">
        <f t="shared" si="8"/>
        <v>0</v>
      </c>
      <c r="R20" s="163">
        <f t="shared" si="8"/>
        <v>0</v>
      </c>
      <c r="S20" s="163" t="e">
        <f t="shared" si="8"/>
        <v>#REF!</v>
      </c>
      <c r="T20" s="163">
        <f t="shared" si="8"/>
        <v>0</v>
      </c>
      <c r="U20" s="163">
        <f t="shared" si="8"/>
        <v>8140602.8300000001</v>
      </c>
      <c r="V20" s="163">
        <f t="shared" si="8"/>
        <v>0</v>
      </c>
      <c r="W20" s="163">
        <f t="shared" si="8"/>
        <v>31712.9</v>
      </c>
      <c r="Y20" s="201"/>
    </row>
    <row r="21" spans="1:25" ht="29.25" x14ac:dyDescent="0.25">
      <c r="A21" s="157" t="s">
        <v>4</v>
      </c>
      <c r="B21" s="360" t="s">
        <v>100</v>
      </c>
      <c r="C21" s="170">
        <v>455</v>
      </c>
      <c r="D21" s="350"/>
      <c r="E21" s="164">
        <v>500000</v>
      </c>
      <c r="F21" s="164">
        <v>500000</v>
      </c>
      <c r="G21" s="193">
        <v>458852</v>
      </c>
      <c r="H21" s="164">
        <v>15281</v>
      </c>
      <c r="I21" s="171">
        <f>G21-H21</f>
        <v>443571</v>
      </c>
      <c r="J21" s="22"/>
      <c r="K21" s="23" t="s">
        <v>17</v>
      </c>
      <c r="L21" s="24" t="e">
        <f>SUM(#REF!)</f>
        <v>#REF!</v>
      </c>
      <c r="M21" s="21" t="e">
        <f>SUM(#REF!)</f>
        <v>#REF!</v>
      </c>
      <c r="N21" s="25" t="e">
        <f>SUM(#REF!)</f>
        <v>#REF!</v>
      </c>
      <c r="O21" s="21" t="e">
        <f>SUM(#REF!)</f>
        <v>#REF!</v>
      </c>
      <c r="P21" s="40"/>
      <c r="Q21" s="40"/>
      <c r="R21" s="21"/>
      <c r="S21" s="26" t="e">
        <f>SUM(#REF!)</f>
        <v>#REF!</v>
      </c>
      <c r="T21" s="22"/>
      <c r="U21" s="233">
        <f t="shared" si="3"/>
        <v>443571</v>
      </c>
      <c r="V21" s="10"/>
      <c r="W21" s="464"/>
    </row>
    <row r="22" spans="1:25" ht="28.5" customHeight="1" x14ac:dyDescent="0.25">
      <c r="A22" s="157" t="s">
        <v>4</v>
      </c>
      <c r="B22" s="186" t="s">
        <v>101</v>
      </c>
      <c r="C22" s="179">
        <v>460</v>
      </c>
      <c r="D22" s="19"/>
      <c r="E22" s="164">
        <v>5000000</v>
      </c>
      <c r="F22" s="164">
        <v>5000000</v>
      </c>
      <c r="G22" s="193">
        <v>700000</v>
      </c>
      <c r="H22" s="164">
        <v>0</v>
      </c>
      <c r="I22" s="171">
        <f t="shared" ref="I22:I26" si="9">G22-H22</f>
        <v>700000</v>
      </c>
      <c r="J22" s="22"/>
      <c r="K22" s="23" t="s">
        <v>17</v>
      </c>
      <c r="L22" s="24" t="e">
        <f>SUM(#REF!)</f>
        <v>#REF!</v>
      </c>
      <c r="M22" s="47" t="e">
        <f>SUM(#REF!)</f>
        <v>#REF!</v>
      </c>
      <c r="N22" s="24" t="e">
        <f>SUM(#REF!)</f>
        <v>#REF!</v>
      </c>
      <c r="O22" s="20" t="e">
        <f>SUM(#REF!)</f>
        <v>#REF!</v>
      </c>
      <c r="P22" s="40"/>
      <c r="Q22" s="40"/>
      <c r="R22" s="20"/>
      <c r="S22" s="236" t="e">
        <f>SUM(#REF!)</f>
        <v>#REF!</v>
      </c>
      <c r="T22" s="22"/>
      <c r="U22" s="233">
        <f t="shared" si="3"/>
        <v>700000</v>
      </c>
      <c r="V22" s="10"/>
      <c r="W22" s="464">
        <v>0</v>
      </c>
    </row>
    <row r="23" spans="1:25" ht="30.75" customHeight="1" x14ac:dyDescent="0.2">
      <c r="A23" s="341" t="s">
        <v>4</v>
      </c>
      <c r="B23" s="169" t="s">
        <v>102</v>
      </c>
      <c r="C23" s="179"/>
      <c r="D23" s="19"/>
      <c r="E23" s="164">
        <f>SUM(E24:E26)</f>
        <v>8700000</v>
      </c>
      <c r="F23" s="164">
        <f t="shared" ref="F23:V23" si="10">SUM(F24:F26)</f>
        <v>8700000</v>
      </c>
      <c r="G23" s="164">
        <f t="shared" si="10"/>
        <v>8617920</v>
      </c>
      <c r="H23" s="164">
        <f t="shared" si="10"/>
        <v>108026.17</v>
      </c>
      <c r="I23" s="164">
        <f t="shared" si="10"/>
        <v>8509893.8300000001</v>
      </c>
      <c r="J23" s="164">
        <f t="shared" si="10"/>
        <v>0</v>
      </c>
      <c r="K23" s="164">
        <f t="shared" si="10"/>
        <v>0</v>
      </c>
      <c r="L23" s="164">
        <f t="shared" si="10"/>
        <v>0</v>
      </c>
      <c r="M23" s="164">
        <f t="shared" si="10"/>
        <v>0</v>
      </c>
      <c r="N23" s="164">
        <f t="shared" si="10"/>
        <v>0</v>
      </c>
      <c r="O23" s="164">
        <f t="shared" si="10"/>
        <v>0</v>
      </c>
      <c r="P23" s="164">
        <f t="shared" si="10"/>
        <v>0</v>
      </c>
      <c r="Q23" s="164">
        <f t="shared" si="10"/>
        <v>0</v>
      </c>
      <c r="R23" s="164">
        <f t="shared" si="10"/>
        <v>0</v>
      </c>
      <c r="S23" s="164">
        <f t="shared" si="10"/>
        <v>0</v>
      </c>
      <c r="T23" s="164">
        <f t="shared" si="10"/>
        <v>0</v>
      </c>
      <c r="U23" s="164">
        <f t="shared" si="10"/>
        <v>6997031.8300000001</v>
      </c>
      <c r="V23" s="164">
        <f t="shared" si="10"/>
        <v>0</v>
      </c>
      <c r="W23" s="164">
        <f>SUM(W24:W26)</f>
        <v>31712.9</v>
      </c>
    </row>
    <row r="24" spans="1:25" ht="30.75" customHeight="1" x14ac:dyDescent="0.2">
      <c r="A24" s="158" t="s">
        <v>5</v>
      </c>
      <c r="B24" s="159" t="s">
        <v>103</v>
      </c>
      <c r="C24" s="159">
        <v>465</v>
      </c>
      <c r="D24" s="106"/>
      <c r="E24" s="165">
        <v>6200000</v>
      </c>
      <c r="F24" s="165">
        <v>4361090</v>
      </c>
      <c r="G24" s="316">
        <v>4309010</v>
      </c>
      <c r="H24" s="165">
        <v>108026.17</v>
      </c>
      <c r="I24" s="165">
        <f t="shared" si="9"/>
        <v>4200983.83</v>
      </c>
      <c r="J24" s="17"/>
      <c r="K24" s="18"/>
      <c r="L24" s="30"/>
      <c r="M24" s="31"/>
      <c r="N24" s="32"/>
      <c r="O24" s="68"/>
      <c r="P24" s="317"/>
      <c r="Q24" s="317"/>
      <c r="R24" s="68"/>
      <c r="S24" s="230"/>
      <c r="T24" s="17"/>
      <c r="U24" s="318">
        <f t="shared" si="3"/>
        <v>4200983.83</v>
      </c>
      <c r="V24" s="41"/>
      <c r="W24" s="465">
        <v>14007.9</v>
      </c>
    </row>
    <row r="25" spans="1:25" ht="30.75" customHeight="1" x14ac:dyDescent="0.2">
      <c r="A25" s="361"/>
      <c r="B25" s="159" t="s">
        <v>104</v>
      </c>
      <c r="C25" s="159">
        <v>467</v>
      </c>
      <c r="D25" s="106"/>
      <c r="E25" s="165">
        <v>1000000</v>
      </c>
      <c r="F25" s="165">
        <v>2796048</v>
      </c>
      <c r="G25" s="316">
        <v>2796048</v>
      </c>
      <c r="H25" s="165"/>
      <c r="I25" s="165">
        <f t="shared" si="9"/>
        <v>2796048</v>
      </c>
      <c r="J25" s="17"/>
      <c r="K25" s="18"/>
      <c r="L25" s="30"/>
      <c r="M25" s="31"/>
      <c r="N25" s="32"/>
      <c r="O25" s="68"/>
      <c r="P25" s="317"/>
      <c r="Q25" s="317"/>
      <c r="R25" s="68"/>
      <c r="S25" s="230"/>
      <c r="T25" s="17"/>
      <c r="U25" s="318">
        <f t="shared" si="3"/>
        <v>2796048</v>
      </c>
      <c r="V25" s="41"/>
      <c r="W25" s="465"/>
    </row>
    <row r="26" spans="1:25" ht="30.75" customHeight="1" thickBot="1" x14ac:dyDescent="0.25">
      <c r="A26" s="312"/>
      <c r="B26" s="175" t="s">
        <v>105</v>
      </c>
      <c r="C26" s="175">
        <v>466</v>
      </c>
      <c r="D26" s="151"/>
      <c r="E26" s="166">
        <v>1500000</v>
      </c>
      <c r="F26" s="166">
        <v>1542862</v>
      </c>
      <c r="G26" s="319">
        <v>1512862</v>
      </c>
      <c r="H26" s="166"/>
      <c r="I26" s="165">
        <f t="shared" si="9"/>
        <v>1512862</v>
      </c>
      <c r="J26" s="75"/>
      <c r="K26" s="315"/>
      <c r="L26" s="50"/>
      <c r="M26" s="44"/>
      <c r="N26" s="76"/>
      <c r="O26" s="51"/>
      <c r="P26" s="320"/>
      <c r="Q26" s="320"/>
      <c r="R26" s="51"/>
      <c r="S26" s="52"/>
      <c r="T26" s="75"/>
      <c r="U26" s="200"/>
      <c r="V26" s="77"/>
      <c r="W26" s="442">
        <v>17705</v>
      </c>
    </row>
    <row r="27" spans="1:25" s="36" customFormat="1" ht="18" customHeight="1" thickBot="1" x14ac:dyDescent="0.3">
      <c r="A27" s="153" t="s">
        <v>7</v>
      </c>
      <c r="B27" s="154"/>
      <c r="C27" s="155"/>
      <c r="D27" s="156">
        <v>10</v>
      </c>
      <c r="E27" s="163">
        <f>SUM(E29,E31,E30,E28)</f>
        <v>20900000</v>
      </c>
      <c r="F27" s="163">
        <f t="shared" ref="F27:W27" si="11">SUM(F29,F31,F30,F28)</f>
        <v>20635000</v>
      </c>
      <c r="G27" s="163">
        <f t="shared" si="11"/>
        <v>20593400</v>
      </c>
      <c r="H27" s="163">
        <f t="shared" si="11"/>
        <v>12000</v>
      </c>
      <c r="I27" s="163">
        <f t="shared" si="11"/>
        <v>20581400</v>
      </c>
      <c r="J27" s="163">
        <f t="shared" si="11"/>
        <v>0</v>
      </c>
      <c r="K27" s="163">
        <f t="shared" si="11"/>
        <v>0</v>
      </c>
      <c r="L27" s="163" t="e">
        <f t="shared" si="11"/>
        <v>#REF!</v>
      </c>
      <c r="M27" s="163" t="e">
        <f t="shared" si="11"/>
        <v>#REF!</v>
      </c>
      <c r="N27" s="163" t="e">
        <f t="shared" si="11"/>
        <v>#REF!</v>
      </c>
      <c r="O27" s="163" t="e">
        <f t="shared" si="11"/>
        <v>#REF!</v>
      </c>
      <c r="P27" s="163">
        <f t="shared" si="11"/>
        <v>0</v>
      </c>
      <c r="Q27" s="163">
        <f t="shared" si="11"/>
        <v>0</v>
      </c>
      <c r="R27" s="163">
        <f t="shared" si="11"/>
        <v>0</v>
      </c>
      <c r="S27" s="163" t="e">
        <f t="shared" si="11"/>
        <v>#REF!</v>
      </c>
      <c r="T27" s="163">
        <f t="shared" si="11"/>
        <v>0</v>
      </c>
      <c r="U27" s="163">
        <f t="shared" si="11"/>
        <v>20581400</v>
      </c>
      <c r="V27" s="163">
        <f t="shared" si="11"/>
        <v>0</v>
      </c>
      <c r="W27" s="163">
        <f t="shared" si="11"/>
        <v>9000</v>
      </c>
      <c r="Y27" s="201"/>
    </row>
    <row r="28" spans="1:25" ht="29.25" customHeight="1" x14ac:dyDescent="0.25">
      <c r="A28" s="342" t="s">
        <v>4</v>
      </c>
      <c r="B28" s="180" t="s">
        <v>106</v>
      </c>
      <c r="C28" s="313">
        <v>485</v>
      </c>
      <c r="D28" s="362"/>
      <c r="E28" s="171">
        <v>16100000</v>
      </c>
      <c r="F28" s="195">
        <v>16100000</v>
      </c>
      <c r="G28" s="171">
        <v>16100000</v>
      </c>
      <c r="H28" s="188">
        <v>0</v>
      </c>
      <c r="I28" s="185">
        <f>G28-H28</f>
        <v>16100000</v>
      </c>
      <c r="J28" s="237"/>
      <c r="K28" s="238" t="s">
        <v>17</v>
      </c>
      <c r="L28" s="54" t="e">
        <f>SUM(#REF!)</f>
        <v>#REF!</v>
      </c>
      <c r="M28" s="58" t="e">
        <f>SUM(#REF!)</f>
        <v>#REF!</v>
      </c>
      <c r="N28" s="60" t="e">
        <f>SUM(#REF!)</f>
        <v>#REF!</v>
      </c>
      <c r="O28" s="239" t="e">
        <f>SUM(#REF!)</f>
        <v>#REF!</v>
      </c>
      <c r="P28" s="240"/>
      <c r="Q28" s="240"/>
      <c r="R28" s="37"/>
      <c r="S28" s="241" t="e">
        <f>SUM(#REF!)</f>
        <v>#REF!</v>
      </c>
      <c r="T28" s="237"/>
      <c r="U28" s="242">
        <f>G28-H28</f>
        <v>16100000</v>
      </c>
      <c r="V28" s="234"/>
      <c r="W28" s="468"/>
    </row>
    <row r="29" spans="1:25" s="57" customFormat="1" ht="29.25" customHeight="1" x14ac:dyDescent="0.2">
      <c r="A29" s="343" t="s">
        <v>4</v>
      </c>
      <c r="B29" s="181" t="s">
        <v>107</v>
      </c>
      <c r="C29" s="187">
        <v>495</v>
      </c>
      <c r="D29" s="363"/>
      <c r="E29" s="185">
        <v>700000</v>
      </c>
      <c r="F29" s="185">
        <v>475000</v>
      </c>
      <c r="G29" s="196">
        <v>464500</v>
      </c>
      <c r="H29" s="196">
        <v>12000</v>
      </c>
      <c r="I29" s="185">
        <f>G29-H29</f>
        <v>452500</v>
      </c>
      <c r="J29" s="243"/>
      <c r="K29" s="53" t="s">
        <v>34</v>
      </c>
      <c r="L29" s="54">
        <v>37</v>
      </c>
      <c r="M29" s="55">
        <v>719500</v>
      </c>
      <c r="N29" s="56">
        <v>34</v>
      </c>
      <c r="O29" s="244">
        <v>523550</v>
      </c>
      <c r="P29" s="245"/>
      <c r="Q29" s="245"/>
      <c r="R29" s="246"/>
      <c r="S29" s="247"/>
      <c r="T29" s="248"/>
      <c r="U29" s="235">
        <f t="shared" si="3"/>
        <v>452500</v>
      </c>
      <c r="V29" s="245"/>
      <c r="W29" s="469">
        <v>9000</v>
      </c>
      <c r="Y29" s="202"/>
    </row>
    <row r="30" spans="1:25" ht="29.25" customHeight="1" x14ac:dyDescent="0.25">
      <c r="A30" s="344" t="s">
        <v>4</v>
      </c>
      <c r="B30" s="182" t="s">
        <v>108</v>
      </c>
      <c r="C30" s="184">
        <v>510</v>
      </c>
      <c r="D30" s="364"/>
      <c r="E30" s="171">
        <v>2400000</v>
      </c>
      <c r="F30" s="171">
        <v>2360000</v>
      </c>
      <c r="G30" s="197">
        <v>2328900</v>
      </c>
      <c r="H30" s="171">
        <v>0</v>
      </c>
      <c r="I30" s="185">
        <f>G30-H30</f>
        <v>2328900</v>
      </c>
      <c r="J30" s="22"/>
      <c r="K30" s="59" t="s">
        <v>27</v>
      </c>
      <c r="L30" s="60">
        <v>51</v>
      </c>
      <c r="M30" s="58">
        <v>1341934</v>
      </c>
      <c r="N30" s="249">
        <v>51</v>
      </c>
      <c r="O30" s="63">
        <v>580000</v>
      </c>
      <c r="P30" s="40"/>
      <c r="Q30" s="40"/>
      <c r="R30" s="58"/>
      <c r="S30" s="250"/>
      <c r="T30" s="250"/>
      <c r="U30" s="64">
        <f>G30-H30</f>
        <v>2328900</v>
      </c>
      <c r="V30" s="10"/>
      <c r="W30" s="470"/>
    </row>
    <row r="31" spans="1:25" s="10" customFormat="1" ht="29.25" thickBot="1" x14ac:dyDescent="0.25">
      <c r="A31" s="344" t="s">
        <v>4</v>
      </c>
      <c r="B31" s="183" t="s">
        <v>109</v>
      </c>
      <c r="C31" s="184">
        <v>520</v>
      </c>
      <c r="D31" s="364"/>
      <c r="E31" s="171">
        <v>1700000</v>
      </c>
      <c r="F31" s="171">
        <v>1700000</v>
      </c>
      <c r="G31" s="171">
        <v>1700000</v>
      </c>
      <c r="H31" s="171">
        <v>0</v>
      </c>
      <c r="I31" s="185">
        <f t="shared" ref="I31" si="12">G31-H31</f>
        <v>1700000</v>
      </c>
      <c r="J31" s="22"/>
      <c r="K31" s="59" t="s">
        <v>19</v>
      </c>
      <c r="L31" s="60">
        <v>44</v>
      </c>
      <c r="M31" s="61">
        <v>898308</v>
      </c>
      <c r="N31" s="62">
        <v>43</v>
      </c>
      <c r="O31" s="63">
        <v>600000</v>
      </c>
      <c r="R31" s="251"/>
      <c r="S31" s="252"/>
      <c r="T31" s="250"/>
      <c r="U31" s="64">
        <f t="shared" si="3"/>
        <v>1700000</v>
      </c>
      <c r="W31" s="470"/>
      <c r="Y31" s="198"/>
    </row>
    <row r="32" spans="1:25" s="36" customFormat="1" ht="18" customHeight="1" thickBot="1" x14ac:dyDescent="0.3">
      <c r="A32" s="153" t="s">
        <v>8</v>
      </c>
      <c r="B32" s="154"/>
      <c r="C32" s="155"/>
      <c r="D32" s="156">
        <v>11</v>
      </c>
      <c r="E32" s="163">
        <f>SUM(E33,E38,E39,E40)</f>
        <v>88900000</v>
      </c>
      <c r="F32" s="163">
        <f t="shared" ref="F32:V32" si="13">SUM(F33,F38,F39,F40)</f>
        <v>89167524</v>
      </c>
      <c r="G32" s="163">
        <f t="shared" si="13"/>
        <v>88817882</v>
      </c>
      <c r="H32" s="163">
        <f t="shared" si="13"/>
        <v>114015.3</v>
      </c>
      <c r="I32" s="163">
        <f t="shared" si="13"/>
        <v>88703866.700000003</v>
      </c>
      <c r="J32" s="163">
        <f t="shared" si="13"/>
        <v>0</v>
      </c>
      <c r="K32" s="163">
        <f t="shared" si="13"/>
        <v>0</v>
      </c>
      <c r="L32" s="163">
        <f t="shared" si="13"/>
        <v>136</v>
      </c>
      <c r="M32" s="163">
        <f t="shared" si="13"/>
        <v>100762753.62</v>
      </c>
      <c r="N32" s="163">
        <f t="shared" si="13"/>
        <v>129</v>
      </c>
      <c r="O32" s="163">
        <f t="shared" si="13"/>
        <v>74789787</v>
      </c>
      <c r="P32" s="163">
        <f t="shared" si="13"/>
        <v>0</v>
      </c>
      <c r="Q32" s="163">
        <f t="shared" si="13"/>
        <v>0</v>
      </c>
      <c r="R32" s="163">
        <f t="shared" si="13"/>
        <v>0</v>
      </c>
      <c r="S32" s="163">
        <f t="shared" si="13"/>
        <v>0</v>
      </c>
      <c r="T32" s="163">
        <f t="shared" si="13"/>
        <v>0</v>
      </c>
      <c r="U32" s="163">
        <f t="shared" si="13"/>
        <v>8627784.6999999993</v>
      </c>
      <c r="V32" s="163">
        <f t="shared" si="13"/>
        <v>0</v>
      </c>
      <c r="W32" s="163">
        <f>SUM(W33,W38,W39,W40)</f>
        <v>2850939.42</v>
      </c>
      <c r="Y32" s="253"/>
    </row>
    <row r="33" spans="1:25" ht="15" customHeight="1" x14ac:dyDescent="0.2">
      <c r="A33" s="157" t="s">
        <v>4</v>
      </c>
      <c r="B33" s="160" t="s">
        <v>110</v>
      </c>
      <c r="C33" s="162"/>
      <c r="D33" s="19"/>
      <c r="E33" s="164">
        <f>SUM(E34:E37)</f>
        <v>30900000</v>
      </c>
      <c r="F33" s="164">
        <f t="shared" ref="F33:V33" si="14">SUM(F34:F37)</f>
        <v>15992247</v>
      </c>
      <c r="G33" s="164">
        <f t="shared" si="14"/>
        <v>15961247</v>
      </c>
      <c r="H33" s="164">
        <f t="shared" si="14"/>
        <v>114015.3</v>
      </c>
      <c r="I33" s="164">
        <f t="shared" si="14"/>
        <v>15847231.699999999</v>
      </c>
      <c r="J33" s="164">
        <f t="shared" si="14"/>
        <v>0</v>
      </c>
      <c r="K33" s="164">
        <f t="shared" si="14"/>
        <v>0</v>
      </c>
      <c r="L33" s="164">
        <f t="shared" si="14"/>
        <v>87</v>
      </c>
      <c r="M33" s="164">
        <f t="shared" si="14"/>
        <v>8291756.6200000001</v>
      </c>
      <c r="N33" s="164">
        <f t="shared" si="14"/>
        <v>80</v>
      </c>
      <c r="O33" s="164">
        <f t="shared" si="14"/>
        <v>4016000</v>
      </c>
      <c r="P33" s="164">
        <f t="shared" si="14"/>
        <v>0</v>
      </c>
      <c r="Q33" s="164">
        <f t="shared" si="14"/>
        <v>0</v>
      </c>
      <c r="R33" s="164">
        <f t="shared" si="14"/>
        <v>0</v>
      </c>
      <c r="S33" s="164">
        <f t="shared" si="14"/>
        <v>0</v>
      </c>
      <c r="T33" s="164">
        <f t="shared" si="14"/>
        <v>0</v>
      </c>
      <c r="U33" s="164">
        <f t="shared" si="14"/>
        <v>8367984.7000000002</v>
      </c>
      <c r="V33" s="164">
        <f t="shared" si="14"/>
        <v>0</v>
      </c>
      <c r="W33" s="164">
        <f>SUM(W34:W37)</f>
        <v>39196.33</v>
      </c>
    </row>
    <row r="34" spans="1:25" s="43" customFormat="1" ht="15" customHeight="1" x14ac:dyDescent="0.2">
      <c r="A34" s="158" t="s">
        <v>5</v>
      </c>
      <c r="B34" s="161" t="s">
        <v>59</v>
      </c>
      <c r="C34" s="159">
        <v>525</v>
      </c>
      <c r="D34" s="15"/>
      <c r="E34" s="165">
        <v>1650000</v>
      </c>
      <c r="F34" s="165">
        <v>1650000</v>
      </c>
      <c r="G34" s="165">
        <v>1650000</v>
      </c>
      <c r="H34" s="165">
        <v>7360</v>
      </c>
      <c r="I34" s="165">
        <f>G34-H34</f>
        <v>1642640</v>
      </c>
      <c r="J34" s="17"/>
      <c r="K34" s="18" t="s">
        <v>40</v>
      </c>
      <c r="L34" s="30">
        <v>27</v>
      </c>
      <c r="M34" s="31">
        <v>2782950.62</v>
      </c>
      <c r="N34" s="32">
        <v>25</v>
      </c>
      <c r="O34" s="33">
        <v>1500000</v>
      </c>
      <c r="P34" s="41"/>
      <c r="Q34" s="41"/>
      <c r="R34" s="16"/>
      <c r="S34" s="34"/>
      <c r="T34" s="17"/>
      <c r="U34" s="35">
        <f t="shared" ref="U34:U68" si="15">G34-H34</f>
        <v>1642640</v>
      </c>
      <c r="V34" s="41"/>
      <c r="W34" s="465">
        <v>25200</v>
      </c>
      <c r="Y34" s="140"/>
    </row>
    <row r="35" spans="1:25" s="43" customFormat="1" ht="15" customHeight="1" x14ac:dyDescent="0.2">
      <c r="A35" s="345"/>
      <c r="B35" s="161" t="s">
        <v>60</v>
      </c>
      <c r="C35" s="159">
        <v>527</v>
      </c>
      <c r="D35" s="15"/>
      <c r="E35" s="165">
        <v>1650000</v>
      </c>
      <c r="F35" s="165">
        <v>3850000</v>
      </c>
      <c r="G35" s="165">
        <v>3819000</v>
      </c>
      <c r="H35" s="165">
        <v>90551</v>
      </c>
      <c r="I35" s="165">
        <f>G35-H35</f>
        <v>3728449</v>
      </c>
      <c r="J35" s="17"/>
      <c r="K35" s="18" t="s">
        <v>40</v>
      </c>
      <c r="L35" s="30">
        <v>4</v>
      </c>
      <c r="M35" s="31">
        <v>116000</v>
      </c>
      <c r="N35" s="32">
        <v>4</v>
      </c>
      <c r="O35" s="33">
        <v>116000</v>
      </c>
      <c r="P35" s="41"/>
      <c r="Q35" s="41"/>
      <c r="R35" s="16"/>
      <c r="S35" s="34"/>
      <c r="T35" s="17"/>
      <c r="U35" s="35">
        <f t="shared" si="15"/>
        <v>3728449</v>
      </c>
      <c r="V35" s="41"/>
      <c r="W35" s="465">
        <v>777.7</v>
      </c>
      <c r="Y35" s="140"/>
    </row>
    <row r="36" spans="1:25" s="43" customFormat="1" ht="15" customHeight="1" x14ac:dyDescent="0.2">
      <c r="A36" s="345"/>
      <c r="B36" s="161" t="s">
        <v>61</v>
      </c>
      <c r="C36" s="159">
        <v>528</v>
      </c>
      <c r="D36" s="15"/>
      <c r="E36" s="165">
        <v>2600000</v>
      </c>
      <c r="F36" s="165">
        <v>3013000</v>
      </c>
      <c r="G36" s="165">
        <v>3013000</v>
      </c>
      <c r="H36" s="165">
        <v>16104.3</v>
      </c>
      <c r="I36" s="165">
        <f t="shared" ref="I36:I38" si="16">G36-H36</f>
        <v>2996895.7</v>
      </c>
      <c r="J36" s="17"/>
      <c r="K36" s="18" t="s">
        <v>40</v>
      </c>
      <c r="L36" s="30">
        <v>56</v>
      </c>
      <c r="M36" s="31">
        <v>5392806</v>
      </c>
      <c r="N36" s="32">
        <v>51</v>
      </c>
      <c r="O36" s="33">
        <v>2400000</v>
      </c>
      <c r="P36" s="41"/>
      <c r="Q36" s="41"/>
      <c r="R36" s="16"/>
      <c r="S36" s="34"/>
      <c r="T36" s="17"/>
      <c r="U36" s="35">
        <f t="shared" si="15"/>
        <v>2996895.7</v>
      </c>
      <c r="V36" s="41"/>
      <c r="W36" s="465">
        <v>13218.63</v>
      </c>
      <c r="Y36" s="140"/>
    </row>
    <row r="37" spans="1:25" s="43" customFormat="1" ht="15" customHeight="1" x14ac:dyDescent="0.2">
      <c r="A37" s="345"/>
      <c r="B37" s="159" t="s">
        <v>111</v>
      </c>
      <c r="C37" s="159">
        <v>529</v>
      </c>
      <c r="D37" s="28"/>
      <c r="E37" s="166">
        <v>25000000</v>
      </c>
      <c r="F37" s="166">
        <v>7479247</v>
      </c>
      <c r="G37" s="166">
        <v>7479247</v>
      </c>
      <c r="H37" s="166">
        <v>0</v>
      </c>
      <c r="I37" s="166">
        <f t="shared" si="16"/>
        <v>7479247</v>
      </c>
      <c r="J37" s="75"/>
      <c r="K37" s="45"/>
      <c r="L37" s="50"/>
      <c r="M37" s="44"/>
      <c r="N37" s="76"/>
      <c r="O37" s="52"/>
      <c r="P37" s="77"/>
      <c r="Q37" s="77"/>
      <c r="R37" s="29"/>
      <c r="S37" s="78"/>
      <c r="T37" s="75"/>
      <c r="U37" s="321"/>
      <c r="V37" s="77"/>
      <c r="W37" s="442"/>
      <c r="Y37" s="140"/>
    </row>
    <row r="38" spans="1:25" s="43" customFormat="1" ht="27.75" customHeight="1" x14ac:dyDescent="0.2">
      <c r="A38" s="398" t="s">
        <v>4</v>
      </c>
      <c r="B38" s="183" t="s">
        <v>62</v>
      </c>
      <c r="C38" s="314">
        <v>530</v>
      </c>
      <c r="D38" s="490"/>
      <c r="E38" s="171">
        <v>55000000</v>
      </c>
      <c r="F38" s="171">
        <v>56104564</v>
      </c>
      <c r="G38" s="171">
        <v>56104564</v>
      </c>
      <c r="H38" s="171">
        <v>0</v>
      </c>
      <c r="I38" s="171">
        <f t="shared" si="16"/>
        <v>56104564</v>
      </c>
      <c r="J38" s="491"/>
      <c r="K38" s="492"/>
      <c r="L38" s="372"/>
      <c r="M38" s="61"/>
      <c r="N38" s="493"/>
      <c r="O38" s="63"/>
      <c r="P38" s="494"/>
      <c r="Q38" s="494"/>
      <c r="R38" s="58"/>
      <c r="S38" s="109"/>
      <c r="T38" s="491"/>
      <c r="U38" s="495"/>
      <c r="V38" s="494"/>
      <c r="W38" s="473">
        <v>2811743.09</v>
      </c>
      <c r="Y38" s="140"/>
    </row>
    <row r="39" spans="1:25" ht="29.25" x14ac:dyDescent="0.25">
      <c r="A39" s="365" t="s">
        <v>4</v>
      </c>
      <c r="B39" s="366" t="s">
        <v>112</v>
      </c>
      <c r="C39" s="367">
        <v>531</v>
      </c>
      <c r="D39" s="152"/>
      <c r="E39" s="171">
        <v>3000000</v>
      </c>
      <c r="F39" s="171">
        <v>549960</v>
      </c>
      <c r="G39" s="171">
        <v>259800</v>
      </c>
      <c r="H39" s="171">
        <v>0</v>
      </c>
      <c r="I39" s="171">
        <f>G39-H39</f>
        <v>259800</v>
      </c>
      <c r="J39" s="58"/>
      <c r="K39" s="371" t="s">
        <v>41</v>
      </c>
      <c r="L39" s="372">
        <v>49</v>
      </c>
      <c r="M39" s="58">
        <v>92470997</v>
      </c>
      <c r="N39" s="372">
        <v>49</v>
      </c>
      <c r="O39" s="58">
        <v>70773787</v>
      </c>
      <c r="P39" s="373"/>
      <c r="Q39" s="373"/>
      <c r="R39" s="58"/>
      <c r="S39" s="58"/>
      <c r="T39" s="58"/>
      <c r="U39" s="81">
        <f t="shared" si="15"/>
        <v>259800</v>
      </c>
      <c r="V39" s="374"/>
      <c r="W39" s="470"/>
    </row>
    <row r="40" spans="1:25" ht="30" thickBot="1" x14ac:dyDescent="0.3">
      <c r="A40" s="365" t="s">
        <v>4</v>
      </c>
      <c r="B40" s="368" t="s">
        <v>113</v>
      </c>
      <c r="C40" s="369">
        <v>680</v>
      </c>
      <c r="D40" s="370"/>
      <c r="E40" s="190">
        <v>0</v>
      </c>
      <c r="F40" s="190">
        <v>16520753</v>
      </c>
      <c r="G40" s="190">
        <v>16492271</v>
      </c>
      <c r="H40" s="190">
        <v>0</v>
      </c>
      <c r="I40" s="190">
        <f>G40-H40</f>
        <v>16492271</v>
      </c>
      <c r="J40" s="335"/>
      <c r="K40" s="375"/>
      <c r="L40" s="376"/>
      <c r="M40" s="335"/>
      <c r="N40" s="376"/>
      <c r="O40" s="335"/>
      <c r="P40" s="377"/>
      <c r="Q40" s="377"/>
      <c r="R40" s="335"/>
      <c r="S40" s="335"/>
      <c r="T40" s="335"/>
      <c r="U40" s="100"/>
      <c r="V40" s="378"/>
      <c r="W40" s="471"/>
    </row>
    <row r="41" spans="1:25" s="36" customFormat="1" ht="18" customHeight="1" thickBot="1" x14ac:dyDescent="0.3">
      <c r="A41" s="153" t="s">
        <v>9</v>
      </c>
      <c r="B41" s="154"/>
      <c r="C41" s="155"/>
      <c r="D41" s="156">
        <v>12</v>
      </c>
      <c r="E41" s="163">
        <f>SUM(E42,E43,E44)</f>
        <v>22000000</v>
      </c>
      <c r="F41" s="163">
        <f t="shared" ref="F41:V41" si="17">SUM(F42,F43,F44)</f>
        <v>24017000</v>
      </c>
      <c r="G41" s="163">
        <f t="shared" si="17"/>
        <v>23994193.91</v>
      </c>
      <c r="H41" s="163">
        <f t="shared" si="17"/>
        <v>505795.72000000003</v>
      </c>
      <c r="I41" s="163">
        <f t="shared" si="17"/>
        <v>23488398.189999998</v>
      </c>
      <c r="J41" s="163">
        <f t="shared" si="17"/>
        <v>0</v>
      </c>
      <c r="K41" s="163">
        <f t="shared" si="17"/>
        <v>0</v>
      </c>
      <c r="L41" s="163">
        <f t="shared" si="17"/>
        <v>38</v>
      </c>
      <c r="M41" s="163">
        <f t="shared" si="17"/>
        <v>33637803.990000002</v>
      </c>
      <c r="N41" s="163">
        <f t="shared" si="17"/>
        <v>34</v>
      </c>
      <c r="O41" s="163">
        <f t="shared" si="17"/>
        <v>27191849.560000002</v>
      </c>
      <c r="P41" s="163">
        <f t="shared" si="17"/>
        <v>0</v>
      </c>
      <c r="Q41" s="163">
        <f t="shared" si="17"/>
        <v>0</v>
      </c>
      <c r="R41" s="163">
        <f t="shared" si="17"/>
        <v>0</v>
      </c>
      <c r="S41" s="163">
        <f t="shared" si="17"/>
        <v>0</v>
      </c>
      <c r="T41" s="163">
        <f t="shared" si="17"/>
        <v>0</v>
      </c>
      <c r="U41" s="163">
        <f t="shared" si="17"/>
        <v>23488398.189999998</v>
      </c>
      <c r="V41" s="163">
        <f t="shared" si="17"/>
        <v>0</v>
      </c>
      <c r="W41" s="163">
        <f>SUM(W42,W43,W44)</f>
        <v>4525592</v>
      </c>
      <c r="Y41" s="253"/>
    </row>
    <row r="42" spans="1:25" x14ac:dyDescent="0.25">
      <c r="A42" s="379" t="s">
        <v>4</v>
      </c>
      <c r="B42" s="385" t="s">
        <v>114</v>
      </c>
      <c r="C42" s="382">
        <v>535</v>
      </c>
      <c r="D42" s="150"/>
      <c r="E42" s="386">
        <v>12000000</v>
      </c>
      <c r="F42" s="386">
        <v>13245000</v>
      </c>
      <c r="G42" s="388">
        <v>13222220.34</v>
      </c>
      <c r="H42" s="388">
        <v>188564.34</v>
      </c>
      <c r="I42" s="386">
        <f>G42-H42</f>
        <v>13033656</v>
      </c>
      <c r="J42" s="22"/>
      <c r="K42" s="82" t="s">
        <v>28</v>
      </c>
      <c r="L42" s="83">
        <v>8</v>
      </c>
      <c r="M42" s="84">
        <v>12601616.74</v>
      </c>
      <c r="N42" s="85">
        <v>8</v>
      </c>
      <c r="O42" s="86">
        <v>12601616.74</v>
      </c>
      <c r="P42" s="40"/>
      <c r="Q42" s="40"/>
      <c r="R42" s="87"/>
      <c r="S42" s="88"/>
      <c r="T42" s="11"/>
      <c r="U42" s="89">
        <f t="shared" si="15"/>
        <v>13033656</v>
      </c>
      <c r="V42" s="10"/>
      <c r="W42" s="472">
        <v>1894415.76</v>
      </c>
    </row>
    <row r="43" spans="1:25" ht="29.25" x14ac:dyDescent="0.25">
      <c r="A43" s="380" t="s">
        <v>4</v>
      </c>
      <c r="B43" s="385" t="s">
        <v>116</v>
      </c>
      <c r="C43" s="382">
        <v>590</v>
      </c>
      <c r="D43" s="150"/>
      <c r="E43" s="386">
        <v>6000000</v>
      </c>
      <c r="F43" s="386">
        <v>7092278.3200000003</v>
      </c>
      <c r="G43" s="195">
        <v>7092251.8899999997</v>
      </c>
      <c r="H43" s="171">
        <v>311114.7</v>
      </c>
      <c r="I43" s="386">
        <f t="shared" ref="I43:I44" si="18">G43-H43</f>
        <v>6781137.1899999995</v>
      </c>
      <c r="J43" s="22"/>
      <c r="K43" s="59" t="s">
        <v>28</v>
      </c>
      <c r="L43" s="90">
        <v>16</v>
      </c>
      <c r="M43" s="91">
        <v>10267232.82</v>
      </c>
      <c r="N43" s="92">
        <v>16</v>
      </c>
      <c r="O43" s="93">
        <v>10267232.82</v>
      </c>
      <c r="P43" s="40"/>
      <c r="Q43" s="40"/>
      <c r="R43" s="94"/>
      <c r="S43" s="95"/>
      <c r="T43" s="22"/>
      <c r="U43" s="64">
        <f t="shared" si="15"/>
        <v>6781137.1899999995</v>
      </c>
      <c r="V43" s="10"/>
      <c r="W43" s="470">
        <v>2631176.2400000002</v>
      </c>
    </row>
    <row r="44" spans="1:25" ht="30" thickBot="1" x14ac:dyDescent="0.3">
      <c r="A44" s="381" t="s">
        <v>4</v>
      </c>
      <c r="B44" s="384" t="s">
        <v>115</v>
      </c>
      <c r="C44" s="383">
        <v>640</v>
      </c>
      <c r="D44" s="214"/>
      <c r="E44" s="387">
        <v>4000000</v>
      </c>
      <c r="F44" s="387">
        <v>3679721.68</v>
      </c>
      <c r="G44" s="389">
        <v>3679721.68</v>
      </c>
      <c r="H44" s="190">
        <v>6116.68</v>
      </c>
      <c r="I44" s="390">
        <f t="shared" si="18"/>
        <v>3673605</v>
      </c>
      <c r="J44" s="70"/>
      <c r="K44" s="96" t="s">
        <v>28</v>
      </c>
      <c r="L44" s="97">
        <v>14</v>
      </c>
      <c r="M44" s="98">
        <v>10768954.43</v>
      </c>
      <c r="N44" s="99">
        <v>10</v>
      </c>
      <c r="O44" s="100">
        <v>4323000</v>
      </c>
      <c r="P44" s="74"/>
      <c r="Q44" s="74"/>
      <c r="R44" s="98"/>
      <c r="S44" s="101"/>
      <c r="T44" s="70"/>
      <c r="U44" s="102">
        <f t="shared" si="15"/>
        <v>3673605</v>
      </c>
      <c r="V44" s="9"/>
      <c r="W44" s="471"/>
    </row>
    <row r="45" spans="1:25" s="36" customFormat="1" ht="18" customHeight="1" thickBot="1" x14ac:dyDescent="0.3">
      <c r="A45" s="153" t="s">
        <v>10</v>
      </c>
      <c r="B45" s="154"/>
      <c r="C45" s="155"/>
      <c r="D45" s="156">
        <v>13</v>
      </c>
      <c r="E45" s="163">
        <f>SUM(E46,E64)</f>
        <v>191855000</v>
      </c>
      <c r="F45" s="163">
        <f t="shared" ref="F45:W45" si="19">SUM(F46,F64)</f>
        <v>205127000</v>
      </c>
      <c r="G45" s="163">
        <f t="shared" si="19"/>
        <v>202091699</v>
      </c>
      <c r="H45" s="163">
        <f t="shared" si="19"/>
        <v>2098980.0300000003</v>
      </c>
      <c r="I45" s="163">
        <f t="shared" si="19"/>
        <v>199992718.97</v>
      </c>
      <c r="J45" s="163">
        <f t="shared" si="19"/>
        <v>0</v>
      </c>
      <c r="K45" s="163">
        <f t="shared" si="19"/>
        <v>0</v>
      </c>
      <c r="L45" s="163">
        <f t="shared" si="19"/>
        <v>2066</v>
      </c>
      <c r="M45" s="163">
        <f t="shared" si="19"/>
        <v>558449043.33000004</v>
      </c>
      <c r="N45" s="163">
        <f t="shared" si="19"/>
        <v>1740</v>
      </c>
      <c r="O45" s="163">
        <f t="shared" si="19"/>
        <v>244475000</v>
      </c>
      <c r="P45" s="163">
        <f t="shared" si="19"/>
        <v>0</v>
      </c>
      <c r="Q45" s="163">
        <f t="shared" si="19"/>
        <v>0</v>
      </c>
      <c r="R45" s="163">
        <f t="shared" si="19"/>
        <v>0</v>
      </c>
      <c r="S45" s="163">
        <f t="shared" si="19"/>
        <v>0</v>
      </c>
      <c r="T45" s="163">
        <f t="shared" si="19"/>
        <v>0</v>
      </c>
      <c r="U45" s="163">
        <f t="shared" si="19"/>
        <v>177863720.97</v>
      </c>
      <c r="V45" s="163">
        <f t="shared" si="19"/>
        <v>0</v>
      </c>
      <c r="W45" s="163">
        <f t="shared" si="19"/>
        <v>574016.88</v>
      </c>
      <c r="X45" s="477"/>
      <c r="Y45" s="201"/>
    </row>
    <row r="46" spans="1:25" s="36" customFormat="1" ht="18" customHeight="1" thickBot="1" x14ac:dyDescent="0.3">
      <c r="A46" s="391" t="s">
        <v>57</v>
      </c>
      <c r="B46" s="392"/>
      <c r="C46" s="393"/>
      <c r="D46" s="394"/>
      <c r="E46" s="405">
        <f>SUM(E54,E47,E52,E53,E57,E58,E63,E59,E60)</f>
        <v>124755000</v>
      </c>
      <c r="F46" s="405">
        <f t="shared" ref="F46:W46" si="20">SUM(F54,F47,F52,F53,F57,F58,F63,F59,F60)</f>
        <v>131462000</v>
      </c>
      <c r="G46" s="405">
        <f t="shared" si="20"/>
        <v>129172103</v>
      </c>
      <c r="H46" s="405">
        <f t="shared" si="20"/>
        <v>1874980.03</v>
      </c>
      <c r="I46" s="405">
        <f t="shared" si="20"/>
        <v>127297122.97</v>
      </c>
      <c r="J46" s="405">
        <f t="shared" si="20"/>
        <v>0</v>
      </c>
      <c r="K46" s="405">
        <f t="shared" si="20"/>
        <v>0</v>
      </c>
      <c r="L46" s="405">
        <f t="shared" si="20"/>
        <v>1393</v>
      </c>
      <c r="M46" s="405">
        <f t="shared" si="20"/>
        <v>469575448</v>
      </c>
      <c r="N46" s="405">
        <f t="shared" si="20"/>
        <v>1222</v>
      </c>
      <c r="O46" s="405">
        <f t="shared" si="20"/>
        <v>204560000</v>
      </c>
      <c r="P46" s="405">
        <f t="shared" si="20"/>
        <v>0</v>
      </c>
      <c r="Q46" s="405">
        <f t="shared" si="20"/>
        <v>0</v>
      </c>
      <c r="R46" s="405">
        <f t="shared" si="20"/>
        <v>0</v>
      </c>
      <c r="S46" s="405">
        <f t="shared" si="20"/>
        <v>0</v>
      </c>
      <c r="T46" s="405">
        <f t="shared" si="20"/>
        <v>0</v>
      </c>
      <c r="U46" s="405">
        <f t="shared" si="20"/>
        <v>119876124.97</v>
      </c>
      <c r="V46" s="405">
        <f t="shared" si="20"/>
        <v>0</v>
      </c>
      <c r="W46" s="405">
        <f t="shared" si="20"/>
        <v>170509.1</v>
      </c>
      <c r="Y46" s="201"/>
    </row>
    <row r="47" spans="1:25" s="10" customFormat="1" ht="28.5" x14ac:dyDescent="0.2">
      <c r="A47" s="396" t="s">
        <v>4</v>
      </c>
      <c r="B47" s="186" t="s">
        <v>117</v>
      </c>
      <c r="C47" s="395"/>
      <c r="D47" s="106"/>
      <c r="E47" s="168">
        <f>SUM(E48:E51)</f>
        <v>16500000</v>
      </c>
      <c r="F47" s="168">
        <f t="shared" ref="F47:W47" si="21">SUM(F48:F51)</f>
        <v>17043500</v>
      </c>
      <c r="G47" s="168">
        <f t="shared" si="21"/>
        <v>16768645</v>
      </c>
      <c r="H47" s="168">
        <f t="shared" si="21"/>
        <v>87862</v>
      </c>
      <c r="I47" s="168">
        <f t="shared" si="21"/>
        <v>16680783</v>
      </c>
      <c r="J47" s="168">
        <f t="shared" si="21"/>
        <v>0</v>
      </c>
      <c r="K47" s="168">
        <f t="shared" si="21"/>
        <v>0</v>
      </c>
      <c r="L47" s="168">
        <f t="shared" si="21"/>
        <v>479</v>
      </c>
      <c r="M47" s="168">
        <f t="shared" si="21"/>
        <v>37253670</v>
      </c>
      <c r="N47" s="168">
        <f t="shared" si="21"/>
        <v>429</v>
      </c>
      <c r="O47" s="168">
        <f t="shared" si="21"/>
        <v>16345000</v>
      </c>
      <c r="P47" s="168">
        <f t="shared" si="21"/>
        <v>0</v>
      </c>
      <c r="Q47" s="168">
        <f t="shared" si="21"/>
        <v>0</v>
      </c>
      <c r="R47" s="168">
        <f t="shared" si="21"/>
        <v>0</v>
      </c>
      <c r="S47" s="168">
        <f t="shared" si="21"/>
        <v>0</v>
      </c>
      <c r="T47" s="168">
        <f t="shared" si="21"/>
        <v>0</v>
      </c>
      <c r="U47" s="168">
        <f t="shared" si="21"/>
        <v>16680783</v>
      </c>
      <c r="V47" s="168">
        <f t="shared" si="21"/>
        <v>0</v>
      </c>
      <c r="W47" s="168">
        <f t="shared" si="21"/>
        <v>136723</v>
      </c>
      <c r="X47" s="478"/>
      <c r="Y47" s="198"/>
    </row>
    <row r="48" spans="1:25" s="27" customFormat="1" ht="16.5" customHeight="1" x14ac:dyDescent="0.2">
      <c r="A48" s="345"/>
      <c r="B48" s="161" t="s">
        <v>72</v>
      </c>
      <c r="C48" s="159">
        <v>501</v>
      </c>
      <c r="D48" s="15"/>
      <c r="E48" s="165">
        <v>12300000</v>
      </c>
      <c r="F48" s="165">
        <v>12558200</v>
      </c>
      <c r="G48" s="165">
        <v>12365111</v>
      </c>
      <c r="H48" s="165">
        <v>73362</v>
      </c>
      <c r="I48" s="165">
        <f>G48-H48</f>
        <v>12291749</v>
      </c>
      <c r="J48" s="17"/>
      <c r="K48" s="108" t="s">
        <v>35</v>
      </c>
      <c r="L48" s="30">
        <v>263</v>
      </c>
      <c r="M48" s="31">
        <v>28147150</v>
      </c>
      <c r="N48" s="32">
        <v>237</v>
      </c>
      <c r="O48" s="33">
        <v>13545000</v>
      </c>
      <c r="R48" s="48"/>
      <c r="S48" s="49"/>
      <c r="T48" s="17"/>
      <c r="U48" s="103">
        <f t="shared" ref="U48:U53" si="22">G48-H48</f>
        <v>12291749</v>
      </c>
      <c r="W48" s="465">
        <v>99686</v>
      </c>
      <c r="Y48" s="68"/>
    </row>
    <row r="49" spans="1:25" s="27" customFormat="1" ht="12.75" x14ac:dyDescent="0.2">
      <c r="A49" s="345"/>
      <c r="B49" s="161" t="s">
        <v>73</v>
      </c>
      <c r="C49" s="161">
        <v>502</v>
      </c>
      <c r="D49" s="15"/>
      <c r="E49" s="165">
        <v>200000</v>
      </c>
      <c r="F49" s="165">
        <v>85300</v>
      </c>
      <c r="G49" s="165">
        <v>85300</v>
      </c>
      <c r="H49" s="165">
        <v>14500</v>
      </c>
      <c r="I49" s="165">
        <f t="shared" ref="I49:I50" si="23">G49-H49</f>
        <v>70800</v>
      </c>
      <c r="J49" s="17"/>
      <c r="K49" s="18" t="s">
        <v>20</v>
      </c>
      <c r="L49" s="30">
        <v>49</v>
      </c>
      <c r="M49" s="31">
        <v>326070</v>
      </c>
      <c r="N49" s="32">
        <v>49</v>
      </c>
      <c r="O49" s="33">
        <v>300000</v>
      </c>
      <c r="R49" s="48"/>
      <c r="S49" s="49"/>
      <c r="T49" s="17"/>
      <c r="U49" s="103">
        <f t="shared" si="22"/>
        <v>70800</v>
      </c>
      <c r="W49" s="465">
        <v>20000</v>
      </c>
      <c r="Y49" s="68"/>
    </row>
    <row r="50" spans="1:25" s="41" customFormat="1" ht="12.75" x14ac:dyDescent="0.2">
      <c r="A50" s="345"/>
      <c r="B50" s="161" t="s">
        <v>74</v>
      </c>
      <c r="C50" s="161">
        <v>503</v>
      </c>
      <c r="D50" s="15"/>
      <c r="E50" s="165">
        <v>1500000</v>
      </c>
      <c r="F50" s="165">
        <v>1650000</v>
      </c>
      <c r="G50" s="165">
        <v>1602232</v>
      </c>
      <c r="H50" s="165">
        <v>0</v>
      </c>
      <c r="I50" s="165">
        <f t="shared" si="23"/>
        <v>1602232</v>
      </c>
      <c r="J50" s="17"/>
      <c r="K50" s="18" t="s">
        <v>21</v>
      </c>
      <c r="L50" s="30">
        <v>45</v>
      </c>
      <c r="M50" s="31">
        <v>3804500</v>
      </c>
      <c r="N50" s="32">
        <v>35</v>
      </c>
      <c r="O50" s="33">
        <v>1100000</v>
      </c>
      <c r="R50" s="16"/>
      <c r="S50" s="42"/>
      <c r="T50" s="17"/>
      <c r="U50" s="103">
        <f t="shared" si="22"/>
        <v>1602232</v>
      </c>
      <c r="W50" s="465"/>
      <c r="Y50" s="198"/>
    </row>
    <row r="51" spans="1:25" s="41" customFormat="1" ht="25.5" x14ac:dyDescent="0.2">
      <c r="A51" s="174"/>
      <c r="B51" s="175" t="s">
        <v>75</v>
      </c>
      <c r="C51" s="172">
        <v>504</v>
      </c>
      <c r="D51" s="28"/>
      <c r="E51" s="166">
        <v>2500000</v>
      </c>
      <c r="F51" s="166">
        <v>2750000</v>
      </c>
      <c r="G51" s="165">
        <v>2716002</v>
      </c>
      <c r="H51" s="165">
        <v>0</v>
      </c>
      <c r="I51" s="166">
        <f>G51-H51</f>
        <v>2716002</v>
      </c>
      <c r="J51" s="17"/>
      <c r="K51" s="45" t="s">
        <v>21</v>
      </c>
      <c r="L51" s="50">
        <v>122</v>
      </c>
      <c r="M51" s="31">
        <v>4975950</v>
      </c>
      <c r="N51" s="32">
        <v>108</v>
      </c>
      <c r="O51" s="33">
        <v>1400000</v>
      </c>
      <c r="R51" s="16"/>
      <c r="S51" s="42"/>
      <c r="T51" s="17"/>
      <c r="U51" s="103">
        <f t="shared" si="22"/>
        <v>2716002</v>
      </c>
      <c r="W51" s="465">
        <v>17037</v>
      </c>
      <c r="Y51" s="198"/>
    </row>
    <row r="52" spans="1:25" ht="46.5" customHeight="1" x14ac:dyDescent="0.25">
      <c r="A52" s="343" t="s">
        <v>4</v>
      </c>
      <c r="B52" s="181" t="s">
        <v>118</v>
      </c>
      <c r="C52" s="187">
        <v>505</v>
      </c>
      <c r="D52" s="151"/>
      <c r="E52" s="188">
        <v>1250000</v>
      </c>
      <c r="F52" s="188">
        <v>1188860</v>
      </c>
      <c r="G52" s="171">
        <v>1188860</v>
      </c>
      <c r="H52" s="171">
        <v>0</v>
      </c>
      <c r="I52" s="188">
        <f>G52-H52</f>
        <v>1188860</v>
      </c>
      <c r="J52" s="22"/>
      <c r="K52" s="59" t="s">
        <v>30</v>
      </c>
      <c r="L52" s="54">
        <v>176</v>
      </c>
      <c r="M52" s="58">
        <v>5274879</v>
      </c>
      <c r="N52" s="62">
        <v>95</v>
      </c>
      <c r="O52" s="63">
        <v>1400000</v>
      </c>
      <c r="P52" s="40"/>
      <c r="Q52" s="40"/>
      <c r="R52" s="58"/>
      <c r="S52" s="109"/>
      <c r="T52" s="110"/>
      <c r="U52" s="81">
        <f t="shared" si="22"/>
        <v>1188860</v>
      </c>
      <c r="V52" s="10"/>
      <c r="W52" s="473">
        <v>6240</v>
      </c>
    </row>
    <row r="53" spans="1:25" s="10" customFormat="1" ht="28.5" x14ac:dyDescent="0.2">
      <c r="A53" s="344" t="s">
        <v>4</v>
      </c>
      <c r="B53" s="183" t="s">
        <v>119</v>
      </c>
      <c r="C53" s="184">
        <v>515</v>
      </c>
      <c r="D53" s="149"/>
      <c r="E53" s="171">
        <v>3800000</v>
      </c>
      <c r="F53" s="171">
        <v>4366140</v>
      </c>
      <c r="G53" s="407">
        <v>4366064</v>
      </c>
      <c r="H53" s="407">
        <v>0</v>
      </c>
      <c r="I53" s="188">
        <f>G53-H53</f>
        <v>4366064</v>
      </c>
      <c r="J53" s="22"/>
      <c r="K53" s="59" t="s">
        <v>22</v>
      </c>
      <c r="L53" s="60">
        <v>175</v>
      </c>
      <c r="M53" s="55">
        <v>16231553</v>
      </c>
      <c r="N53" s="38">
        <v>175</v>
      </c>
      <c r="O53" s="39">
        <v>4215000</v>
      </c>
      <c r="R53" s="37"/>
      <c r="S53" s="111"/>
      <c r="T53" s="22"/>
      <c r="U53" s="58">
        <f t="shared" si="22"/>
        <v>4366064</v>
      </c>
      <c r="W53" s="473"/>
      <c r="Y53" s="198"/>
    </row>
    <row r="54" spans="1:25" s="10" customFormat="1" ht="32.25" customHeight="1" x14ac:dyDescent="0.2">
      <c r="A54" s="396" t="s">
        <v>4</v>
      </c>
      <c r="B54" s="400" t="s">
        <v>120</v>
      </c>
      <c r="C54" s="401"/>
      <c r="D54" s="254"/>
      <c r="E54" s="168">
        <f>SUM(E55,E56)</f>
        <v>56600000</v>
      </c>
      <c r="F54" s="168">
        <f t="shared" ref="F54:W54" si="24">SUM(F55,F56)</f>
        <v>56600000</v>
      </c>
      <c r="G54" s="168">
        <f t="shared" si="24"/>
        <v>56585000</v>
      </c>
      <c r="H54" s="168">
        <f t="shared" si="24"/>
        <v>0</v>
      </c>
      <c r="I54" s="168">
        <f t="shared" si="24"/>
        <v>56585000</v>
      </c>
      <c r="J54" s="168">
        <f t="shared" si="24"/>
        <v>0</v>
      </c>
      <c r="K54" s="168">
        <f t="shared" si="24"/>
        <v>0</v>
      </c>
      <c r="L54" s="168">
        <f t="shared" si="24"/>
        <v>338</v>
      </c>
      <c r="M54" s="168">
        <f t="shared" si="24"/>
        <v>109448865</v>
      </c>
      <c r="N54" s="168">
        <f t="shared" si="24"/>
        <v>314</v>
      </c>
      <c r="O54" s="168">
        <f t="shared" si="24"/>
        <v>54500000</v>
      </c>
      <c r="P54" s="168">
        <f t="shared" si="24"/>
        <v>0</v>
      </c>
      <c r="Q54" s="168">
        <f t="shared" si="24"/>
        <v>0</v>
      </c>
      <c r="R54" s="168">
        <f t="shared" si="24"/>
        <v>0</v>
      </c>
      <c r="S54" s="168">
        <f t="shared" si="24"/>
        <v>0</v>
      </c>
      <c r="T54" s="168">
        <f t="shared" si="24"/>
        <v>0</v>
      </c>
      <c r="U54" s="168">
        <f t="shared" si="24"/>
        <v>56585000</v>
      </c>
      <c r="V54" s="168">
        <f t="shared" si="24"/>
        <v>0</v>
      </c>
      <c r="W54" s="168">
        <f t="shared" si="24"/>
        <v>20214.310000000001</v>
      </c>
      <c r="Y54" s="198"/>
    </row>
    <row r="55" spans="1:25" s="41" customFormat="1" ht="12.75" x14ac:dyDescent="0.2">
      <c r="A55" s="345" t="s">
        <v>5</v>
      </c>
      <c r="B55" s="161" t="s">
        <v>70</v>
      </c>
      <c r="C55" s="161">
        <v>595</v>
      </c>
      <c r="D55" s="15"/>
      <c r="E55" s="165">
        <v>34100000</v>
      </c>
      <c r="F55" s="165">
        <v>34100000</v>
      </c>
      <c r="G55" s="408">
        <v>34085000</v>
      </c>
      <c r="H55" s="165">
        <v>0</v>
      </c>
      <c r="I55" s="165">
        <f>G55-H55</f>
        <v>34085000</v>
      </c>
      <c r="J55" s="17"/>
      <c r="K55" s="18" t="s">
        <v>29</v>
      </c>
      <c r="L55" s="30">
        <v>314</v>
      </c>
      <c r="M55" s="31">
        <v>71198865</v>
      </c>
      <c r="N55" s="32">
        <v>290</v>
      </c>
      <c r="O55" s="33">
        <v>31000000</v>
      </c>
      <c r="R55" s="16"/>
      <c r="S55" s="42"/>
      <c r="T55" s="17"/>
      <c r="U55" s="103">
        <f t="shared" si="15"/>
        <v>34085000</v>
      </c>
      <c r="W55" s="465">
        <v>20214.310000000001</v>
      </c>
      <c r="Y55" s="198"/>
    </row>
    <row r="56" spans="1:25" s="41" customFormat="1" ht="12.75" x14ac:dyDescent="0.2">
      <c r="A56" s="174"/>
      <c r="B56" s="172" t="s">
        <v>71</v>
      </c>
      <c r="C56" s="172">
        <v>596</v>
      </c>
      <c r="D56" s="28"/>
      <c r="E56" s="166">
        <v>22500000</v>
      </c>
      <c r="F56" s="166">
        <v>22500000</v>
      </c>
      <c r="G56" s="406">
        <v>22500000</v>
      </c>
      <c r="H56" s="166">
        <v>0</v>
      </c>
      <c r="I56" s="166">
        <f>G56-H56</f>
        <v>22500000</v>
      </c>
      <c r="J56" s="17"/>
      <c r="K56" s="45" t="s">
        <v>29</v>
      </c>
      <c r="L56" s="50">
        <v>24</v>
      </c>
      <c r="M56" s="44">
        <v>38250000</v>
      </c>
      <c r="N56" s="76">
        <v>24</v>
      </c>
      <c r="O56" s="52">
        <v>23500000</v>
      </c>
      <c r="R56" s="29"/>
      <c r="S56" s="104"/>
      <c r="T56" s="17"/>
      <c r="U56" s="105">
        <f t="shared" si="15"/>
        <v>22500000</v>
      </c>
      <c r="W56" s="442"/>
      <c r="Y56" s="198"/>
    </row>
    <row r="57" spans="1:25" s="10" customFormat="1" ht="28.5" x14ac:dyDescent="0.2">
      <c r="A57" s="343" t="s">
        <v>4</v>
      </c>
      <c r="B57" s="402" t="s">
        <v>121</v>
      </c>
      <c r="C57" s="187">
        <v>600</v>
      </c>
      <c r="D57" s="149"/>
      <c r="E57" s="171">
        <v>1500000</v>
      </c>
      <c r="F57" s="171">
        <v>1650000</v>
      </c>
      <c r="G57" s="171">
        <v>1650000</v>
      </c>
      <c r="H57" s="171">
        <v>0</v>
      </c>
      <c r="I57" s="188">
        <f t="shared" ref="I57:I58" si="25">G57-H57</f>
        <v>1650000</v>
      </c>
      <c r="J57" s="22"/>
      <c r="K57" s="59" t="s">
        <v>30</v>
      </c>
      <c r="L57" s="60">
        <v>16</v>
      </c>
      <c r="M57" s="61">
        <v>1724200</v>
      </c>
      <c r="N57" s="62">
        <v>15</v>
      </c>
      <c r="O57" s="63">
        <v>850000</v>
      </c>
      <c r="R57" s="37"/>
      <c r="S57" s="112"/>
      <c r="T57" s="22"/>
      <c r="U57" s="81">
        <f t="shared" si="15"/>
        <v>1650000</v>
      </c>
      <c r="W57" s="470">
        <v>1037.5</v>
      </c>
      <c r="Y57" s="198"/>
    </row>
    <row r="58" spans="1:25" s="10" customFormat="1" ht="28.5" x14ac:dyDescent="0.2">
      <c r="A58" s="343" t="s">
        <v>4</v>
      </c>
      <c r="B58" s="402" t="s">
        <v>122</v>
      </c>
      <c r="C58" s="187">
        <v>605</v>
      </c>
      <c r="D58" s="149"/>
      <c r="E58" s="404">
        <v>17250000</v>
      </c>
      <c r="F58" s="404">
        <v>21881000</v>
      </c>
      <c r="G58" s="409">
        <v>21880000</v>
      </c>
      <c r="H58" s="410">
        <v>0</v>
      </c>
      <c r="I58" s="188">
        <f t="shared" si="25"/>
        <v>21880000</v>
      </c>
      <c r="J58" s="22"/>
      <c r="K58" s="59" t="s">
        <v>30</v>
      </c>
      <c r="L58" s="60">
        <v>129</v>
      </c>
      <c r="M58" s="61">
        <v>240627629</v>
      </c>
      <c r="N58" s="113">
        <v>115</v>
      </c>
      <c r="O58" s="65">
        <v>109650000</v>
      </c>
      <c r="R58" s="66"/>
      <c r="S58" s="114"/>
      <c r="T58" s="22"/>
      <c r="U58" s="107">
        <f t="shared" si="15"/>
        <v>21880000</v>
      </c>
      <c r="W58" s="474"/>
      <c r="Y58" s="198"/>
    </row>
    <row r="59" spans="1:25" s="10" customFormat="1" ht="42.75" x14ac:dyDescent="0.2">
      <c r="A59" s="344" t="s">
        <v>4</v>
      </c>
      <c r="B59" s="183" t="s">
        <v>123</v>
      </c>
      <c r="C59" s="184">
        <v>615</v>
      </c>
      <c r="D59" s="19"/>
      <c r="E59" s="164">
        <v>6000000</v>
      </c>
      <c r="F59" s="164">
        <v>6648500</v>
      </c>
      <c r="G59" s="411">
        <v>6532200</v>
      </c>
      <c r="H59" s="171">
        <v>88116.03</v>
      </c>
      <c r="I59" s="188">
        <f>G59-H59</f>
        <v>6444083.9699999997</v>
      </c>
      <c r="J59" s="22"/>
      <c r="K59" s="59" t="s">
        <v>23</v>
      </c>
      <c r="L59" s="60">
        <v>69</v>
      </c>
      <c r="M59" s="61">
        <v>6814652</v>
      </c>
      <c r="N59" s="62">
        <v>69</v>
      </c>
      <c r="O59" s="63">
        <v>4000000</v>
      </c>
      <c r="R59" s="58"/>
      <c r="S59" s="109"/>
      <c r="T59" s="110"/>
      <c r="U59" s="61">
        <f>G59-H59</f>
        <v>6444083.9699999997</v>
      </c>
      <c r="W59" s="473">
        <v>6294.29</v>
      </c>
      <c r="Y59" s="198"/>
    </row>
    <row r="60" spans="1:25" s="10" customFormat="1" ht="14.25" x14ac:dyDescent="0.2">
      <c r="A60" s="173" t="s">
        <v>4</v>
      </c>
      <c r="B60" s="400" t="s">
        <v>76</v>
      </c>
      <c r="C60" s="179"/>
      <c r="D60" s="255"/>
      <c r="E60" s="164">
        <f>SUM(E61,E62)</f>
        <v>11855000</v>
      </c>
      <c r="F60" s="164">
        <f t="shared" ref="F60:W60" si="26">SUM(F61,F62)</f>
        <v>11084000</v>
      </c>
      <c r="G60" s="164">
        <f t="shared" si="26"/>
        <v>11081334</v>
      </c>
      <c r="H60" s="164">
        <f t="shared" si="26"/>
        <v>0</v>
      </c>
      <c r="I60" s="164">
        <f t="shared" si="26"/>
        <v>11081334</v>
      </c>
      <c r="J60" s="164">
        <f t="shared" si="26"/>
        <v>0</v>
      </c>
      <c r="K60" s="164">
        <f t="shared" si="26"/>
        <v>0</v>
      </c>
      <c r="L60" s="164">
        <f t="shared" si="26"/>
        <v>11</v>
      </c>
      <c r="M60" s="164">
        <f t="shared" si="26"/>
        <v>52200000</v>
      </c>
      <c r="N60" s="164">
        <f t="shared" si="26"/>
        <v>10</v>
      </c>
      <c r="O60" s="164">
        <f t="shared" si="26"/>
        <v>13600000</v>
      </c>
      <c r="P60" s="164">
        <f t="shared" si="26"/>
        <v>0</v>
      </c>
      <c r="Q60" s="164">
        <f t="shared" si="26"/>
        <v>0</v>
      </c>
      <c r="R60" s="164">
        <f t="shared" si="26"/>
        <v>0</v>
      </c>
      <c r="S60" s="164">
        <f t="shared" si="26"/>
        <v>0</v>
      </c>
      <c r="T60" s="164">
        <f t="shared" si="26"/>
        <v>0</v>
      </c>
      <c r="U60" s="164">
        <f t="shared" si="26"/>
        <v>11081334</v>
      </c>
      <c r="V60" s="164">
        <f t="shared" si="26"/>
        <v>0</v>
      </c>
      <c r="W60" s="164">
        <f t="shared" si="26"/>
        <v>0</v>
      </c>
      <c r="Y60" s="198"/>
    </row>
    <row r="61" spans="1:25" s="10" customFormat="1" ht="14.25" x14ac:dyDescent="0.2">
      <c r="A61" s="345" t="s">
        <v>5</v>
      </c>
      <c r="B61" s="161" t="s">
        <v>77</v>
      </c>
      <c r="C61" s="161">
        <v>650</v>
      </c>
      <c r="D61" s="256"/>
      <c r="E61" s="165">
        <v>5397000</v>
      </c>
      <c r="F61" s="165">
        <v>4626000</v>
      </c>
      <c r="G61" s="412">
        <v>4625334</v>
      </c>
      <c r="H61" s="165">
        <v>0</v>
      </c>
      <c r="I61" s="165">
        <f>G61-H61</f>
        <v>4625334</v>
      </c>
      <c r="J61" s="22"/>
      <c r="K61" s="18" t="s">
        <v>33</v>
      </c>
      <c r="L61" s="116">
        <v>8</v>
      </c>
      <c r="M61" s="117">
        <v>31950000</v>
      </c>
      <c r="N61" s="30">
        <v>7</v>
      </c>
      <c r="O61" s="68">
        <v>7300000</v>
      </c>
      <c r="R61" s="66"/>
      <c r="S61" s="118"/>
      <c r="T61" s="22"/>
      <c r="U61" s="103">
        <f>G61-H61</f>
        <v>4625334</v>
      </c>
      <c r="W61" s="465"/>
      <c r="Y61" s="198"/>
    </row>
    <row r="62" spans="1:25" s="10" customFormat="1" ht="14.25" x14ac:dyDescent="0.2">
      <c r="A62" s="174"/>
      <c r="B62" s="403" t="s">
        <v>78</v>
      </c>
      <c r="C62" s="172">
        <v>651</v>
      </c>
      <c r="D62" s="257"/>
      <c r="E62" s="166">
        <v>6458000</v>
      </c>
      <c r="F62" s="166">
        <v>6458000</v>
      </c>
      <c r="G62" s="413">
        <v>6456000</v>
      </c>
      <c r="H62" s="166">
        <v>0</v>
      </c>
      <c r="I62" s="166">
        <f>G62-H62</f>
        <v>6456000</v>
      </c>
      <c r="J62" s="22"/>
      <c r="K62" s="45" t="s">
        <v>33</v>
      </c>
      <c r="L62" s="116">
        <v>3</v>
      </c>
      <c r="M62" s="117">
        <v>20250000</v>
      </c>
      <c r="N62" s="50">
        <v>3</v>
      </c>
      <c r="O62" s="68">
        <v>6300000</v>
      </c>
      <c r="R62" s="37"/>
      <c r="S62" s="118"/>
      <c r="T62" s="22"/>
      <c r="U62" s="105">
        <f>G62-H62</f>
        <v>6456000</v>
      </c>
      <c r="W62" s="442"/>
      <c r="Y62" s="198"/>
    </row>
    <row r="63" spans="1:25" s="234" customFormat="1" ht="42.75" x14ac:dyDescent="0.2">
      <c r="A63" s="344" t="s">
        <v>4</v>
      </c>
      <c r="B63" s="183" t="s">
        <v>124</v>
      </c>
      <c r="C63" s="184">
        <v>695</v>
      </c>
      <c r="D63" s="149"/>
      <c r="E63" s="404">
        <v>10000000</v>
      </c>
      <c r="F63" s="404">
        <v>11000000</v>
      </c>
      <c r="G63" s="409">
        <v>9120000</v>
      </c>
      <c r="H63" s="197">
        <v>1699002</v>
      </c>
      <c r="I63" s="171">
        <f>G63-H63</f>
        <v>7420998</v>
      </c>
      <c r="J63" s="237"/>
      <c r="K63" s="59"/>
      <c r="L63" s="60"/>
      <c r="M63" s="61"/>
      <c r="N63" s="62"/>
      <c r="O63" s="115"/>
      <c r="R63" s="37"/>
      <c r="S63" s="112"/>
      <c r="T63" s="237"/>
      <c r="U63" s="91"/>
      <c r="W63" s="470">
        <v>0</v>
      </c>
      <c r="Y63" s="200"/>
    </row>
    <row r="64" spans="1:25" s="143" customFormat="1" x14ac:dyDescent="0.25">
      <c r="A64" s="397" t="s">
        <v>58</v>
      </c>
      <c r="B64" s="351"/>
      <c r="C64" s="258"/>
      <c r="D64" s="142"/>
      <c r="E64" s="417">
        <f>SUM(E65,E69,E70,E71,E72)</f>
        <v>67100000</v>
      </c>
      <c r="F64" s="417">
        <f t="shared" ref="F64:W64" si="27">SUM(F65,F69,F70,F71,F72)</f>
        <v>73665000</v>
      </c>
      <c r="G64" s="417">
        <f t="shared" si="27"/>
        <v>72919596</v>
      </c>
      <c r="H64" s="417">
        <f t="shared" si="27"/>
        <v>224000</v>
      </c>
      <c r="I64" s="417">
        <f t="shared" si="27"/>
        <v>72695596</v>
      </c>
      <c r="J64" s="417">
        <f t="shared" si="27"/>
        <v>0</v>
      </c>
      <c r="K64" s="417">
        <f t="shared" si="27"/>
        <v>0</v>
      </c>
      <c r="L64" s="417">
        <f t="shared" si="27"/>
        <v>673</v>
      </c>
      <c r="M64" s="417">
        <f t="shared" si="27"/>
        <v>88873595.329999998</v>
      </c>
      <c r="N64" s="417">
        <f t="shared" si="27"/>
        <v>518</v>
      </c>
      <c r="O64" s="417">
        <f t="shared" si="27"/>
        <v>39915000</v>
      </c>
      <c r="P64" s="417">
        <f t="shared" si="27"/>
        <v>0</v>
      </c>
      <c r="Q64" s="417">
        <f t="shared" si="27"/>
        <v>0</v>
      </c>
      <c r="R64" s="417">
        <f t="shared" si="27"/>
        <v>0</v>
      </c>
      <c r="S64" s="417">
        <f t="shared" si="27"/>
        <v>0</v>
      </c>
      <c r="T64" s="417">
        <f t="shared" si="27"/>
        <v>0</v>
      </c>
      <c r="U64" s="417">
        <f t="shared" si="27"/>
        <v>57987596</v>
      </c>
      <c r="V64" s="417">
        <f t="shared" si="27"/>
        <v>0</v>
      </c>
      <c r="W64" s="417">
        <f t="shared" si="27"/>
        <v>403507.78</v>
      </c>
      <c r="Y64" s="203"/>
    </row>
    <row r="65" spans="1:25" s="10" customFormat="1" ht="14.25" x14ac:dyDescent="0.2">
      <c r="A65" s="173" t="s">
        <v>4</v>
      </c>
      <c r="B65" s="160" t="s">
        <v>125</v>
      </c>
      <c r="C65" s="395"/>
      <c r="D65" s="106"/>
      <c r="E65" s="168">
        <f>SUM(E66,E67,E68)</f>
        <v>16500000</v>
      </c>
      <c r="F65" s="168">
        <f>SUM(F66,F67,F68)</f>
        <v>16471000</v>
      </c>
      <c r="G65" s="168">
        <f t="shared" ref="G65:W65" si="28">SUM(G66,G67,G68)</f>
        <v>15624596</v>
      </c>
      <c r="H65" s="168">
        <f t="shared" si="28"/>
        <v>0</v>
      </c>
      <c r="I65" s="168">
        <f t="shared" si="28"/>
        <v>15624596</v>
      </c>
      <c r="J65" s="168">
        <f t="shared" si="28"/>
        <v>0</v>
      </c>
      <c r="K65" s="168">
        <f t="shared" si="28"/>
        <v>0</v>
      </c>
      <c r="L65" s="168">
        <f t="shared" si="28"/>
        <v>102</v>
      </c>
      <c r="M65" s="168">
        <f t="shared" si="28"/>
        <v>25336269.330000002</v>
      </c>
      <c r="N65" s="168">
        <f t="shared" si="28"/>
        <v>94</v>
      </c>
      <c r="O65" s="168">
        <f t="shared" si="28"/>
        <v>13500000</v>
      </c>
      <c r="P65" s="168">
        <f t="shared" si="28"/>
        <v>0</v>
      </c>
      <c r="Q65" s="168">
        <f t="shared" si="28"/>
        <v>0</v>
      </c>
      <c r="R65" s="168">
        <f t="shared" si="28"/>
        <v>0</v>
      </c>
      <c r="S65" s="168">
        <f t="shared" si="28"/>
        <v>0</v>
      </c>
      <c r="T65" s="168">
        <f t="shared" si="28"/>
        <v>0</v>
      </c>
      <c r="U65" s="168">
        <f t="shared" si="28"/>
        <v>15624596</v>
      </c>
      <c r="V65" s="168">
        <f t="shared" si="28"/>
        <v>0</v>
      </c>
      <c r="W65" s="168">
        <f t="shared" si="28"/>
        <v>0</v>
      </c>
      <c r="Y65" s="198"/>
    </row>
    <row r="66" spans="1:25" s="27" customFormat="1" ht="12.75" x14ac:dyDescent="0.2">
      <c r="A66" s="158" t="s">
        <v>5</v>
      </c>
      <c r="B66" s="161" t="s">
        <v>79</v>
      </c>
      <c r="C66" s="159">
        <v>550</v>
      </c>
      <c r="D66" s="15"/>
      <c r="E66" s="165">
        <v>13500000</v>
      </c>
      <c r="F66" s="165">
        <v>14904000</v>
      </c>
      <c r="G66" s="412">
        <v>14281000</v>
      </c>
      <c r="H66" s="165">
        <v>0</v>
      </c>
      <c r="I66" s="165">
        <f>G66-H66</f>
        <v>14281000</v>
      </c>
      <c r="J66" s="17"/>
      <c r="K66" s="18" t="s">
        <v>31</v>
      </c>
      <c r="L66" s="30">
        <v>62</v>
      </c>
      <c r="M66" s="31">
        <v>21324925.120000001</v>
      </c>
      <c r="N66" s="32">
        <v>54</v>
      </c>
      <c r="O66" s="33">
        <v>10500000</v>
      </c>
      <c r="R66" s="16"/>
      <c r="S66" s="42"/>
      <c r="T66" s="17"/>
      <c r="U66" s="103">
        <f t="shared" si="15"/>
        <v>14281000</v>
      </c>
      <c r="W66" s="465"/>
      <c r="Y66" s="68"/>
    </row>
    <row r="67" spans="1:25" s="27" customFormat="1" ht="12.75" x14ac:dyDescent="0.2">
      <c r="A67" s="345"/>
      <c r="B67" s="161" t="s">
        <v>80</v>
      </c>
      <c r="C67" s="159">
        <v>551</v>
      </c>
      <c r="D67" s="15"/>
      <c r="E67" s="165">
        <v>1000000</v>
      </c>
      <c r="F67" s="165">
        <v>947000</v>
      </c>
      <c r="G67" s="412">
        <v>878000</v>
      </c>
      <c r="H67" s="165">
        <v>0</v>
      </c>
      <c r="I67" s="165">
        <f t="shared" ref="I67:I68" si="29">G67-H67</f>
        <v>878000</v>
      </c>
      <c r="J67" s="17"/>
      <c r="K67" s="18" t="s">
        <v>31</v>
      </c>
      <c r="L67" s="30">
        <v>30</v>
      </c>
      <c r="M67" s="31">
        <v>1305041</v>
      </c>
      <c r="N67" s="32">
        <v>30</v>
      </c>
      <c r="O67" s="33">
        <v>1305041</v>
      </c>
      <c r="R67" s="16"/>
      <c r="S67" s="42"/>
      <c r="T67" s="17"/>
      <c r="U67" s="103">
        <f t="shared" si="15"/>
        <v>878000</v>
      </c>
      <c r="W67" s="465"/>
      <c r="Y67" s="68"/>
    </row>
    <row r="68" spans="1:25" s="41" customFormat="1" ht="38.25" x14ac:dyDescent="0.2">
      <c r="A68" s="174"/>
      <c r="B68" s="175" t="s">
        <v>81</v>
      </c>
      <c r="C68" s="175">
        <v>552</v>
      </c>
      <c r="D68" s="28"/>
      <c r="E68" s="166">
        <v>2000000</v>
      </c>
      <c r="F68" s="166">
        <v>620000</v>
      </c>
      <c r="G68" s="413">
        <v>465596</v>
      </c>
      <c r="H68" s="166">
        <v>0</v>
      </c>
      <c r="I68" s="166">
        <f t="shared" si="29"/>
        <v>465596</v>
      </c>
      <c r="J68" s="75"/>
      <c r="K68" s="45" t="s">
        <v>31</v>
      </c>
      <c r="L68" s="50">
        <v>10</v>
      </c>
      <c r="M68" s="44">
        <v>2706303.21</v>
      </c>
      <c r="N68" s="76">
        <v>10</v>
      </c>
      <c r="O68" s="119">
        <v>1694959</v>
      </c>
      <c r="P68" s="77"/>
      <c r="Q68" s="77"/>
      <c r="R68" s="29"/>
      <c r="S68" s="104"/>
      <c r="T68" s="75"/>
      <c r="U68" s="105">
        <f t="shared" si="15"/>
        <v>465596</v>
      </c>
      <c r="V68" s="77"/>
      <c r="W68" s="442"/>
      <c r="Y68" s="198"/>
    </row>
    <row r="69" spans="1:25" s="67" customFormat="1" ht="28.5" x14ac:dyDescent="0.2">
      <c r="A69" s="398" t="s">
        <v>4</v>
      </c>
      <c r="B69" s="182" t="s">
        <v>126</v>
      </c>
      <c r="C69" s="184">
        <v>555</v>
      </c>
      <c r="D69" s="151"/>
      <c r="E69" s="188">
        <v>23990000</v>
      </c>
      <c r="F69" s="188">
        <v>27486000</v>
      </c>
      <c r="G69" s="415">
        <v>27587000</v>
      </c>
      <c r="H69" s="188">
        <v>224000</v>
      </c>
      <c r="I69" s="188">
        <f>G69-H69</f>
        <v>27363000</v>
      </c>
      <c r="J69" s="22"/>
      <c r="K69" s="53" t="s">
        <v>36</v>
      </c>
      <c r="L69" s="54">
        <v>563</v>
      </c>
      <c r="M69" s="55">
        <v>58587326</v>
      </c>
      <c r="N69" s="56">
        <v>416</v>
      </c>
      <c r="O69" s="120">
        <v>21465000</v>
      </c>
      <c r="R69" s="37"/>
      <c r="S69" s="121"/>
      <c r="T69" s="22"/>
      <c r="U69" s="37">
        <f t="shared" ref="U69:U92" si="30">G69-H69</f>
        <v>27363000</v>
      </c>
      <c r="W69" s="469">
        <v>184035.54</v>
      </c>
      <c r="Y69" s="68"/>
    </row>
    <row r="70" spans="1:25" ht="29.25" customHeight="1" x14ac:dyDescent="0.25">
      <c r="A70" s="344" t="s">
        <v>4</v>
      </c>
      <c r="B70" s="182" t="s">
        <v>127</v>
      </c>
      <c r="C70" s="184">
        <v>610</v>
      </c>
      <c r="D70" s="149"/>
      <c r="E70" s="171">
        <v>15000000</v>
      </c>
      <c r="F70" s="171">
        <v>15000000</v>
      </c>
      <c r="G70" s="411">
        <v>15000000</v>
      </c>
      <c r="H70" s="171">
        <v>0</v>
      </c>
      <c r="I70" s="171">
        <f>G70-H70</f>
        <v>15000000</v>
      </c>
      <c r="J70" s="22"/>
      <c r="K70" s="59" t="s">
        <v>32</v>
      </c>
      <c r="L70" s="60">
        <v>8</v>
      </c>
      <c r="M70" s="61">
        <v>4950000</v>
      </c>
      <c r="N70" s="62">
        <v>8</v>
      </c>
      <c r="O70" s="63">
        <v>4950000</v>
      </c>
      <c r="P70" s="40"/>
      <c r="Q70" s="40"/>
      <c r="R70" s="37"/>
      <c r="S70" s="109"/>
      <c r="T70" s="22"/>
      <c r="U70" s="81">
        <f>G70-H70</f>
        <v>15000000</v>
      </c>
      <c r="V70" s="10"/>
      <c r="W70" s="470">
        <v>0</v>
      </c>
    </row>
    <row r="71" spans="1:25" ht="29.25" customHeight="1" x14ac:dyDescent="0.25">
      <c r="A71" s="344" t="s">
        <v>4</v>
      </c>
      <c r="B71" s="182" t="s">
        <v>128</v>
      </c>
      <c r="C71" s="184">
        <v>620</v>
      </c>
      <c r="D71" s="151"/>
      <c r="E71" s="188">
        <v>1000000</v>
      </c>
      <c r="F71" s="188">
        <v>4098000</v>
      </c>
      <c r="G71" s="415">
        <v>4098000</v>
      </c>
      <c r="H71" s="188"/>
      <c r="I71" s="171">
        <f>G71-H71</f>
        <v>4098000</v>
      </c>
      <c r="J71" s="237"/>
      <c r="K71" s="315"/>
      <c r="L71" s="54"/>
      <c r="M71" s="239"/>
      <c r="N71" s="54"/>
      <c r="O71" s="37"/>
      <c r="P71" s="240"/>
      <c r="Q71" s="240"/>
      <c r="R71" s="37"/>
      <c r="S71" s="239"/>
      <c r="T71" s="237"/>
      <c r="U71" s="29"/>
      <c r="V71" s="234"/>
      <c r="W71" s="469">
        <v>219472.24</v>
      </c>
    </row>
    <row r="72" spans="1:25" ht="29.25" customHeight="1" thickBot="1" x14ac:dyDescent="0.3">
      <c r="A72" s="399" t="s">
        <v>4</v>
      </c>
      <c r="B72" s="414" t="s">
        <v>89</v>
      </c>
      <c r="C72" s="184">
        <v>670</v>
      </c>
      <c r="D72" s="337"/>
      <c r="E72" s="190">
        <v>10610000</v>
      </c>
      <c r="F72" s="190">
        <v>10610000</v>
      </c>
      <c r="G72" s="416">
        <v>10610000</v>
      </c>
      <c r="H72" s="190">
        <v>0</v>
      </c>
      <c r="I72" s="190">
        <f t="shared" ref="I72" si="31">G72-H72</f>
        <v>10610000</v>
      </c>
      <c r="J72" s="332"/>
      <c r="K72" s="338"/>
      <c r="L72" s="333"/>
      <c r="M72" s="339"/>
      <c r="N72" s="333"/>
      <c r="O72" s="335"/>
      <c r="P72" s="334"/>
      <c r="Q72" s="334"/>
      <c r="R72" s="335"/>
      <c r="S72" s="339"/>
      <c r="T72" s="332"/>
      <c r="U72" s="340"/>
      <c r="V72" s="336"/>
      <c r="W72" s="471">
        <v>0</v>
      </c>
    </row>
    <row r="73" spans="1:25" ht="15.75" thickBot="1" x14ac:dyDescent="0.3">
      <c r="A73" s="418" t="s">
        <v>11</v>
      </c>
      <c r="B73" s="352"/>
      <c r="C73" s="353"/>
      <c r="D73" s="419">
        <v>14</v>
      </c>
      <c r="E73" s="424">
        <f>SUM(E74,E78,E81,E82,E83)</f>
        <v>19900000</v>
      </c>
      <c r="F73" s="424">
        <f t="shared" ref="F73:W73" si="32">SUM(F74,F78,F81,F82,F83)</f>
        <v>19095000</v>
      </c>
      <c r="G73" s="424">
        <f t="shared" si="32"/>
        <v>17317227</v>
      </c>
      <c r="H73" s="424">
        <f t="shared" si="32"/>
        <v>372</v>
      </c>
      <c r="I73" s="424">
        <f t="shared" si="32"/>
        <v>17316855</v>
      </c>
      <c r="J73" s="424">
        <f t="shared" si="32"/>
        <v>0</v>
      </c>
      <c r="K73" s="424">
        <f t="shared" si="32"/>
        <v>0</v>
      </c>
      <c r="L73" s="424">
        <f t="shared" si="32"/>
        <v>86</v>
      </c>
      <c r="M73" s="424">
        <f t="shared" si="32"/>
        <v>14601417</v>
      </c>
      <c r="N73" s="424">
        <f t="shared" si="32"/>
        <v>81</v>
      </c>
      <c r="O73" s="424">
        <f t="shared" si="32"/>
        <v>13922827</v>
      </c>
      <c r="P73" s="424">
        <f t="shared" si="32"/>
        <v>0</v>
      </c>
      <c r="Q73" s="424">
        <f t="shared" si="32"/>
        <v>0</v>
      </c>
      <c r="R73" s="424">
        <f t="shared" si="32"/>
        <v>0</v>
      </c>
      <c r="S73" s="424">
        <f t="shared" si="32"/>
        <v>0</v>
      </c>
      <c r="T73" s="424">
        <f t="shared" si="32"/>
        <v>0</v>
      </c>
      <c r="U73" s="424">
        <f t="shared" si="32"/>
        <v>17316855</v>
      </c>
      <c r="V73" s="424">
        <f t="shared" si="32"/>
        <v>0</v>
      </c>
      <c r="W73" s="424">
        <f t="shared" si="32"/>
        <v>323248.87</v>
      </c>
    </row>
    <row r="74" spans="1:25" ht="15" customHeight="1" x14ac:dyDescent="0.2">
      <c r="A74" s="157" t="s">
        <v>4</v>
      </c>
      <c r="B74" s="167" t="s">
        <v>129</v>
      </c>
      <c r="C74" s="162"/>
      <c r="D74" s="106"/>
      <c r="E74" s="168">
        <f>SUM(E75,E76,E77)</f>
        <v>3450000</v>
      </c>
      <c r="F74" s="168">
        <f t="shared" ref="F74:W74" si="33">SUM(F75,F76,F77)</f>
        <v>3450000</v>
      </c>
      <c r="G74" s="168">
        <f t="shared" si="33"/>
        <v>3280000</v>
      </c>
      <c r="H74" s="168">
        <f t="shared" si="33"/>
        <v>0</v>
      </c>
      <c r="I74" s="168">
        <f t="shared" si="33"/>
        <v>3280000</v>
      </c>
      <c r="J74" s="168">
        <f t="shared" si="33"/>
        <v>0</v>
      </c>
      <c r="K74" s="168">
        <f t="shared" si="33"/>
        <v>0</v>
      </c>
      <c r="L74" s="168">
        <f t="shared" si="33"/>
        <v>9</v>
      </c>
      <c r="M74" s="168">
        <f t="shared" si="33"/>
        <v>2240590</v>
      </c>
      <c r="N74" s="168">
        <f t="shared" si="33"/>
        <v>9</v>
      </c>
      <c r="O74" s="168">
        <f t="shared" si="33"/>
        <v>1850000</v>
      </c>
      <c r="P74" s="168">
        <f t="shared" si="33"/>
        <v>0</v>
      </c>
      <c r="Q74" s="168">
        <f t="shared" si="33"/>
        <v>0</v>
      </c>
      <c r="R74" s="168">
        <f t="shared" si="33"/>
        <v>0</v>
      </c>
      <c r="S74" s="168">
        <f t="shared" si="33"/>
        <v>0</v>
      </c>
      <c r="T74" s="168">
        <f t="shared" si="33"/>
        <v>0</v>
      </c>
      <c r="U74" s="168">
        <f t="shared" si="33"/>
        <v>3280000</v>
      </c>
      <c r="V74" s="168">
        <f t="shared" si="33"/>
        <v>0</v>
      </c>
      <c r="W74" s="168">
        <f t="shared" si="33"/>
        <v>0</v>
      </c>
    </row>
    <row r="75" spans="1:25" s="43" customFormat="1" ht="27.75" customHeight="1" x14ac:dyDescent="0.2">
      <c r="A75" s="158" t="s">
        <v>5</v>
      </c>
      <c r="B75" s="159" t="s">
        <v>130</v>
      </c>
      <c r="C75" s="159">
        <v>575</v>
      </c>
      <c r="D75" s="15"/>
      <c r="E75" s="165">
        <v>1800000</v>
      </c>
      <c r="F75" s="165">
        <v>2000000</v>
      </c>
      <c r="G75" s="165">
        <v>2000000</v>
      </c>
      <c r="H75" s="165">
        <v>0</v>
      </c>
      <c r="I75" s="165">
        <f>G75-H75</f>
        <v>2000000</v>
      </c>
      <c r="J75" s="17"/>
      <c r="K75" s="18" t="s">
        <v>24</v>
      </c>
      <c r="L75" s="30">
        <v>5</v>
      </c>
      <c r="M75" s="68">
        <v>1624000</v>
      </c>
      <c r="N75" s="30">
        <v>5</v>
      </c>
      <c r="O75" s="16">
        <v>1250000</v>
      </c>
      <c r="P75" s="41"/>
      <c r="Q75" s="41"/>
      <c r="R75" s="16"/>
      <c r="S75" s="42"/>
      <c r="T75" s="17"/>
      <c r="U75" s="122">
        <f t="shared" si="30"/>
        <v>2000000</v>
      </c>
      <c r="V75" s="27"/>
      <c r="W75" s="465">
        <v>0</v>
      </c>
      <c r="Y75" s="140"/>
    </row>
    <row r="76" spans="1:25" s="43" customFormat="1" ht="15" customHeight="1" x14ac:dyDescent="0.2">
      <c r="A76" s="345"/>
      <c r="B76" s="159" t="s">
        <v>131</v>
      </c>
      <c r="C76" s="159">
        <v>577</v>
      </c>
      <c r="D76" s="15"/>
      <c r="E76" s="165">
        <v>1000000</v>
      </c>
      <c r="F76" s="165">
        <v>1000000</v>
      </c>
      <c r="G76" s="165">
        <v>880000</v>
      </c>
      <c r="H76" s="165">
        <v>0</v>
      </c>
      <c r="I76" s="165">
        <f t="shared" ref="I76:I77" si="34">G76-H76</f>
        <v>880000</v>
      </c>
      <c r="J76" s="17"/>
      <c r="K76" s="18" t="s">
        <v>24</v>
      </c>
      <c r="L76" s="30">
        <v>3</v>
      </c>
      <c r="M76" s="68">
        <v>416590</v>
      </c>
      <c r="N76" s="30">
        <v>3</v>
      </c>
      <c r="O76" s="16">
        <v>400000</v>
      </c>
      <c r="P76" s="41"/>
      <c r="Q76" s="41"/>
      <c r="R76" s="16"/>
      <c r="S76" s="42"/>
      <c r="T76" s="17"/>
      <c r="U76" s="122">
        <f t="shared" si="30"/>
        <v>880000</v>
      </c>
      <c r="V76" s="27"/>
      <c r="W76" s="465">
        <v>0</v>
      </c>
      <c r="Y76" s="140"/>
    </row>
    <row r="77" spans="1:25" s="43" customFormat="1" ht="16.5" customHeight="1" x14ac:dyDescent="0.2">
      <c r="A77" s="345"/>
      <c r="B77" s="159" t="s">
        <v>132</v>
      </c>
      <c r="C77" s="159">
        <v>579</v>
      </c>
      <c r="D77" s="15"/>
      <c r="E77" s="165">
        <v>650000</v>
      </c>
      <c r="F77" s="165">
        <v>450000</v>
      </c>
      <c r="G77" s="165">
        <v>400000</v>
      </c>
      <c r="H77" s="166">
        <v>0</v>
      </c>
      <c r="I77" s="165">
        <f t="shared" si="34"/>
        <v>400000</v>
      </c>
      <c r="J77" s="17"/>
      <c r="K77" s="18" t="s">
        <v>24</v>
      </c>
      <c r="L77" s="30">
        <v>1</v>
      </c>
      <c r="M77" s="68">
        <v>200000</v>
      </c>
      <c r="N77" s="30">
        <v>1</v>
      </c>
      <c r="O77" s="16">
        <v>200000</v>
      </c>
      <c r="P77" s="41"/>
      <c r="Q77" s="41"/>
      <c r="R77" s="16"/>
      <c r="S77" s="42"/>
      <c r="T77" s="17"/>
      <c r="U77" s="122">
        <f t="shared" si="30"/>
        <v>400000</v>
      </c>
      <c r="V77" s="27"/>
      <c r="W77" s="442">
        <v>0</v>
      </c>
      <c r="Y77" s="140"/>
    </row>
    <row r="78" spans="1:25" ht="28.5" x14ac:dyDescent="0.2">
      <c r="A78" s="341" t="s">
        <v>4</v>
      </c>
      <c r="B78" s="169" t="s">
        <v>133</v>
      </c>
      <c r="C78" s="170"/>
      <c r="D78" s="19"/>
      <c r="E78" s="164">
        <f>SUM(E79,E80)</f>
        <v>2450000</v>
      </c>
      <c r="F78" s="164">
        <f t="shared" ref="F78:W78" si="35">SUM(F79,F80)</f>
        <v>2653000</v>
      </c>
      <c r="G78" s="164">
        <f t="shared" si="35"/>
        <v>2653000</v>
      </c>
      <c r="H78" s="164">
        <f t="shared" si="35"/>
        <v>372</v>
      </c>
      <c r="I78" s="164">
        <f t="shared" si="35"/>
        <v>2652628</v>
      </c>
      <c r="J78" s="164">
        <f t="shared" si="35"/>
        <v>0</v>
      </c>
      <c r="K78" s="164">
        <f t="shared" si="35"/>
        <v>0</v>
      </c>
      <c r="L78" s="164">
        <f t="shared" si="35"/>
        <v>54</v>
      </c>
      <c r="M78" s="164">
        <f t="shared" si="35"/>
        <v>4572450</v>
      </c>
      <c r="N78" s="164">
        <f t="shared" si="35"/>
        <v>50</v>
      </c>
      <c r="O78" s="164">
        <f t="shared" si="35"/>
        <v>4434450</v>
      </c>
      <c r="P78" s="164">
        <f t="shared" si="35"/>
        <v>0</v>
      </c>
      <c r="Q78" s="164">
        <f t="shared" si="35"/>
        <v>0</v>
      </c>
      <c r="R78" s="164">
        <f t="shared" si="35"/>
        <v>0</v>
      </c>
      <c r="S78" s="164">
        <f t="shared" si="35"/>
        <v>0</v>
      </c>
      <c r="T78" s="164">
        <f t="shared" si="35"/>
        <v>0</v>
      </c>
      <c r="U78" s="164">
        <f t="shared" si="35"/>
        <v>2652628</v>
      </c>
      <c r="V78" s="164">
        <f t="shared" si="35"/>
        <v>0</v>
      </c>
      <c r="W78" s="164">
        <f t="shared" si="35"/>
        <v>9561</v>
      </c>
    </row>
    <row r="79" spans="1:25" s="43" customFormat="1" ht="25.5" customHeight="1" x14ac:dyDescent="0.2">
      <c r="A79" s="158" t="s">
        <v>5</v>
      </c>
      <c r="B79" s="159" t="s">
        <v>63</v>
      </c>
      <c r="C79" s="161">
        <v>566</v>
      </c>
      <c r="D79" s="15"/>
      <c r="E79" s="165">
        <v>800000</v>
      </c>
      <c r="F79" s="165">
        <v>888000</v>
      </c>
      <c r="G79" s="165">
        <v>888000</v>
      </c>
      <c r="H79" s="165"/>
      <c r="I79" s="165">
        <f>G79-H79</f>
        <v>888000</v>
      </c>
      <c r="J79" s="17"/>
      <c r="K79" s="18" t="s">
        <v>42</v>
      </c>
      <c r="L79" s="30">
        <v>42</v>
      </c>
      <c r="M79" s="68">
        <v>1386450</v>
      </c>
      <c r="N79" s="30">
        <v>38</v>
      </c>
      <c r="O79" s="16">
        <v>1248450</v>
      </c>
      <c r="P79" s="41"/>
      <c r="Q79" s="41"/>
      <c r="R79" s="16"/>
      <c r="S79" s="42"/>
      <c r="T79" s="17"/>
      <c r="U79" s="103">
        <f t="shared" si="30"/>
        <v>888000</v>
      </c>
      <c r="V79" s="27"/>
      <c r="W79" s="465"/>
      <c r="Y79" s="140"/>
    </row>
    <row r="80" spans="1:25" s="43" customFormat="1" ht="19.5" customHeight="1" x14ac:dyDescent="0.2">
      <c r="A80" s="345"/>
      <c r="B80" s="159" t="s">
        <v>64</v>
      </c>
      <c r="C80" s="161">
        <v>675</v>
      </c>
      <c r="D80" s="15"/>
      <c r="E80" s="165">
        <v>1650000</v>
      </c>
      <c r="F80" s="165">
        <v>1765000</v>
      </c>
      <c r="G80" s="165">
        <v>1765000</v>
      </c>
      <c r="H80" s="165">
        <v>372</v>
      </c>
      <c r="I80" s="165">
        <f>G80-H80</f>
        <v>1764628</v>
      </c>
      <c r="J80" s="17"/>
      <c r="K80" s="18" t="s">
        <v>43</v>
      </c>
      <c r="L80" s="30">
        <v>12</v>
      </c>
      <c r="M80" s="68">
        <v>3186000</v>
      </c>
      <c r="N80" s="30">
        <v>12</v>
      </c>
      <c r="O80" s="16">
        <v>3186000</v>
      </c>
      <c r="P80" s="41"/>
      <c r="Q80" s="41"/>
      <c r="R80" s="16"/>
      <c r="S80" s="42"/>
      <c r="T80" s="17"/>
      <c r="U80" s="105">
        <f t="shared" si="30"/>
        <v>1764628</v>
      </c>
      <c r="V80" s="27"/>
      <c r="W80" s="442">
        <v>9561</v>
      </c>
      <c r="Y80" s="140"/>
    </row>
    <row r="81" spans="1:25" s="125" customFormat="1" ht="15" customHeight="1" x14ac:dyDescent="0.2">
      <c r="A81" s="398" t="s">
        <v>4</v>
      </c>
      <c r="B81" s="420" t="s">
        <v>134</v>
      </c>
      <c r="C81" s="314">
        <v>570</v>
      </c>
      <c r="D81" s="152"/>
      <c r="E81" s="171">
        <v>1500000</v>
      </c>
      <c r="F81" s="164">
        <v>1500000</v>
      </c>
      <c r="G81" s="197">
        <v>1000000</v>
      </c>
      <c r="H81" s="171">
        <v>0</v>
      </c>
      <c r="I81" s="171">
        <f>G81-H81</f>
        <v>1000000</v>
      </c>
      <c r="J81" s="22"/>
      <c r="K81" s="123" t="s">
        <v>48</v>
      </c>
      <c r="L81" s="60">
        <v>6</v>
      </c>
      <c r="M81" s="124">
        <v>1695497</v>
      </c>
      <c r="N81" s="60">
        <v>6</v>
      </c>
      <c r="O81" s="124">
        <v>1695497</v>
      </c>
      <c r="R81" s="126"/>
      <c r="S81" s="109"/>
      <c r="T81" s="127"/>
      <c r="U81" s="58">
        <f t="shared" si="30"/>
        <v>1000000</v>
      </c>
      <c r="V81" s="128"/>
      <c r="W81" s="473"/>
      <c r="Y81" s="204"/>
    </row>
    <row r="82" spans="1:25" s="130" customFormat="1" ht="30" customHeight="1" x14ac:dyDescent="0.2">
      <c r="A82" s="398" t="s">
        <v>4</v>
      </c>
      <c r="B82" s="421" t="s">
        <v>135</v>
      </c>
      <c r="C82" s="170">
        <v>626</v>
      </c>
      <c r="D82" s="129"/>
      <c r="E82" s="164">
        <v>2000000</v>
      </c>
      <c r="F82" s="164">
        <v>1250000</v>
      </c>
      <c r="G82" s="410">
        <v>198000</v>
      </c>
      <c r="H82" s="164">
        <v>0</v>
      </c>
      <c r="I82" s="164">
        <f>G82-H82</f>
        <v>198000</v>
      </c>
      <c r="J82" s="22"/>
      <c r="K82" s="322"/>
      <c r="L82" s="24"/>
      <c r="M82" s="323"/>
      <c r="N82" s="24"/>
      <c r="O82" s="323"/>
      <c r="P82" s="324"/>
      <c r="Q82" s="324"/>
      <c r="R82" s="325"/>
      <c r="S82" s="47"/>
      <c r="T82" s="127"/>
      <c r="U82" s="20">
        <f t="shared" si="30"/>
        <v>198000</v>
      </c>
      <c r="V82" s="326"/>
      <c r="W82" s="464"/>
      <c r="Y82" s="198"/>
    </row>
    <row r="83" spans="1:25" s="130" customFormat="1" ht="29.25" x14ac:dyDescent="0.25">
      <c r="A83" s="341" t="s">
        <v>4</v>
      </c>
      <c r="B83" s="169" t="s">
        <v>136</v>
      </c>
      <c r="C83" s="170"/>
      <c r="D83" s="129"/>
      <c r="E83" s="425">
        <f>SUM(E84:E86)</f>
        <v>10500000</v>
      </c>
      <c r="F83" s="425">
        <f t="shared" ref="F83:W83" si="36">SUM(F84:F86)</f>
        <v>10242000</v>
      </c>
      <c r="G83" s="425">
        <f t="shared" si="36"/>
        <v>10186227</v>
      </c>
      <c r="H83" s="425">
        <f t="shared" si="36"/>
        <v>0</v>
      </c>
      <c r="I83" s="425">
        <f t="shared" si="36"/>
        <v>10186227</v>
      </c>
      <c r="J83" s="425">
        <f t="shared" si="36"/>
        <v>0</v>
      </c>
      <c r="K83" s="425">
        <f t="shared" si="36"/>
        <v>0</v>
      </c>
      <c r="L83" s="425">
        <f t="shared" si="36"/>
        <v>17</v>
      </c>
      <c r="M83" s="425">
        <f t="shared" si="36"/>
        <v>6092880</v>
      </c>
      <c r="N83" s="425">
        <f t="shared" si="36"/>
        <v>16</v>
      </c>
      <c r="O83" s="425">
        <f t="shared" si="36"/>
        <v>5942880</v>
      </c>
      <c r="P83" s="425">
        <f t="shared" si="36"/>
        <v>0</v>
      </c>
      <c r="Q83" s="425">
        <f t="shared" si="36"/>
        <v>0</v>
      </c>
      <c r="R83" s="425">
        <f t="shared" si="36"/>
        <v>0</v>
      </c>
      <c r="S83" s="425">
        <f t="shared" si="36"/>
        <v>0</v>
      </c>
      <c r="T83" s="425">
        <f t="shared" si="36"/>
        <v>0</v>
      </c>
      <c r="U83" s="425">
        <f t="shared" si="36"/>
        <v>10186227</v>
      </c>
      <c r="V83" s="425">
        <f t="shared" si="36"/>
        <v>0</v>
      </c>
      <c r="W83" s="425">
        <f t="shared" si="36"/>
        <v>313687.87</v>
      </c>
      <c r="Y83" s="198"/>
    </row>
    <row r="84" spans="1:25" s="130" customFormat="1" ht="15" customHeight="1" x14ac:dyDescent="0.2">
      <c r="A84" s="158" t="s">
        <v>5</v>
      </c>
      <c r="B84" s="159" t="s">
        <v>137</v>
      </c>
      <c r="C84" s="161">
        <v>660</v>
      </c>
      <c r="D84" s="131"/>
      <c r="E84" s="165">
        <v>2100000</v>
      </c>
      <c r="F84" s="165">
        <v>2100000</v>
      </c>
      <c r="G84" s="165">
        <v>2100000</v>
      </c>
      <c r="H84" s="165">
        <v>0</v>
      </c>
      <c r="I84" s="165">
        <f>G84-H84</f>
        <v>2100000</v>
      </c>
      <c r="J84" s="17"/>
      <c r="K84" s="132" t="s">
        <v>25</v>
      </c>
      <c r="L84" s="30">
        <v>3</v>
      </c>
      <c r="M84" s="68">
        <v>2600000</v>
      </c>
      <c r="N84" s="30">
        <v>3</v>
      </c>
      <c r="O84" s="16">
        <v>2600000</v>
      </c>
      <c r="R84" s="48"/>
      <c r="S84" s="49"/>
      <c r="T84" s="127"/>
      <c r="U84" s="103">
        <f t="shared" si="30"/>
        <v>2100000</v>
      </c>
      <c r="W84" s="465"/>
      <c r="Y84" s="198"/>
    </row>
    <row r="85" spans="1:25" s="130" customFormat="1" ht="27" customHeight="1" x14ac:dyDescent="0.2">
      <c r="A85" s="345"/>
      <c r="B85" s="422" t="s">
        <v>138</v>
      </c>
      <c r="C85" s="161">
        <v>661</v>
      </c>
      <c r="D85" s="131"/>
      <c r="E85" s="165">
        <v>7900000</v>
      </c>
      <c r="F85" s="165">
        <v>7405773</v>
      </c>
      <c r="G85" s="165">
        <v>7350000</v>
      </c>
      <c r="H85" s="165">
        <v>0</v>
      </c>
      <c r="I85" s="165">
        <f>G85-H85</f>
        <v>7350000</v>
      </c>
      <c r="J85" s="17"/>
      <c r="K85" s="132" t="s">
        <v>25</v>
      </c>
      <c r="L85" s="30">
        <v>11</v>
      </c>
      <c r="M85" s="68">
        <v>3230000</v>
      </c>
      <c r="N85" s="30">
        <v>10</v>
      </c>
      <c r="O85" s="16">
        <v>3080000</v>
      </c>
      <c r="R85" s="48"/>
      <c r="S85" s="49"/>
      <c r="T85" s="127"/>
      <c r="U85" s="103">
        <f t="shared" si="30"/>
        <v>7350000</v>
      </c>
      <c r="W85" s="465">
        <v>113358.39</v>
      </c>
      <c r="Y85" s="198"/>
    </row>
    <row r="86" spans="1:25" s="130" customFormat="1" thickBot="1" x14ac:dyDescent="0.25">
      <c r="A86" s="345"/>
      <c r="B86" s="159" t="s">
        <v>139</v>
      </c>
      <c r="C86" s="161">
        <v>665</v>
      </c>
      <c r="D86" s="131"/>
      <c r="E86" s="165">
        <v>500000</v>
      </c>
      <c r="F86" s="165">
        <v>736227</v>
      </c>
      <c r="G86" s="165">
        <v>736227</v>
      </c>
      <c r="H86" s="165"/>
      <c r="I86" s="165">
        <f>G86-H86</f>
        <v>736227</v>
      </c>
      <c r="J86" s="17"/>
      <c r="K86" s="132" t="s">
        <v>26</v>
      </c>
      <c r="L86" s="30">
        <v>3</v>
      </c>
      <c r="M86" s="68">
        <v>262880</v>
      </c>
      <c r="N86" s="30">
        <v>3</v>
      </c>
      <c r="O86" s="16">
        <v>262880</v>
      </c>
      <c r="R86" s="48"/>
      <c r="S86" s="49"/>
      <c r="T86" s="127"/>
      <c r="U86" s="103">
        <f t="shared" si="30"/>
        <v>736227</v>
      </c>
      <c r="W86" s="465">
        <v>200329.48</v>
      </c>
      <c r="Y86" s="198"/>
    </row>
    <row r="87" spans="1:25" ht="15.75" thickBot="1" x14ac:dyDescent="0.3">
      <c r="A87" s="418" t="s">
        <v>12</v>
      </c>
      <c r="B87" s="419"/>
      <c r="C87" s="423"/>
      <c r="D87" s="419">
        <v>18</v>
      </c>
      <c r="E87" s="424">
        <f>SUM(E88,E94,E97)</f>
        <v>24090000</v>
      </c>
      <c r="F87" s="424">
        <f t="shared" ref="F87:V87" si="37">SUM(F88,F94,F97)</f>
        <v>27441000</v>
      </c>
      <c r="G87" s="424">
        <f t="shared" si="37"/>
        <v>27370000</v>
      </c>
      <c r="H87" s="424">
        <f t="shared" si="37"/>
        <v>771173</v>
      </c>
      <c r="I87" s="424">
        <f t="shared" si="37"/>
        <v>26598827</v>
      </c>
      <c r="J87" s="424">
        <f t="shared" si="37"/>
        <v>0</v>
      </c>
      <c r="K87" s="424">
        <f t="shared" si="37"/>
        <v>0</v>
      </c>
      <c r="L87" s="424">
        <f t="shared" si="37"/>
        <v>521</v>
      </c>
      <c r="M87" s="424">
        <f t="shared" si="37"/>
        <v>35336493</v>
      </c>
      <c r="N87" s="424">
        <f t="shared" si="37"/>
        <v>492</v>
      </c>
      <c r="O87" s="424">
        <f t="shared" si="37"/>
        <v>25953500</v>
      </c>
      <c r="P87" s="424">
        <f t="shared" si="37"/>
        <v>0</v>
      </c>
      <c r="Q87" s="424">
        <f t="shared" si="37"/>
        <v>0</v>
      </c>
      <c r="R87" s="424">
        <f t="shared" si="37"/>
        <v>0</v>
      </c>
      <c r="S87" s="424">
        <f t="shared" si="37"/>
        <v>0</v>
      </c>
      <c r="T87" s="424">
        <f t="shared" si="37"/>
        <v>0</v>
      </c>
      <c r="U87" s="424">
        <f t="shared" si="37"/>
        <v>25598827</v>
      </c>
      <c r="V87" s="424">
        <f t="shared" si="37"/>
        <v>0</v>
      </c>
      <c r="W87" s="475">
        <f>SUM(W88,W94,W97)</f>
        <v>535000</v>
      </c>
    </row>
    <row r="88" spans="1:25" ht="30" customHeight="1" x14ac:dyDescent="0.2">
      <c r="A88" s="426" t="s">
        <v>4</v>
      </c>
      <c r="B88" s="186" t="s">
        <v>140</v>
      </c>
      <c r="C88" s="395"/>
      <c r="D88" s="106"/>
      <c r="E88" s="168">
        <f>SUM(E89:E93)</f>
        <v>9900000</v>
      </c>
      <c r="F88" s="168">
        <f t="shared" ref="F88:W88" si="38">SUM(F89:F93)</f>
        <v>11985000</v>
      </c>
      <c r="G88" s="168">
        <f t="shared" si="38"/>
        <v>11955000</v>
      </c>
      <c r="H88" s="168">
        <f t="shared" si="38"/>
        <v>570000</v>
      </c>
      <c r="I88" s="168">
        <f t="shared" si="38"/>
        <v>11385000</v>
      </c>
      <c r="J88" s="168">
        <f t="shared" si="38"/>
        <v>0</v>
      </c>
      <c r="K88" s="168">
        <f t="shared" si="38"/>
        <v>0</v>
      </c>
      <c r="L88" s="168">
        <f t="shared" si="38"/>
        <v>104</v>
      </c>
      <c r="M88" s="168">
        <f t="shared" si="38"/>
        <v>16155893</v>
      </c>
      <c r="N88" s="168">
        <f t="shared" si="38"/>
        <v>79</v>
      </c>
      <c r="O88" s="168">
        <f t="shared" si="38"/>
        <v>8800000</v>
      </c>
      <c r="P88" s="168">
        <f t="shared" si="38"/>
        <v>0</v>
      </c>
      <c r="Q88" s="168">
        <f t="shared" si="38"/>
        <v>0</v>
      </c>
      <c r="R88" s="168">
        <f t="shared" si="38"/>
        <v>0</v>
      </c>
      <c r="S88" s="168">
        <f t="shared" si="38"/>
        <v>0</v>
      </c>
      <c r="T88" s="168">
        <f t="shared" si="38"/>
        <v>0</v>
      </c>
      <c r="U88" s="168">
        <f t="shared" si="38"/>
        <v>10385000</v>
      </c>
      <c r="V88" s="168">
        <f t="shared" si="38"/>
        <v>0</v>
      </c>
      <c r="W88" s="168">
        <f t="shared" si="38"/>
        <v>535000</v>
      </c>
    </row>
    <row r="89" spans="1:25" s="43" customFormat="1" ht="15" customHeight="1" x14ac:dyDescent="0.2">
      <c r="A89" s="427" t="s">
        <v>5</v>
      </c>
      <c r="B89" s="159" t="s">
        <v>82</v>
      </c>
      <c r="C89" s="159">
        <v>580</v>
      </c>
      <c r="D89" s="15"/>
      <c r="E89" s="165">
        <v>1000000</v>
      </c>
      <c r="F89" s="165">
        <v>1000000</v>
      </c>
      <c r="G89" s="165">
        <v>970000</v>
      </c>
      <c r="H89" s="165">
        <v>0</v>
      </c>
      <c r="I89" s="165">
        <f>G89-H89</f>
        <v>970000</v>
      </c>
      <c r="J89" s="17"/>
      <c r="K89" s="18" t="s">
        <v>44</v>
      </c>
      <c r="L89" s="30">
        <v>18</v>
      </c>
      <c r="M89" s="68">
        <v>2263850</v>
      </c>
      <c r="N89" s="30">
        <v>12</v>
      </c>
      <c r="O89" s="33">
        <v>1200000</v>
      </c>
      <c r="P89" s="41"/>
      <c r="Q89" s="41"/>
      <c r="R89" s="16"/>
      <c r="S89" s="34"/>
      <c r="T89" s="17"/>
      <c r="U89" s="103">
        <f t="shared" si="30"/>
        <v>970000</v>
      </c>
      <c r="V89" s="41"/>
      <c r="W89" s="465">
        <v>0</v>
      </c>
      <c r="Y89" s="140"/>
    </row>
    <row r="90" spans="1:25" s="43" customFormat="1" ht="15" customHeight="1" x14ac:dyDescent="0.2">
      <c r="A90" s="428"/>
      <c r="B90" s="159" t="s">
        <v>83</v>
      </c>
      <c r="C90" s="159">
        <v>581</v>
      </c>
      <c r="D90" s="15"/>
      <c r="E90" s="165">
        <v>600000</v>
      </c>
      <c r="F90" s="165">
        <v>600000</v>
      </c>
      <c r="G90" s="165">
        <v>600000</v>
      </c>
      <c r="H90" s="165">
        <v>70000</v>
      </c>
      <c r="I90" s="165">
        <f t="shared" ref="I90:I93" si="39">G90-H90</f>
        <v>530000</v>
      </c>
      <c r="J90" s="17"/>
      <c r="K90" s="18" t="s">
        <v>44</v>
      </c>
      <c r="L90" s="30">
        <v>28</v>
      </c>
      <c r="M90" s="68">
        <v>1213800</v>
      </c>
      <c r="N90" s="30">
        <v>28</v>
      </c>
      <c r="O90" s="33">
        <v>800000</v>
      </c>
      <c r="P90" s="41"/>
      <c r="Q90" s="41"/>
      <c r="R90" s="16"/>
      <c r="S90" s="34"/>
      <c r="T90" s="17"/>
      <c r="U90" s="103">
        <f t="shared" si="30"/>
        <v>530000</v>
      </c>
      <c r="V90" s="41"/>
      <c r="W90" s="465">
        <v>0</v>
      </c>
      <c r="Y90" s="140"/>
    </row>
    <row r="91" spans="1:25" s="43" customFormat="1" ht="18" customHeight="1" x14ac:dyDescent="0.2">
      <c r="A91" s="428"/>
      <c r="B91" s="159" t="s">
        <v>84</v>
      </c>
      <c r="C91" s="159">
        <v>582</v>
      </c>
      <c r="D91" s="15"/>
      <c r="E91" s="165">
        <v>1200000</v>
      </c>
      <c r="F91" s="165">
        <v>1200000</v>
      </c>
      <c r="G91" s="165">
        <v>1200000</v>
      </c>
      <c r="H91" s="165">
        <v>0</v>
      </c>
      <c r="I91" s="165">
        <f t="shared" si="39"/>
        <v>1200000</v>
      </c>
      <c r="J91" s="17"/>
      <c r="K91" s="18" t="s">
        <v>44</v>
      </c>
      <c r="L91" s="30">
        <v>26</v>
      </c>
      <c r="M91" s="68">
        <v>1138400</v>
      </c>
      <c r="N91" s="30">
        <v>26</v>
      </c>
      <c r="O91" s="33">
        <v>800000</v>
      </c>
      <c r="P91" s="41"/>
      <c r="Q91" s="41"/>
      <c r="R91" s="16"/>
      <c r="S91" s="34"/>
      <c r="T91" s="17"/>
      <c r="U91" s="103">
        <f t="shared" si="30"/>
        <v>1200000</v>
      </c>
      <c r="V91" s="41"/>
      <c r="W91" s="465">
        <v>35000</v>
      </c>
      <c r="Y91" s="140"/>
    </row>
    <row r="92" spans="1:25" s="43" customFormat="1" ht="16.5" customHeight="1" x14ac:dyDescent="0.2">
      <c r="A92" s="428"/>
      <c r="B92" s="159" t="s">
        <v>85</v>
      </c>
      <c r="C92" s="159">
        <v>583</v>
      </c>
      <c r="D92" s="15"/>
      <c r="E92" s="165">
        <v>6100000</v>
      </c>
      <c r="F92" s="165">
        <v>8185000</v>
      </c>
      <c r="G92" s="165">
        <v>8185000</v>
      </c>
      <c r="H92" s="165">
        <v>500000</v>
      </c>
      <c r="I92" s="165">
        <f t="shared" si="39"/>
        <v>7685000</v>
      </c>
      <c r="J92" s="17"/>
      <c r="K92" s="18" t="s">
        <v>45</v>
      </c>
      <c r="L92" s="30">
        <v>32</v>
      </c>
      <c r="M92" s="68">
        <v>11539843</v>
      </c>
      <c r="N92" s="30">
        <v>13</v>
      </c>
      <c r="O92" s="33">
        <v>6000000</v>
      </c>
      <c r="P92" s="41"/>
      <c r="Q92" s="41"/>
      <c r="R92" s="16"/>
      <c r="S92" s="34"/>
      <c r="T92" s="17"/>
      <c r="U92" s="103">
        <f t="shared" si="30"/>
        <v>7685000</v>
      </c>
      <c r="V92" s="41"/>
      <c r="W92" s="465">
        <v>500000</v>
      </c>
      <c r="Y92" s="140"/>
    </row>
    <row r="93" spans="1:25" s="43" customFormat="1" ht="16.5" customHeight="1" x14ac:dyDescent="0.2">
      <c r="A93" s="429"/>
      <c r="B93" s="175" t="s">
        <v>141</v>
      </c>
      <c r="C93" s="175">
        <v>584</v>
      </c>
      <c r="D93" s="28"/>
      <c r="E93" s="166">
        <v>1000000</v>
      </c>
      <c r="F93" s="166">
        <v>1000000</v>
      </c>
      <c r="G93" s="166">
        <v>1000000</v>
      </c>
      <c r="H93" s="166"/>
      <c r="I93" s="166">
        <f t="shared" si="39"/>
        <v>1000000</v>
      </c>
      <c r="J93" s="75"/>
      <c r="K93" s="315"/>
      <c r="L93" s="50"/>
      <c r="M93" s="51"/>
      <c r="N93" s="50"/>
      <c r="O93" s="52"/>
      <c r="P93" s="77"/>
      <c r="Q93" s="77"/>
      <c r="R93" s="29"/>
      <c r="S93" s="75"/>
      <c r="T93" s="75"/>
      <c r="U93" s="105"/>
      <c r="V93" s="77"/>
      <c r="W93" s="442"/>
      <c r="Y93" s="140"/>
    </row>
    <row r="94" spans="1:25" ht="15" customHeight="1" x14ac:dyDescent="0.2">
      <c r="A94" s="430" t="s">
        <v>4</v>
      </c>
      <c r="B94" s="160" t="s">
        <v>142</v>
      </c>
      <c r="C94" s="395"/>
      <c r="D94" s="106"/>
      <c r="E94" s="168">
        <f>SUM(E95,E96:E96)</f>
        <v>10690000</v>
      </c>
      <c r="F94" s="168">
        <f t="shared" ref="F94:W94" si="40">SUM(F95,F96:F96)</f>
        <v>11690000</v>
      </c>
      <c r="G94" s="168">
        <f t="shared" si="40"/>
        <v>11649000</v>
      </c>
      <c r="H94" s="168">
        <f t="shared" si="40"/>
        <v>76000</v>
      </c>
      <c r="I94" s="168">
        <f t="shared" si="40"/>
        <v>11573000</v>
      </c>
      <c r="J94" s="168">
        <f t="shared" si="40"/>
        <v>0</v>
      </c>
      <c r="K94" s="168">
        <f t="shared" si="40"/>
        <v>0</v>
      </c>
      <c r="L94" s="168">
        <f t="shared" si="40"/>
        <v>265</v>
      </c>
      <c r="M94" s="168">
        <f t="shared" si="40"/>
        <v>15002100</v>
      </c>
      <c r="N94" s="168">
        <f t="shared" si="40"/>
        <v>261</v>
      </c>
      <c r="O94" s="168">
        <f t="shared" si="40"/>
        <v>13175000</v>
      </c>
      <c r="P94" s="168">
        <f t="shared" si="40"/>
        <v>0</v>
      </c>
      <c r="Q94" s="168">
        <f t="shared" si="40"/>
        <v>0</v>
      </c>
      <c r="R94" s="168">
        <f t="shared" si="40"/>
        <v>0</v>
      </c>
      <c r="S94" s="168">
        <f t="shared" si="40"/>
        <v>0</v>
      </c>
      <c r="T94" s="168">
        <f t="shared" si="40"/>
        <v>0</v>
      </c>
      <c r="U94" s="168">
        <f t="shared" si="40"/>
        <v>11573000</v>
      </c>
      <c r="V94" s="168">
        <f t="shared" si="40"/>
        <v>0</v>
      </c>
      <c r="W94" s="168">
        <f t="shared" si="40"/>
        <v>0</v>
      </c>
    </row>
    <row r="95" spans="1:25" s="7" customFormat="1" ht="42.75" customHeight="1" x14ac:dyDescent="0.2">
      <c r="A95" s="431" t="s">
        <v>5</v>
      </c>
      <c r="B95" s="159" t="s">
        <v>143</v>
      </c>
      <c r="C95" s="159">
        <v>415</v>
      </c>
      <c r="D95" s="15"/>
      <c r="E95" s="165">
        <v>6690000</v>
      </c>
      <c r="F95" s="165">
        <v>6690000</v>
      </c>
      <c r="G95" s="165">
        <v>6649000</v>
      </c>
      <c r="H95" s="165">
        <v>76000</v>
      </c>
      <c r="I95" s="165">
        <f>G95-H95</f>
        <v>6573000</v>
      </c>
      <c r="J95" s="17"/>
      <c r="K95" s="18" t="s">
        <v>46</v>
      </c>
      <c r="L95" s="30">
        <v>240</v>
      </c>
      <c r="M95" s="68">
        <v>11302100</v>
      </c>
      <c r="N95" s="30">
        <v>236</v>
      </c>
      <c r="O95" s="33">
        <v>9475000</v>
      </c>
      <c r="P95" s="27"/>
      <c r="Q95" s="27"/>
      <c r="R95" s="16"/>
      <c r="S95" s="34"/>
      <c r="T95" s="17"/>
      <c r="U95" s="103">
        <f t="shared" ref="U95:U99" si="41">G95-H95</f>
        <v>6573000</v>
      </c>
      <c r="V95" s="27"/>
      <c r="W95" s="465"/>
      <c r="Y95" s="199"/>
    </row>
    <row r="96" spans="1:25" s="77" customFormat="1" ht="38.25" customHeight="1" x14ac:dyDescent="0.2">
      <c r="A96" s="428"/>
      <c r="B96" s="159" t="s">
        <v>144</v>
      </c>
      <c r="C96" s="159">
        <v>416</v>
      </c>
      <c r="D96" s="28"/>
      <c r="E96" s="166">
        <v>4000000</v>
      </c>
      <c r="F96" s="166">
        <v>5000000</v>
      </c>
      <c r="G96" s="166">
        <v>5000000</v>
      </c>
      <c r="H96" s="166"/>
      <c r="I96" s="166">
        <f>G96-H96</f>
        <v>5000000</v>
      </c>
      <c r="J96" s="436"/>
      <c r="K96" s="437" t="s">
        <v>46</v>
      </c>
      <c r="L96" s="438">
        <v>25</v>
      </c>
      <c r="M96" s="319">
        <v>3700000</v>
      </c>
      <c r="N96" s="438">
        <v>25</v>
      </c>
      <c r="O96" s="406">
        <v>3700000</v>
      </c>
      <c r="P96" s="439"/>
      <c r="Q96" s="439"/>
      <c r="R96" s="166"/>
      <c r="S96" s="440"/>
      <c r="T96" s="436"/>
      <c r="U96" s="441">
        <f t="shared" si="41"/>
        <v>5000000</v>
      </c>
      <c r="V96" s="439"/>
      <c r="W96" s="442"/>
      <c r="Y96" s="200"/>
    </row>
    <row r="97" spans="1:25" ht="28.5" x14ac:dyDescent="0.2">
      <c r="A97" s="432" t="s">
        <v>4</v>
      </c>
      <c r="B97" s="169" t="s">
        <v>145</v>
      </c>
      <c r="C97" s="170"/>
      <c r="D97" s="260"/>
      <c r="E97" s="168">
        <f>SUM(E98:E99)</f>
        <v>3500000</v>
      </c>
      <c r="F97" s="168">
        <f t="shared" ref="F97:W97" si="42">SUM(F98:F99)</f>
        <v>3766000</v>
      </c>
      <c r="G97" s="168">
        <f t="shared" si="42"/>
        <v>3766000</v>
      </c>
      <c r="H97" s="168">
        <f t="shared" si="42"/>
        <v>125173</v>
      </c>
      <c r="I97" s="168">
        <f t="shared" si="42"/>
        <v>3640827</v>
      </c>
      <c r="J97" s="168">
        <f t="shared" si="42"/>
        <v>0</v>
      </c>
      <c r="K97" s="168">
        <f t="shared" si="42"/>
        <v>0</v>
      </c>
      <c r="L97" s="168">
        <f t="shared" si="42"/>
        <v>152</v>
      </c>
      <c r="M97" s="168">
        <f t="shared" si="42"/>
        <v>4178500</v>
      </c>
      <c r="N97" s="168">
        <f t="shared" si="42"/>
        <v>152</v>
      </c>
      <c r="O97" s="168">
        <f t="shared" si="42"/>
        <v>3978500</v>
      </c>
      <c r="P97" s="168">
        <f t="shared" si="42"/>
        <v>0</v>
      </c>
      <c r="Q97" s="168">
        <f t="shared" si="42"/>
        <v>0</v>
      </c>
      <c r="R97" s="168">
        <f t="shared" si="42"/>
        <v>0</v>
      </c>
      <c r="S97" s="168">
        <f t="shared" si="42"/>
        <v>0</v>
      </c>
      <c r="T97" s="168">
        <f t="shared" si="42"/>
        <v>0</v>
      </c>
      <c r="U97" s="168">
        <f t="shared" si="42"/>
        <v>3640827</v>
      </c>
      <c r="V97" s="168">
        <f t="shared" si="42"/>
        <v>0</v>
      </c>
      <c r="W97" s="168">
        <f t="shared" si="42"/>
        <v>0</v>
      </c>
    </row>
    <row r="98" spans="1:25" ht="27.75" customHeight="1" x14ac:dyDescent="0.25">
      <c r="A98" s="428"/>
      <c r="B98" s="159" t="s">
        <v>146</v>
      </c>
      <c r="C98" s="161">
        <v>425</v>
      </c>
      <c r="D98" s="260"/>
      <c r="E98" s="165">
        <v>2000000</v>
      </c>
      <c r="F98" s="165">
        <v>2216000</v>
      </c>
      <c r="G98" s="316">
        <v>2216000</v>
      </c>
      <c r="H98" s="165">
        <v>125173</v>
      </c>
      <c r="I98" s="165">
        <f>G98-H98</f>
        <v>2090827</v>
      </c>
      <c r="J98" s="22"/>
      <c r="K98" s="108" t="s">
        <v>37</v>
      </c>
      <c r="L98" s="30">
        <v>144</v>
      </c>
      <c r="M98" s="68">
        <v>2278500</v>
      </c>
      <c r="N98" s="30">
        <v>144</v>
      </c>
      <c r="O98" s="16">
        <v>2278500</v>
      </c>
      <c r="P98" s="40"/>
      <c r="Q98" s="40"/>
      <c r="R98" s="66"/>
      <c r="S98" s="80"/>
      <c r="T98" s="22"/>
      <c r="U98" s="103">
        <f t="shared" si="41"/>
        <v>2090827</v>
      </c>
      <c r="V98" s="67"/>
      <c r="W98" s="465"/>
      <c r="X98" s="1"/>
    </row>
    <row r="99" spans="1:25" ht="27" thickBot="1" x14ac:dyDescent="0.3">
      <c r="A99" s="433"/>
      <c r="B99" s="434" t="s">
        <v>147</v>
      </c>
      <c r="C99" s="435">
        <v>426</v>
      </c>
      <c r="D99" s="261"/>
      <c r="E99" s="443">
        <v>1500000</v>
      </c>
      <c r="F99" s="443">
        <v>1550000</v>
      </c>
      <c r="G99" s="444">
        <v>1550000</v>
      </c>
      <c r="H99" s="443">
        <v>0</v>
      </c>
      <c r="I99" s="443">
        <f>G99-H99</f>
        <v>1550000</v>
      </c>
      <c r="J99" s="70"/>
      <c r="K99" s="71" t="s">
        <v>47</v>
      </c>
      <c r="L99" s="72">
        <v>8</v>
      </c>
      <c r="M99" s="73">
        <v>1900000</v>
      </c>
      <c r="N99" s="72">
        <v>8</v>
      </c>
      <c r="O99" s="69">
        <v>1700000</v>
      </c>
      <c r="P99" s="74"/>
      <c r="Q99" s="74"/>
      <c r="R99" s="79"/>
      <c r="S99" s="133"/>
      <c r="T99" s="70"/>
      <c r="U99" s="134">
        <f t="shared" si="41"/>
        <v>1550000</v>
      </c>
      <c r="V99" s="135"/>
      <c r="W99" s="476"/>
      <c r="X99" s="1"/>
    </row>
    <row r="100" spans="1:25" s="136" customFormat="1" ht="24" customHeight="1" thickBot="1" x14ac:dyDescent="0.3">
      <c r="A100" s="445" t="s">
        <v>51</v>
      </c>
      <c r="B100" s="446"/>
      <c r="C100" s="446"/>
      <c r="D100" s="446"/>
      <c r="E100" s="447">
        <f t="shared" ref="E100:W100" si="43">SUM(E6,E20,E27,E32,E41,E45,E73,E87)</f>
        <v>425460000</v>
      </c>
      <c r="F100" s="447">
        <f t="shared" si="43"/>
        <v>458400942</v>
      </c>
      <c r="G100" s="447">
        <f t="shared" si="43"/>
        <v>446183793.90999997</v>
      </c>
      <c r="H100" s="447">
        <f t="shared" si="43"/>
        <v>5968510.3399999999</v>
      </c>
      <c r="I100" s="447">
        <f t="shared" si="43"/>
        <v>440215283.57000005</v>
      </c>
      <c r="J100" s="447">
        <f t="shared" si="43"/>
        <v>0</v>
      </c>
      <c r="K100" s="447">
        <f t="shared" si="43"/>
        <v>0</v>
      </c>
      <c r="L100" s="447" t="e">
        <f t="shared" si="43"/>
        <v>#REF!</v>
      </c>
      <c r="M100" s="447" t="e">
        <f t="shared" si="43"/>
        <v>#REF!</v>
      </c>
      <c r="N100" s="447" t="e">
        <f t="shared" si="43"/>
        <v>#REF!</v>
      </c>
      <c r="O100" s="447" t="e">
        <f t="shared" si="43"/>
        <v>#REF!</v>
      </c>
      <c r="P100" s="447">
        <f t="shared" si="43"/>
        <v>0</v>
      </c>
      <c r="Q100" s="447">
        <f t="shared" si="43"/>
        <v>0</v>
      </c>
      <c r="R100" s="447">
        <f t="shared" si="43"/>
        <v>0</v>
      </c>
      <c r="S100" s="447" t="e">
        <f t="shared" si="43"/>
        <v>#REF!</v>
      </c>
      <c r="T100" s="447">
        <f t="shared" si="43"/>
        <v>0</v>
      </c>
      <c r="U100" s="447">
        <f t="shared" si="43"/>
        <v>335497341.56999999</v>
      </c>
      <c r="V100" s="447">
        <f t="shared" si="43"/>
        <v>0</v>
      </c>
      <c r="W100" s="479">
        <f t="shared" si="43"/>
        <v>8853091.5700000003</v>
      </c>
      <c r="Y100" s="205"/>
    </row>
    <row r="101" spans="1:25" ht="15.75" thickBot="1" x14ac:dyDescent="0.3">
      <c r="K101" s="138"/>
      <c r="U101" s="140"/>
      <c r="W101" s="480"/>
    </row>
    <row r="102" spans="1:25" ht="25.5" customHeight="1" thickBot="1" x14ac:dyDescent="0.3">
      <c r="A102" s="526" t="s">
        <v>49</v>
      </c>
      <c r="B102" s="527"/>
      <c r="C102" s="448">
        <v>401</v>
      </c>
      <c r="D102" s="449"/>
      <c r="E102" s="450">
        <v>128084000</v>
      </c>
      <c r="F102" s="450">
        <v>393139840</v>
      </c>
      <c r="G102" s="424">
        <v>243785942</v>
      </c>
      <c r="H102" s="424">
        <v>73424.61</v>
      </c>
      <c r="I102" s="424">
        <f>G102-H102</f>
        <v>243712517.38999999</v>
      </c>
      <c r="J102" s="259">
        <f t="shared" ref="J102" si="44">SUM(J103:J111)</f>
        <v>0</v>
      </c>
      <c r="K102" s="259">
        <f t="shared" ref="K102" si="45">SUM(K103:K111)</f>
        <v>0</v>
      </c>
      <c r="L102" s="259">
        <f t="shared" ref="L102" si="46">SUM(L103:L111)</f>
        <v>0</v>
      </c>
      <c r="M102" s="259">
        <f t="shared" ref="M102" si="47">SUM(M103:M111)</f>
        <v>0</v>
      </c>
      <c r="N102" s="259">
        <f t="shared" ref="N102" si="48">SUM(N103:N111)</f>
        <v>0</v>
      </c>
      <c r="O102" s="259">
        <f t="shared" ref="O102" si="49">SUM(O103:O111)</f>
        <v>0</v>
      </c>
      <c r="P102" s="259">
        <f t="shared" ref="P102" si="50">SUM(P103:P111)</f>
        <v>0</v>
      </c>
      <c r="Q102" s="259">
        <f t="shared" ref="Q102" si="51">SUM(Q103:Q111)</f>
        <v>0</v>
      </c>
      <c r="R102" s="259">
        <f t="shared" ref="R102" si="52">SUM(R103:R111)</f>
        <v>0</v>
      </c>
      <c r="S102" s="259">
        <f t="shared" ref="S102" si="53">SUM(S103:S111)</f>
        <v>0</v>
      </c>
      <c r="T102" s="259">
        <f t="shared" ref="T102" si="54">SUM(T103:T111)</f>
        <v>0</v>
      </c>
      <c r="U102" s="259">
        <f t="shared" ref="U102" si="55">SUM(U103:U111)</f>
        <v>0</v>
      </c>
      <c r="V102" s="259">
        <f t="shared" ref="V102" si="56">SUM(V103:V111)</f>
        <v>0</v>
      </c>
      <c r="W102" s="475">
        <v>328284.08</v>
      </c>
    </row>
    <row r="103" spans="1:25" s="43" customFormat="1" ht="12.95" hidden="1" customHeight="1" x14ac:dyDescent="0.2">
      <c r="A103" s="451"/>
      <c r="B103" s="452"/>
      <c r="C103" s="453">
        <v>7</v>
      </c>
      <c r="D103" s="453"/>
      <c r="E103" s="454">
        <v>95115000</v>
      </c>
      <c r="F103" s="454">
        <v>0</v>
      </c>
      <c r="G103" s="454">
        <v>0</v>
      </c>
      <c r="H103" s="454">
        <v>0</v>
      </c>
      <c r="I103" s="461">
        <v>0</v>
      </c>
      <c r="J103" s="262"/>
      <c r="K103" s="263"/>
      <c r="L103" s="264"/>
      <c r="M103" s="265"/>
      <c r="N103" s="264"/>
      <c r="O103" s="266"/>
      <c r="P103" s="267"/>
      <c r="Q103" s="267"/>
      <c r="R103" s="266"/>
      <c r="S103" s="268"/>
      <c r="T103" s="268"/>
      <c r="U103" s="266"/>
      <c r="V103" s="269"/>
      <c r="W103" s="481">
        <v>0</v>
      </c>
      <c r="Y103" s="140"/>
    </row>
    <row r="104" spans="1:25" s="43" customFormat="1" ht="12.95" hidden="1" customHeight="1" x14ac:dyDescent="0.2">
      <c r="A104" s="451"/>
      <c r="B104" s="452"/>
      <c r="C104" s="453">
        <v>8</v>
      </c>
      <c r="D104" s="453"/>
      <c r="E104" s="454"/>
      <c r="F104" s="454">
        <v>1355320</v>
      </c>
      <c r="G104" s="454">
        <v>1355320</v>
      </c>
      <c r="H104" s="454">
        <v>0</v>
      </c>
      <c r="I104" s="165">
        <f>G104-H104</f>
        <v>1355320</v>
      </c>
      <c r="J104" s="262"/>
      <c r="K104" s="263"/>
      <c r="L104" s="264"/>
      <c r="M104" s="265"/>
      <c r="N104" s="264"/>
      <c r="O104" s="266"/>
      <c r="P104" s="267"/>
      <c r="Q104" s="267"/>
      <c r="R104" s="266"/>
      <c r="S104" s="268"/>
      <c r="T104" s="268"/>
      <c r="U104" s="266"/>
      <c r="V104" s="269"/>
      <c r="W104" s="481">
        <v>0</v>
      </c>
      <c r="Y104" s="140"/>
    </row>
    <row r="105" spans="1:25" s="43" customFormat="1" ht="12.95" hidden="1" customHeight="1" x14ac:dyDescent="0.2">
      <c r="A105" s="451"/>
      <c r="B105" s="452"/>
      <c r="C105" s="453">
        <v>9</v>
      </c>
      <c r="D105" s="453"/>
      <c r="E105" s="454"/>
      <c r="F105" s="454">
        <v>10502037</v>
      </c>
      <c r="G105" s="454">
        <v>10502037</v>
      </c>
      <c r="H105" s="454"/>
      <c r="I105" s="165">
        <f t="shared" ref="I105:I111" si="57">G105-H105</f>
        <v>10502037</v>
      </c>
      <c r="J105" s="262"/>
      <c r="K105" s="263"/>
      <c r="L105" s="264"/>
      <c r="M105" s="265"/>
      <c r="N105" s="264"/>
      <c r="O105" s="266"/>
      <c r="P105" s="267"/>
      <c r="Q105" s="267"/>
      <c r="R105" s="266"/>
      <c r="S105" s="268"/>
      <c r="T105" s="268"/>
      <c r="U105" s="266"/>
      <c r="V105" s="269"/>
      <c r="W105" s="481"/>
      <c r="Y105" s="140"/>
    </row>
    <row r="106" spans="1:25" s="43" customFormat="1" ht="12.95" hidden="1" customHeight="1" x14ac:dyDescent="0.2">
      <c r="A106" s="451"/>
      <c r="B106" s="452"/>
      <c r="C106" s="453">
        <v>10</v>
      </c>
      <c r="D106" s="453"/>
      <c r="E106" s="454"/>
      <c r="F106" s="454">
        <v>512050</v>
      </c>
      <c r="G106" s="454">
        <v>498200</v>
      </c>
      <c r="H106" s="454">
        <v>33061.199999999997</v>
      </c>
      <c r="I106" s="165">
        <f t="shared" si="57"/>
        <v>465138.8</v>
      </c>
      <c r="J106" s="262"/>
      <c r="K106" s="263"/>
      <c r="L106" s="264"/>
      <c r="M106" s="265"/>
      <c r="N106" s="264"/>
      <c r="O106" s="266"/>
      <c r="P106" s="267"/>
      <c r="Q106" s="267"/>
      <c r="R106" s="266"/>
      <c r="S106" s="268"/>
      <c r="T106" s="268"/>
      <c r="U106" s="266"/>
      <c r="V106" s="269"/>
      <c r="W106" s="481"/>
      <c r="Y106" s="140"/>
    </row>
    <row r="107" spans="1:25" s="43" customFormat="1" ht="12.95" hidden="1" customHeight="1" x14ac:dyDescent="0.2">
      <c r="A107" s="451"/>
      <c r="B107" s="452"/>
      <c r="C107" s="453">
        <v>11</v>
      </c>
      <c r="D107" s="453"/>
      <c r="E107" s="454"/>
      <c r="F107" s="454">
        <v>11364000</v>
      </c>
      <c r="G107" s="454">
        <v>11364000</v>
      </c>
      <c r="H107" s="454"/>
      <c r="I107" s="165">
        <f t="shared" si="57"/>
        <v>11364000</v>
      </c>
      <c r="J107" s="262"/>
      <c r="K107" s="263"/>
      <c r="L107" s="264"/>
      <c r="M107" s="265"/>
      <c r="N107" s="264"/>
      <c r="O107" s="266"/>
      <c r="P107" s="267"/>
      <c r="Q107" s="267"/>
      <c r="R107" s="266"/>
      <c r="S107" s="268"/>
      <c r="T107" s="268"/>
      <c r="U107" s="266"/>
      <c r="V107" s="269"/>
      <c r="W107" s="481">
        <v>225408.1</v>
      </c>
      <c r="Y107" s="140"/>
    </row>
    <row r="108" spans="1:25" s="43" customFormat="1" ht="12.95" hidden="1" customHeight="1" x14ac:dyDescent="0.2">
      <c r="A108" s="451"/>
      <c r="B108" s="452"/>
      <c r="C108" s="453">
        <v>12</v>
      </c>
      <c r="D108" s="453"/>
      <c r="E108" s="454"/>
      <c r="F108" s="454">
        <v>49570000</v>
      </c>
      <c r="G108" s="454">
        <v>49570000</v>
      </c>
      <c r="H108" s="454"/>
      <c r="I108" s="165">
        <f t="shared" si="57"/>
        <v>49570000</v>
      </c>
      <c r="J108" s="262"/>
      <c r="K108" s="263"/>
      <c r="L108" s="264"/>
      <c r="M108" s="265"/>
      <c r="N108" s="264"/>
      <c r="O108" s="266"/>
      <c r="P108" s="267"/>
      <c r="Q108" s="267"/>
      <c r="R108" s="266"/>
      <c r="S108" s="268"/>
      <c r="T108" s="268"/>
      <c r="U108" s="266"/>
      <c r="V108" s="269"/>
      <c r="W108" s="481">
        <v>3043068.83</v>
      </c>
      <c r="Y108" s="140"/>
    </row>
    <row r="109" spans="1:25" s="43" customFormat="1" ht="12.95" hidden="1" customHeight="1" x14ac:dyDescent="0.2">
      <c r="A109" s="455"/>
      <c r="B109" s="383"/>
      <c r="C109" s="383">
        <v>13</v>
      </c>
      <c r="D109" s="383"/>
      <c r="E109" s="456"/>
      <c r="F109" s="456">
        <v>30494000</v>
      </c>
      <c r="G109" s="462">
        <v>30494000</v>
      </c>
      <c r="H109" s="462">
        <v>8770</v>
      </c>
      <c r="I109" s="165">
        <f t="shared" si="57"/>
        <v>30485230</v>
      </c>
      <c r="J109" s="262"/>
      <c r="K109" s="271"/>
      <c r="L109" s="270"/>
      <c r="M109" s="272"/>
      <c r="N109" s="270"/>
      <c r="O109" s="270"/>
      <c r="P109" s="267"/>
      <c r="Q109" s="267"/>
      <c r="R109" s="270"/>
      <c r="S109" s="262"/>
      <c r="T109" s="269"/>
      <c r="U109" s="269"/>
      <c r="V109" s="269"/>
      <c r="W109" s="482"/>
      <c r="Y109" s="140"/>
    </row>
    <row r="110" spans="1:25" s="43" customFormat="1" ht="12.95" hidden="1" customHeight="1" x14ac:dyDescent="0.2">
      <c r="A110" s="455"/>
      <c r="B110" s="383"/>
      <c r="C110" s="383">
        <v>14</v>
      </c>
      <c r="D110" s="383"/>
      <c r="E110" s="456"/>
      <c r="F110" s="456">
        <v>50000</v>
      </c>
      <c r="G110" s="462">
        <v>50000</v>
      </c>
      <c r="H110" s="462"/>
      <c r="I110" s="165">
        <f t="shared" si="57"/>
        <v>50000</v>
      </c>
      <c r="J110" s="262"/>
      <c r="K110" s="271"/>
      <c r="L110" s="270"/>
      <c r="M110" s="272"/>
      <c r="N110" s="270"/>
      <c r="O110" s="270"/>
      <c r="P110" s="267"/>
      <c r="Q110" s="267"/>
      <c r="R110" s="270"/>
      <c r="S110" s="262"/>
      <c r="T110" s="269"/>
      <c r="U110" s="269"/>
      <c r="V110" s="269"/>
      <c r="W110" s="482"/>
      <c r="Y110" s="140"/>
    </row>
    <row r="111" spans="1:25" s="43" customFormat="1" ht="12.95" hidden="1" customHeight="1" x14ac:dyDescent="0.2">
      <c r="A111" s="455"/>
      <c r="B111" s="383"/>
      <c r="C111" s="383">
        <v>18</v>
      </c>
      <c r="D111" s="383"/>
      <c r="E111" s="456"/>
      <c r="F111" s="456">
        <v>2771800</v>
      </c>
      <c r="G111" s="462">
        <v>2771800</v>
      </c>
      <c r="H111" s="462"/>
      <c r="I111" s="165">
        <f t="shared" si="57"/>
        <v>2771800</v>
      </c>
      <c r="J111" s="262"/>
      <c r="K111" s="271"/>
      <c r="L111" s="270"/>
      <c r="M111" s="272"/>
      <c r="N111" s="270"/>
      <c r="O111" s="270"/>
      <c r="P111" s="267"/>
      <c r="Q111" s="267"/>
      <c r="R111" s="270"/>
      <c r="S111" s="262"/>
      <c r="T111" s="269"/>
      <c r="U111" s="269"/>
      <c r="V111" s="269"/>
      <c r="W111" s="482"/>
      <c r="Y111" s="140"/>
    </row>
    <row r="112" spans="1:25" ht="12.95" hidden="1" customHeight="1" thickBot="1" x14ac:dyDescent="0.3">
      <c r="A112" s="457"/>
      <c r="B112" s="458"/>
      <c r="C112" s="458"/>
      <c r="D112" s="458"/>
      <c r="E112" s="459"/>
      <c r="F112" s="459"/>
      <c r="G112" s="463"/>
      <c r="H112" s="463"/>
      <c r="I112" s="459"/>
      <c r="J112" s="209"/>
      <c r="K112" s="210"/>
      <c r="L112" s="208"/>
      <c r="M112" s="211"/>
      <c r="N112" s="208"/>
      <c r="O112" s="208"/>
      <c r="P112" s="212"/>
      <c r="Q112" s="212"/>
      <c r="R112" s="208"/>
      <c r="S112" s="209"/>
      <c r="T112" s="207"/>
      <c r="U112" s="207"/>
      <c r="V112" s="207"/>
      <c r="W112" s="483"/>
    </row>
    <row r="113" spans="1:25" ht="24.75" customHeight="1" thickBot="1" x14ac:dyDescent="0.3">
      <c r="A113" s="521" t="s">
        <v>50</v>
      </c>
      <c r="B113" s="522"/>
      <c r="C113" s="522"/>
      <c r="D113" s="523"/>
      <c r="E113" s="424">
        <f>SUM(E100,E102)</f>
        <v>553544000</v>
      </c>
      <c r="F113" s="424">
        <f>SUM(F100,F102)</f>
        <v>851540782</v>
      </c>
      <c r="G113" s="424">
        <f t="shared" ref="G113:V113" si="58">SUM(G100,G102)</f>
        <v>689969735.90999997</v>
      </c>
      <c r="H113" s="424">
        <f t="shared" si="58"/>
        <v>6041934.9500000002</v>
      </c>
      <c r="I113" s="424">
        <f t="shared" si="58"/>
        <v>683927800.96000004</v>
      </c>
      <c r="J113" s="259">
        <f t="shared" si="58"/>
        <v>0</v>
      </c>
      <c r="K113" s="259">
        <f t="shared" si="58"/>
        <v>0</v>
      </c>
      <c r="L113" s="259" t="e">
        <f t="shared" si="58"/>
        <v>#REF!</v>
      </c>
      <c r="M113" s="259" t="e">
        <f t="shared" si="58"/>
        <v>#REF!</v>
      </c>
      <c r="N113" s="259" t="e">
        <f t="shared" si="58"/>
        <v>#REF!</v>
      </c>
      <c r="O113" s="259" t="e">
        <f t="shared" si="58"/>
        <v>#REF!</v>
      </c>
      <c r="P113" s="259">
        <f t="shared" si="58"/>
        <v>0</v>
      </c>
      <c r="Q113" s="259">
        <f t="shared" si="58"/>
        <v>0</v>
      </c>
      <c r="R113" s="259">
        <f t="shared" si="58"/>
        <v>0</v>
      </c>
      <c r="S113" s="259" t="e">
        <f t="shared" si="58"/>
        <v>#REF!</v>
      </c>
      <c r="T113" s="259">
        <f t="shared" si="58"/>
        <v>0</v>
      </c>
      <c r="U113" s="259">
        <f t="shared" si="58"/>
        <v>335497341.56999999</v>
      </c>
      <c r="V113" s="259">
        <f t="shared" si="58"/>
        <v>0</v>
      </c>
      <c r="W113" s="424">
        <f>SUM(W100,W102)</f>
        <v>9181375.6500000004</v>
      </c>
    </row>
    <row r="114" spans="1:25" x14ac:dyDescent="0.25">
      <c r="G114" s="283"/>
      <c r="H114" s="283"/>
      <c r="R114" s="8"/>
      <c r="S114" s="8"/>
      <c r="T114" s="8"/>
      <c r="U114" s="8"/>
      <c r="W114" s="484"/>
    </row>
    <row r="115" spans="1:25" ht="15.75" thickBot="1" x14ac:dyDescent="0.3">
      <c r="W115" s="331"/>
    </row>
    <row r="116" spans="1:25" s="1" customFormat="1" ht="25.5" customHeight="1" x14ac:dyDescent="0.2">
      <c r="A116" s="528" t="s">
        <v>148</v>
      </c>
      <c r="B116" s="529"/>
      <c r="C116" s="485">
        <v>31</v>
      </c>
      <c r="D116" s="486"/>
      <c r="E116" s="388">
        <v>0</v>
      </c>
      <c r="F116" s="388">
        <v>224625507</v>
      </c>
      <c r="G116" s="388">
        <v>224625507</v>
      </c>
      <c r="H116" s="388">
        <v>0</v>
      </c>
      <c r="I116" s="388">
        <f>G116-H116</f>
        <v>224625507</v>
      </c>
      <c r="J116" s="487">
        <f t="shared" ref="J116:V116" ca="1" si="59">SUM(J117:J126)</f>
        <v>0</v>
      </c>
      <c r="K116" s="487">
        <f t="shared" ca="1" si="59"/>
        <v>0</v>
      </c>
      <c r="L116" s="487">
        <f t="shared" ca="1" si="59"/>
        <v>4412</v>
      </c>
      <c r="M116" s="487">
        <f t="shared" ca="1" si="59"/>
        <v>1140413190.6600001</v>
      </c>
      <c r="N116" s="487">
        <f t="shared" ca="1" si="59"/>
        <v>3740</v>
      </c>
      <c r="O116" s="487">
        <f t="shared" ca="1" si="59"/>
        <v>500750000</v>
      </c>
      <c r="P116" s="487">
        <f t="shared" ca="1" si="59"/>
        <v>0</v>
      </c>
      <c r="Q116" s="487">
        <f t="shared" ca="1" si="59"/>
        <v>0</v>
      </c>
      <c r="R116" s="487">
        <f t="shared" ca="1" si="59"/>
        <v>0</v>
      </c>
      <c r="S116" s="487">
        <f t="shared" ca="1" si="59"/>
        <v>0</v>
      </c>
      <c r="T116" s="487">
        <f t="shared" ca="1" si="59"/>
        <v>0</v>
      </c>
      <c r="U116" s="487">
        <f t="shared" ca="1" si="59"/>
        <v>382622041.54000002</v>
      </c>
      <c r="V116" s="487">
        <f t="shared" ca="1" si="59"/>
        <v>0</v>
      </c>
      <c r="W116" s="518">
        <f>31680643.17-24347.54</f>
        <v>31656295.630000003</v>
      </c>
      <c r="Y116" s="199"/>
    </row>
    <row r="117" spans="1:25" s="1" customFormat="1" ht="25.5" customHeight="1" x14ac:dyDescent="0.2">
      <c r="A117" s="530" t="s">
        <v>149</v>
      </c>
      <c r="B117" s="531"/>
      <c r="C117" s="314">
        <v>405</v>
      </c>
      <c r="D117" s="420"/>
      <c r="E117" s="171">
        <v>0</v>
      </c>
      <c r="F117" s="171">
        <f>2806256+1966753</f>
        <v>4773009</v>
      </c>
      <c r="G117" s="171">
        <v>4773009</v>
      </c>
      <c r="H117" s="171">
        <v>8497</v>
      </c>
      <c r="I117" s="171">
        <f>G117-H117</f>
        <v>4764512</v>
      </c>
      <c r="J117" s="58">
        <f t="shared" ref="J117:V117" ca="1" si="60">SUM(J119:J127)</f>
        <v>0</v>
      </c>
      <c r="K117" s="58">
        <f t="shared" ca="1" si="60"/>
        <v>0</v>
      </c>
      <c r="L117" s="58">
        <f t="shared" ca="1" si="60"/>
        <v>2206</v>
      </c>
      <c r="M117" s="58">
        <f t="shared" ca="1" si="60"/>
        <v>570206595.33000004</v>
      </c>
      <c r="N117" s="58">
        <f t="shared" ca="1" si="60"/>
        <v>1870</v>
      </c>
      <c r="O117" s="58">
        <f t="shared" ca="1" si="60"/>
        <v>250375000</v>
      </c>
      <c r="P117" s="58">
        <f t="shared" ca="1" si="60"/>
        <v>0</v>
      </c>
      <c r="Q117" s="58">
        <f t="shared" ca="1" si="60"/>
        <v>0</v>
      </c>
      <c r="R117" s="58">
        <f t="shared" ca="1" si="60"/>
        <v>0</v>
      </c>
      <c r="S117" s="58">
        <f t="shared" ca="1" si="60"/>
        <v>0</v>
      </c>
      <c r="T117" s="58">
        <f t="shared" ca="1" si="60"/>
        <v>0</v>
      </c>
      <c r="U117" s="58">
        <f t="shared" ca="1" si="60"/>
        <v>191311020.77000001</v>
      </c>
      <c r="V117" s="58">
        <f t="shared" ca="1" si="60"/>
        <v>0</v>
      </c>
      <c r="W117" s="473">
        <v>24347.54</v>
      </c>
      <c r="Y117" s="199"/>
    </row>
    <row r="118" spans="1:25" s="1" customFormat="1" ht="25.5" customHeight="1" thickBot="1" x14ac:dyDescent="0.25">
      <c r="A118" s="532" t="s">
        <v>154</v>
      </c>
      <c r="B118" s="533"/>
      <c r="C118" s="161">
        <v>410</v>
      </c>
      <c r="D118" s="519"/>
      <c r="E118" s="168">
        <v>0</v>
      </c>
      <c r="F118" s="168">
        <v>11000000</v>
      </c>
      <c r="G118" s="168">
        <v>11000000</v>
      </c>
      <c r="H118" s="168">
        <v>0</v>
      </c>
      <c r="I118" s="164">
        <f>G118-H118</f>
        <v>11000000</v>
      </c>
      <c r="J118" s="168">
        <v>11000000</v>
      </c>
      <c r="K118" s="168">
        <v>11000000</v>
      </c>
      <c r="L118" s="168">
        <v>11000000</v>
      </c>
      <c r="M118" s="168">
        <v>11000000</v>
      </c>
      <c r="N118" s="168">
        <v>11000000</v>
      </c>
      <c r="O118" s="168">
        <v>11000000</v>
      </c>
      <c r="P118" s="168">
        <v>11000000</v>
      </c>
      <c r="Q118" s="168">
        <v>11000000</v>
      </c>
      <c r="R118" s="168">
        <v>11000000</v>
      </c>
      <c r="S118" s="168">
        <v>11000000</v>
      </c>
      <c r="T118" s="168">
        <v>11000000</v>
      </c>
      <c r="U118" s="168">
        <v>11000000</v>
      </c>
      <c r="V118" s="168">
        <v>11000000</v>
      </c>
      <c r="W118" s="467">
        <v>0</v>
      </c>
      <c r="Y118" s="199"/>
    </row>
    <row r="119" spans="1:25" s="136" customFormat="1" ht="24" customHeight="1" thickBot="1" x14ac:dyDescent="0.3">
      <c r="A119" s="534" t="s">
        <v>150</v>
      </c>
      <c r="B119" s="535"/>
      <c r="C119" s="520"/>
      <c r="D119" s="520"/>
      <c r="E119" s="424">
        <f>SUM(E116:E118)</f>
        <v>0</v>
      </c>
      <c r="F119" s="424">
        <f t="shared" ref="F119:W119" si="61">SUM(F116:F118)</f>
        <v>240398516</v>
      </c>
      <c r="G119" s="424">
        <f t="shared" si="61"/>
        <v>240398516</v>
      </c>
      <c r="H119" s="424">
        <f t="shared" si="61"/>
        <v>8497</v>
      </c>
      <c r="I119" s="424">
        <f t="shared" si="61"/>
        <v>240390019</v>
      </c>
      <c r="J119" s="424">
        <f t="shared" ca="1" si="61"/>
        <v>0</v>
      </c>
      <c r="K119" s="424">
        <f t="shared" ca="1" si="61"/>
        <v>0</v>
      </c>
      <c r="L119" s="424">
        <f t="shared" ca="1" si="61"/>
        <v>0</v>
      </c>
      <c r="M119" s="424">
        <f t="shared" ca="1" si="61"/>
        <v>0</v>
      </c>
      <c r="N119" s="424">
        <f t="shared" ca="1" si="61"/>
        <v>0</v>
      </c>
      <c r="O119" s="424">
        <f t="shared" ca="1" si="61"/>
        <v>0</v>
      </c>
      <c r="P119" s="424">
        <f t="shared" ca="1" si="61"/>
        <v>0</v>
      </c>
      <c r="Q119" s="424">
        <f t="shared" ca="1" si="61"/>
        <v>0</v>
      </c>
      <c r="R119" s="424">
        <f t="shared" ca="1" si="61"/>
        <v>0</v>
      </c>
      <c r="S119" s="424">
        <f t="shared" ca="1" si="61"/>
        <v>0</v>
      </c>
      <c r="T119" s="424">
        <f t="shared" ca="1" si="61"/>
        <v>0</v>
      </c>
      <c r="U119" s="424">
        <f t="shared" ca="1" si="61"/>
        <v>0</v>
      </c>
      <c r="V119" s="424">
        <f t="shared" ca="1" si="61"/>
        <v>0</v>
      </c>
      <c r="W119" s="424">
        <f t="shared" si="61"/>
        <v>31680643.170000002</v>
      </c>
      <c r="Y119" s="205"/>
    </row>
    <row r="120" spans="1:25" ht="15.75" thickBot="1" x14ac:dyDescent="0.3">
      <c r="W120" s="331"/>
    </row>
    <row r="121" spans="1:25" ht="24.75" customHeight="1" thickBot="1" x14ac:dyDescent="0.3">
      <c r="A121" s="521" t="s">
        <v>151</v>
      </c>
      <c r="B121" s="522"/>
      <c r="C121" s="522"/>
      <c r="D121" s="523"/>
      <c r="E121" s="424">
        <f>SUM(E113,E119)</f>
        <v>553544000</v>
      </c>
      <c r="F121" s="424">
        <f t="shared" ref="F121:W121" si="62">SUM(F113,F119)</f>
        <v>1091939298</v>
      </c>
      <c r="G121" s="424">
        <f t="shared" si="62"/>
        <v>930368251.90999997</v>
      </c>
      <c r="H121" s="424">
        <f t="shared" si="62"/>
        <v>6050431.9500000002</v>
      </c>
      <c r="I121" s="424">
        <f t="shared" si="62"/>
        <v>924317819.96000004</v>
      </c>
      <c r="J121" s="424">
        <f t="shared" ca="1" si="62"/>
        <v>553544000</v>
      </c>
      <c r="K121" s="424">
        <f t="shared" ca="1" si="62"/>
        <v>553544000</v>
      </c>
      <c r="L121" s="424" t="e">
        <f t="shared" si="62"/>
        <v>#REF!</v>
      </c>
      <c r="M121" s="424" t="e">
        <f t="shared" si="62"/>
        <v>#REF!</v>
      </c>
      <c r="N121" s="424" t="e">
        <f t="shared" si="62"/>
        <v>#REF!</v>
      </c>
      <c r="O121" s="424" t="e">
        <f t="shared" si="62"/>
        <v>#REF!</v>
      </c>
      <c r="P121" s="424">
        <f t="shared" ca="1" si="62"/>
        <v>553544000</v>
      </c>
      <c r="Q121" s="424">
        <f t="shared" ca="1" si="62"/>
        <v>553544000</v>
      </c>
      <c r="R121" s="424">
        <f t="shared" ca="1" si="62"/>
        <v>553544000</v>
      </c>
      <c r="S121" s="424" t="e">
        <f t="shared" si="62"/>
        <v>#REF!</v>
      </c>
      <c r="T121" s="424">
        <f t="shared" ca="1" si="62"/>
        <v>553544000</v>
      </c>
      <c r="U121" s="424">
        <f t="shared" ca="1" si="62"/>
        <v>553544000</v>
      </c>
      <c r="V121" s="424">
        <f t="shared" ca="1" si="62"/>
        <v>553544000</v>
      </c>
      <c r="W121" s="424">
        <f t="shared" si="62"/>
        <v>40862018.82</v>
      </c>
    </row>
    <row r="123" spans="1:25" s="506" customFormat="1" ht="18.75" x14ac:dyDescent="0.25">
      <c r="A123" s="496" t="s">
        <v>152</v>
      </c>
      <c r="B123" s="497"/>
      <c r="C123" s="497"/>
      <c r="D123" s="497"/>
      <c r="E123" s="497"/>
      <c r="F123" s="498"/>
      <c r="G123" s="499"/>
      <c r="H123" s="499"/>
      <c r="I123" s="498"/>
      <c r="J123" s="500"/>
      <c r="K123" s="501"/>
      <c r="L123" s="502"/>
      <c r="M123" s="503"/>
      <c r="N123" s="503"/>
      <c r="O123" s="503"/>
      <c r="P123" s="504"/>
      <c r="Q123" s="504"/>
      <c r="R123" s="503"/>
      <c r="S123" s="503"/>
      <c r="T123" s="505"/>
      <c r="W123" s="489">
        <v>-305000</v>
      </c>
      <c r="X123" s="507">
        <f>W116+W123</f>
        <v>31351295.630000003</v>
      </c>
      <c r="Y123" s="507"/>
    </row>
    <row r="124" spans="1:25" s="506" customFormat="1" ht="21.75" customHeight="1" thickBot="1" x14ac:dyDescent="0.3">
      <c r="A124" s="508" t="s">
        <v>153</v>
      </c>
      <c r="B124" s="508"/>
      <c r="C124" s="509"/>
      <c r="D124" s="508"/>
      <c r="E124" s="508"/>
      <c r="F124" s="510"/>
      <c r="G124" s="511"/>
      <c r="H124" s="511"/>
      <c r="I124" s="510"/>
      <c r="J124" s="512"/>
      <c r="K124" s="513"/>
      <c r="L124" s="514"/>
      <c r="M124" s="515"/>
      <c r="N124" s="515"/>
      <c r="O124" s="515"/>
      <c r="P124" s="516"/>
      <c r="Q124" s="516"/>
      <c r="R124" s="515"/>
      <c r="S124" s="515"/>
      <c r="T124" s="512"/>
      <c r="U124" s="517"/>
      <c r="V124" s="517"/>
      <c r="W124" s="488">
        <f>SUM(W121:W123)</f>
        <v>40557018.82</v>
      </c>
      <c r="Y124" s="507"/>
    </row>
    <row r="125" spans="1:25" ht="15.75" thickTop="1" x14ac:dyDescent="0.25"/>
  </sheetData>
  <mergeCells count="8">
    <mergeCell ref="A121:D121"/>
    <mergeCell ref="A5:B5"/>
    <mergeCell ref="A102:B102"/>
    <mergeCell ref="A113:D113"/>
    <mergeCell ref="A116:B116"/>
    <mergeCell ref="A117:B117"/>
    <mergeCell ref="A118:B118"/>
    <mergeCell ref="A119:B119"/>
  </mergeCells>
  <pageMargins left="0.70866141732283472" right="0.70866141732283472" top="0.78740157480314965" bottom="0.78740157480314965" header="0.31496062992125984" footer="0.31496062992125984"/>
  <pageSetup paperSize="9" scale="67" firstPageNumber="53" fitToWidth="0" orientation="landscape" useFirstPageNumber="1" r:id="rId1"/>
  <headerFooter>
    <oddFooter>&amp;L&amp;"-,Kurzíva"Zastupitelstvo Olomouckého kraje 23. 6. 2025
5.2. - Rozpočet Olomouckého kraje 2024 - závěrečný účet
Příloha č. 10: Dotační programy/tituly a návratné finanční výpomoci z rozpočtu OK v roce 2024&amp;R&amp;"-,Kurzíva"Strana &amp;P (celkem 282)</oddFooter>
  </headerFooter>
  <rowBreaks count="3" manualBreakCount="3">
    <brk id="38" max="22" man="1"/>
    <brk id="63" max="22" man="1"/>
    <brk id="93" max="22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EB387-8B90-428B-8B96-9341143B340C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10. DP, DT, NFV</vt:lpstr>
      <vt:lpstr>List1</vt:lpstr>
      <vt:lpstr>'10. DP, DT, NFV'!Názvy_tisku</vt:lpstr>
      <vt:lpstr>'10. DP, DT, NFV'!Oblast_tisku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2025-06-02T14:09:45Z</cp:lastPrinted>
  <dcterms:created xsi:type="dcterms:W3CDTF">2018-08-09T08:42:09Z</dcterms:created>
  <dcterms:modified xsi:type="dcterms:W3CDTF">2025-06-02T14:09:48Z</dcterms:modified>
</cp:coreProperties>
</file>