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976201DE-AD20-459D-89DB-9B13B3D4B4E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. Bilance příjmů a výdajů" sheetId="2" r:id="rId1"/>
  </sheets>
  <definedNames>
    <definedName name="_xlnm.Print_Area" localSheetId="0">'1. Bilance příjmů a výdajů'!$A$1:$E$55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8" i="2" l="1"/>
  <c r="I18" i="2" s="1"/>
  <c r="I12" i="2"/>
  <c r="J12" i="2"/>
  <c r="I7" i="2"/>
  <c r="D34" i="2"/>
  <c r="H52" i="2"/>
  <c r="H44" i="2"/>
  <c r="H42" i="2"/>
  <c r="H22" i="2" l="1"/>
  <c r="F43" i="2" l="1"/>
  <c r="D52" i="2"/>
  <c r="D51" i="2"/>
  <c r="D50" i="2"/>
  <c r="H4" i="2"/>
  <c r="D30" i="2"/>
  <c r="C30" i="2"/>
  <c r="E28" i="2"/>
  <c r="B30" i="2"/>
  <c r="F41" i="2" l="1"/>
  <c r="C32" i="2" l="1"/>
  <c r="E30" i="2" l="1"/>
  <c r="D11" i="2"/>
  <c r="D13" i="2" s="1"/>
  <c r="H13" i="2" l="1"/>
  <c r="F40" i="2"/>
  <c r="F39" i="2" l="1"/>
  <c r="D20" i="2" l="1"/>
  <c r="F54" i="2" l="1"/>
  <c r="F42" i="2"/>
  <c r="F44" i="2"/>
  <c r="G51" i="2"/>
  <c r="G44" i="2"/>
  <c r="G50" i="2" l="1"/>
  <c r="G52" i="2" s="1"/>
  <c r="F55" i="2"/>
  <c r="D32" i="2" l="1"/>
  <c r="E27" i="2" l="1"/>
  <c r="E19" i="2"/>
  <c r="B32" i="2" l="1"/>
  <c r="E9" i="2"/>
  <c r="E8" i="2"/>
  <c r="E7" i="2"/>
  <c r="C11" i="2"/>
  <c r="C20" i="2" l="1"/>
  <c r="C22" i="2" s="1"/>
  <c r="E10" i="2" l="1"/>
  <c r="E21" i="2" l="1"/>
  <c r="B20" i="2" l="1"/>
  <c r="D22" i="2"/>
  <c r="E18" i="2"/>
  <c r="I19" i="2" l="1"/>
  <c r="B22" i="2"/>
  <c r="E20" i="2"/>
  <c r="E22" i="2" l="1"/>
  <c r="I36" i="2" l="1"/>
  <c r="D38" i="2"/>
  <c r="D55" i="2" s="1"/>
  <c r="B11" i="2"/>
  <c r="B13" i="2" s="1"/>
  <c r="F56" i="2" l="1"/>
  <c r="E11" i="2"/>
  <c r="E32" i="2" l="1"/>
  <c r="C13" i="2" l="1"/>
  <c r="E12" i="2" l="1"/>
  <c r="E13" i="2" l="1"/>
</calcChain>
</file>

<file path=xl/sharedStrings.xml><?xml version="1.0" encoding="utf-8"?>
<sst xmlns="http://schemas.openxmlformats.org/spreadsheetml/2006/main" count="65" uniqueCount="52">
  <si>
    <t>Výdaje</t>
  </si>
  <si>
    <t xml:space="preserve">Výdaje celkem  </t>
  </si>
  <si>
    <t>PŘÍJMY</t>
  </si>
  <si>
    <t>VÝDAJE</t>
  </si>
  <si>
    <t>schválený rozpočet</t>
  </si>
  <si>
    <t>upravený rozpočet</t>
  </si>
  <si>
    <t xml:space="preserve">Výdaje Olomouckého kraje                                (po konsolidaci)                </t>
  </si>
  <si>
    <t>skutečnost</t>
  </si>
  <si>
    <t>%</t>
  </si>
  <si>
    <t>Konsolidace *</t>
  </si>
  <si>
    <t xml:space="preserve">Příjmy Olomouckého kraje                                (po konsolidaci)                </t>
  </si>
  <si>
    <t>Příjmy</t>
  </si>
  <si>
    <t>Příjmy celkem</t>
  </si>
  <si>
    <t>Kč</t>
  </si>
  <si>
    <t>v Kč</t>
  </si>
  <si>
    <t>* Konsolidace je očištění údajů o rozpočtu a skutečnosti o interní přesuny peněžních prostředků uvnitř organizace mezi jednotlivými účty.</t>
  </si>
  <si>
    <t>• Běžné výdaje</t>
  </si>
  <si>
    <t>Způsob výpočtu zůstatku bankovních účtů:</t>
  </si>
  <si>
    <t>• Kapitálové výdaje</t>
  </si>
  <si>
    <t>FINANCOVÁNÍ</t>
  </si>
  <si>
    <t>Financování</t>
  </si>
  <si>
    <t xml:space="preserve">• Změna stavu krátkodobých prostředků na bankovních účtech </t>
  </si>
  <si>
    <t>• Splátky úvěrů</t>
  </si>
  <si>
    <t>Financování celkem</t>
  </si>
  <si>
    <t>• Kurzové rozdíly na devizových účtech</t>
  </si>
  <si>
    <t xml:space="preserve">• Operace z peněžních účtů </t>
  </si>
  <si>
    <t xml:space="preserve">• Aktivní krátkodobé operace řízení likvidity - příjmy </t>
  </si>
  <si>
    <t>e) zůstatek na fondu sociálních potřeb (zapojuje se samostatně - Příloha č. 5)</t>
  </si>
  <si>
    <t>f) zůstatek na fondu na podporu výstavby a obnovy vodohospodářské infrastruktury na území Olomouckého kraje - Příloha č. 6)</t>
  </si>
  <si>
    <t>1. Bilance příjmů, výdajů a financování Olomouckého kraje k 31.12.2024</t>
  </si>
  <si>
    <t>Zůstatek na bankovních účtech Olomouckého kraje k 31.12.2024</t>
  </si>
  <si>
    <r>
      <t>•</t>
    </r>
    <r>
      <rPr>
        <sz val="13.5"/>
        <rFont val="Arial CE"/>
        <charset val="238"/>
      </rPr>
      <t xml:space="preserve"> Daňové příjmy</t>
    </r>
  </si>
  <si>
    <r>
      <t>•</t>
    </r>
    <r>
      <rPr>
        <sz val="13.5"/>
        <rFont val="Arial CE"/>
        <charset val="238"/>
      </rPr>
      <t xml:space="preserve"> Nedaňové příjmy</t>
    </r>
  </si>
  <si>
    <r>
      <t>•</t>
    </r>
    <r>
      <rPr>
        <sz val="13.5"/>
        <rFont val="Arial CE"/>
        <charset val="238"/>
      </rPr>
      <t xml:space="preserve"> Kapitálové příjmy</t>
    </r>
  </si>
  <si>
    <r>
      <t>•</t>
    </r>
    <r>
      <rPr>
        <sz val="13.5"/>
        <rFont val="Arial CE"/>
        <charset val="238"/>
      </rPr>
      <t xml:space="preserve"> Přijaté transfery</t>
    </r>
  </si>
  <si>
    <t>Zůstatek bankovních účtů k 31.12.2024 - k použití v roce 2025</t>
  </si>
  <si>
    <t>a) zapojení zůstatku na bankovních účtech  ve schváleném rozpočtu Olomouckého kraje na rok 2025, schváleném Zastupitelstvem Olomouckého kraje dne 16.12.2024</t>
  </si>
  <si>
    <t>b) zapojení zůstatku na fondu na podporu výstavby a obnovy vodohospodářské infrastruktury na území Olomouckého kraje ve schváleném rozpočtu Olomouckého kraje na rok 2025, schváleném Zastupitelstvem Olomouckého kraje dne 16.12.2024</t>
  </si>
  <si>
    <t xml:space="preserve">c) zapojení části zůstatku na bankovních účtech schváleném Zastupitelstvem Olomouckého kraje dne 24.2.2025 (úprava příspěvku na výkon státní správy) </t>
  </si>
  <si>
    <t>d) zapojení části zůstatku na bankovních účtech schváleném Zastupitelstvem Olomouckého kraje dne 24.2.2025</t>
  </si>
  <si>
    <t>h) zůstatek na účtu pro Evropské programy (ORJ - 34) - zapojeno usnesením Rady Olomouckého kraje ze dne 20.1.2025</t>
  </si>
  <si>
    <t>i) zůstatek na účtu pro Evropské programy (ORJ - 35) - zapojeno usnesením Rady Olomouckého kraje ze dne 20.1.2025</t>
  </si>
  <si>
    <t>j) zůstatek na účtu pro Evropské programy (ORJ - 52) - zapojeno usnesením Rady Olomouckého kraje ze dne 20.1.2025</t>
  </si>
  <si>
    <t>k) zůstatek na účtu pro Evropské programy (ORJ - 59) - zapojeno usnesením Rady Olomouckého kraje ze dne 20.1.2025</t>
  </si>
  <si>
    <t>l) zůstatek na účtu pro Evropské programy (ORJ - 60) - zapojeno usnesením Rady Olomouckého kraje ze dne 20.1.2025</t>
  </si>
  <si>
    <t>m) zůstatek na účtu pro Evropské programy (ORJ - 64) - zapojeno usnesením Rady Olomouckého kraje ze dne 20.1.2025 a 17.2.2025</t>
  </si>
  <si>
    <t>n) zůstatek na účtu pro Evropské programy (ORJ - 74) - zapojeno usnesením Rady Olomouckého kraje ze dne 20.1.2025</t>
  </si>
  <si>
    <t>o) finanční vypořádání se státním rozpočtem - Příloha č. 8 - zapojeno usnesením Rady Olomouckého kraje ze dne 3.2.2025</t>
  </si>
  <si>
    <t>p) mylné platby</t>
  </si>
  <si>
    <t>Počáteční zůstatek k 1.1.2023</t>
  </si>
  <si>
    <t>zapojeno do rozpočtu roku 2023</t>
  </si>
  <si>
    <t>g) zůstatek na účtu Obchůdek (ORJ - 33) - zapojeno usnesením Rady Olomouckého kraje ze dne 17.4.2025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</si>
</sst>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\ &quot;Kč&quot;"/>
  </numFmts>
  <fonts count="38" x14ac:knownFonts="1">
    <font>
      <sz val="10"/>
      <name val="Arial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3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3.5"/>
      <color rgb="FFFF0000"/>
      <name val="Arial"/>
      <family val="2"/>
      <charset val="238"/>
    </font>
    <font>
      <sz val="13.5"/>
      <color rgb="FFFF0000"/>
      <name val="Arial CE"/>
      <charset val="238"/>
    </font>
    <font>
      <b/>
      <sz val="13.5"/>
      <color rgb="FFFF0000"/>
      <name val="Arial CE"/>
      <charset val="238"/>
    </font>
    <font>
      <b/>
      <sz val="13.5"/>
      <color rgb="FFFF0000"/>
      <name val="Arial"/>
      <family val="2"/>
      <charset val="238"/>
    </font>
    <font>
      <sz val="13.5"/>
      <color rgb="FFFF0000"/>
      <name val="Arial CE"/>
      <family val="2"/>
      <charset val="238"/>
    </font>
    <font>
      <b/>
      <sz val="11"/>
      <color rgb="FFFF0000"/>
      <name val="Arial CE"/>
      <charset val="238"/>
    </font>
    <font>
      <b/>
      <sz val="13.5"/>
      <color rgb="FFFF0000"/>
      <name val="Arial CE"/>
      <family val="2"/>
      <charset val="238"/>
    </font>
    <font>
      <sz val="11"/>
      <color rgb="FFFF0000"/>
      <name val="Arial"/>
      <family val="2"/>
      <charset val="238"/>
    </font>
    <font>
      <b/>
      <sz val="11"/>
      <color rgb="FFFF0000"/>
      <name val="Arial CE"/>
      <family val="2"/>
      <charset val="238"/>
    </font>
    <font>
      <b/>
      <sz val="11"/>
      <color rgb="FFFF0000"/>
      <name val="Arial"/>
      <family val="2"/>
      <charset val="238"/>
    </font>
    <font>
      <b/>
      <sz val="13"/>
      <color rgb="FFFF0000"/>
      <name val="Arial"/>
      <family val="2"/>
      <charset val="238"/>
    </font>
    <font>
      <b/>
      <u/>
      <sz val="12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6"/>
      <name val="Arial"/>
      <family val="2"/>
      <charset val="238"/>
    </font>
    <font>
      <b/>
      <sz val="12"/>
      <name val="Arial CE"/>
      <charset val="238"/>
    </font>
    <font>
      <b/>
      <sz val="14"/>
      <name val="Arial CE"/>
      <charset val="238"/>
    </font>
    <font>
      <sz val="11"/>
      <name val="Arial CE"/>
      <charset val="238"/>
    </font>
    <font>
      <sz val="12"/>
      <name val="Arial CE"/>
      <charset val="238"/>
    </font>
    <font>
      <sz val="9"/>
      <name val="Arial"/>
      <family val="2"/>
      <charset val="238"/>
    </font>
    <font>
      <sz val="11"/>
      <color rgb="FFFF0000"/>
      <name val="Arial CE"/>
      <family val="2"/>
      <charset val="238"/>
    </font>
    <font>
      <sz val="13.5"/>
      <name val="Arial"/>
      <family val="2"/>
      <charset val="238"/>
    </font>
    <font>
      <sz val="13.5"/>
      <name val="Arial CE"/>
      <charset val="238"/>
    </font>
    <font>
      <b/>
      <sz val="13.5"/>
      <name val="Arial CE"/>
      <charset val="238"/>
    </font>
    <font>
      <sz val="13.5"/>
      <name val="Arial CE"/>
      <family val="2"/>
      <charset val="238"/>
    </font>
    <font>
      <b/>
      <sz val="13.5"/>
      <name val="Arial"/>
      <family val="2"/>
      <charset val="238"/>
    </font>
    <font>
      <b/>
      <sz val="13.5"/>
      <name val="Arial CE"/>
      <family val="2"/>
      <charset val="238"/>
    </font>
    <font>
      <sz val="13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/>
    <xf numFmtId="3" fontId="1" fillId="0" borderId="0"/>
  </cellStyleXfs>
  <cellXfs count="168">
    <xf numFmtId="0" fontId="0" fillId="0" borderId="0" xfId="0"/>
    <xf numFmtId="0" fontId="4" fillId="0" borderId="0" xfId="0" applyFont="1"/>
    <xf numFmtId="3" fontId="1" fillId="0" borderId="0" xfId="1" applyFont="1" applyFill="1" applyBorder="1"/>
    <xf numFmtId="0" fontId="6" fillId="0" borderId="0" xfId="0" applyFont="1" applyFill="1"/>
    <xf numFmtId="0" fontId="4" fillId="0" borderId="0" xfId="0" applyFont="1" applyFill="1"/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/>
    <xf numFmtId="0" fontId="7" fillId="0" borderId="0" xfId="0" applyFont="1"/>
    <xf numFmtId="0" fontId="9" fillId="0" borderId="0" xfId="0" applyFont="1"/>
    <xf numFmtId="4" fontId="9" fillId="0" borderId="0" xfId="0" applyNumberFormat="1" applyFont="1"/>
    <xf numFmtId="4" fontId="12" fillId="0" borderId="0" xfId="1" applyNumberFormat="1" applyFont="1" applyFill="1" applyBorder="1"/>
    <xf numFmtId="3" fontId="12" fillId="0" borderId="0" xfId="1" applyFont="1" applyFill="1" applyBorder="1"/>
    <xf numFmtId="0" fontId="11" fillId="0" borderId="0" xfId="0" applyFont="1" applyFill="1"/>
    <xf numFmtId="4" fontId="13" fillId="0" borderId="0" xfId="1" applyNumberFormat="1" applyFont="1" applyFill="1" applyBorder="1"/>
    <xf numFmtId="3" fontId="13" fillId="0" borderId="0" xfId="1" applyFont="1" applyFill="1" applyBorder="1"/>
    <xf numFmtId="0" fontId="14" fillId="0" borderId="0" xfId="0" applyFont="1" applyFill="1"/>
    <xf numFmtId="4" fontId="15" fillId="0" borderId="0" xfId="1" applyNumberFormat="1" applyFont="1" applyFill="1" applyBorder="1"/>
    <xf numFmtId="3" fontId="15" fillId="0" borderId="0" xfId="1" applyFont="1" applyFill="1" applyBorder="1"/>
    <xf numFmtId="4" fontId="16" fillId="0" borderId="0" xfId="1" applyNumberFormat="1" applyFont="1" applyFill="1" applyBorder="1"/>
    <xf numFmtId="4" fontId="17" fillId="0" borderId="0" xfId="0" applyNumberFormat="1" applyFont="1" applyFill="1" applyBorder="1"/>
    <xf numFmtId="0" fontId="9" fillId="0" borderId="0" xfId="0" applyFont="1" applyFill="1"/>
    <xf numFmtId="4" fontId="9" fillId="0" borderId="0" xfId="0" applyNumberFormat="1" applyFont="1" applyFill="1"/>
    <xf numFmtId="0" fontId="9" fillId="0" borderId="0" xfId="0" applyFont="1" applyFill="1" applyBorder="1"/>
    <xf numFmtId="4" fontId="11" fillId="0" borderId="0" xfId="0" applyNumberFormat="1" applyFont="1" applyFill="1" applyBorder="1"/>
    <xf numFmtId="0" fontId="14" fillId="0" borderId="0" xfId="0" applyFont="1" applyFill="1" applyBorder="1"/>
    <xf numFmtId="4" fontId="14" fillId="0" borderId="0" xfId="0" applyNumberFormat="1" applyFont="1" applyFill="1" applyBorder="1"/>
    <xf numFmtId="3" fontId="14" fillId="0" borderId="0" xfId="0" applyNumberFormat="1" applyFont="1" applyFill="1"/>
    <xf numFmtId="0" fontId="15" fillId="0" borderId="0" xfId="0" applyFont="1" applyFill="1" applyBorder="1"/>
    <xf numFmtId="0" fontId="15" fillId="0" borderId="0" xfId="0" applyFont="1" applyFill="1"/>
    <xf numFmtId="4" fontId="19" fillId="0" borderId="0" xfId="0" applyNumberFormat="1" applyFont="1" applyFill="1" applyBorder="1"/>
    <xf numFmtId="0" fontId="17" fillId="0" borderId="0" xfId="0" applyFont="1" applyFill="1"/>
    <xf numFmtId="0" fontId="18" fillId="0" borderId="0" xfId="0" applyFont="1" applyFill="1"/>
    <xf numFmtId="4" fontId="11" fillId="2" borderId="0" xfId="0" applyNumberFormat="1" applyFont="1" applyFill="1" applyBorder="1"/>
    <xf numFmtId="0" fontId="14" fillId="2" borderId="0" xfId="0" applyFont="1" applyFill="1" applyBorder="1"/>
    <xf numFmtId="0" fontId="14" fillId="2" borderId="0" xfId="0" applyFont="1" applyFill="1"/>
    <xf numFmtId="0" fontId="11" fillId="2" borderId="0" xfId="0" applyFont="1" applyFill="1"/>
    <xf numFmtId="4" fontId="20" fillId="0" borderId="0" xfId="0" applyNumberFormat="1" applyFont="1" applyFill="1" applyBorder="1"/>
    <xf numFmtId="0" fontId="20" fillId="0" borderId="0" xfId="0" applyFont="1" applyFill="1"/>
    <xf numFmtId="4" fontId="20" fillId="0" borderId="0" xfId="0" applyNumberFormat="1" applyFont="1" applyFill="1"/>
    <xf numFmtId="3" fontId="20" fillId="0" borderId="0" xfId="0" applyNumberFormat="1" applyFont="1" applyFill="1"/>
    <xf numFmtId="0" fontId="18" fillId="0" borderId="20" xfId="0" applyFont="1" applyFill="1" applyBorder="1"/>
    <xf numFmtId="4" fontId="22" fillId="2" borderId="0" xfId="0" applyNumberFormat="1" applyFont="1" applyFill="1" applyBorder="1"/>
    <xf numFmtId="0" fontId="21" fillId="0" borderId="0" xfId="0" applyFont="1" applyFill="1" applyBorder="1"/>
    <xf numFmtId="0" fontId="21" fillId="0" borderId="0" xfId="0" applyFont="1" applyFill="1"/>
    <xf numFmtId="0" fontId="20" fillId="0" borderId="0" xfId="0" applyFont="1"/>
    <xf numFmtId="4" fontId="23" fillId="0" borderId="0" xfId="0" applyNumberFormat="1" applyFont="1" applyFill="1" applyBorder="1"/>
    <xf numFmtId="0" fontId="20" fillId="0" borderId="0" xfId="0" applyFont="1" applyFill="1" applyBorder="1"/>
    <xf numFmtId="4" fontId="20" fillId="0" borderId="0" xfId="0" applyNumberFormat="1" applyFont="1"/>
    <xf numFmtId="4" fontId="18" fillId="2" borderId="0" xfId="0" applyNumberFormat="1" applyFont="1" applyFill="1" applyAlignment="1">
      <alignment horizontal="right"/>
    </xf>
    <xf numFmtId="0" fontId="20" fillId="2" borderId="0" xfId="0" applyFont="1" applyFill="1"/>
    <xf numFmtId="0" fontId="18" fillId="2" borderId="0" xfId="0" applyFont="1" applyFill="1"/>
    <xf numFmtId="4" fontId="18" fillId="2" borderId="0" xfId="0" applyNumberFormat="1" applyFont="1" applyFill="1"/>
    <xf numFmtId="4" fontId="9" fillId="2" borderId="0" xfId="0" applyNumberFormat="1" applyFont="1" applyFill="1"/>
    <xf numFmtId="165" fontId="18" fillId="2" borderId="0" xfId="0" applyNumberFormat="1" applyFont="1" applyFill="1"/>
    <xf numFmtId="4" fontId="23" fillId="2" borderId="0" xfId="0" applyNumberFormat="1" applyFont="1" applyFill="1"/>
    <xf numFmtId="2" fontId="9" fillId="0" borderId="0" xfId="0" applyNumberFormat="1" applyFont="1"/>
    <xf numFmtId="3" fontId="24" fillId="0" borderId="0" xfId="1" applyFont="1"/>
    <xf numFmtId="3" fontId="1" fillId="0" borderId="0" xfId="1" applyFont="1"/>
    <xf numFmtId="4" fontId="1" fillId="0" borderId="0" xfId="1" applyNumberFormat="1" applyFont="1" applyFill="1" applyBorder="1"/>
    <xf numFmtId="4" fontId="1" fillId="3" borderId="0" xfId="1" applyNumberFormat="1" applyFont="1" applyFill="1" applyBorder="1" applyAlignment="1">
      <alignment horizontal="right"/>
    </xf>
    <xf numFmtId="3" fontId="26" fillId="0" borderId="0" xfId="1" applyFont="1"/>
    <xf numFmtId="3" fontId="1" fillId="0" borderId="0" xfId="1" applyFont="1" applyAlignment="1">
      <alignment horizontal="right"/>
    </xf>
    <xf numFmtId="3" fontId="28" fillId="0" borderId="3" xfId="1" applyFont="1" applyFill="1" applyBorder="1"/>
    <xf numFmtId="3" fontId="6" fillId="0" borderId="2" xfId="0" applyNumberFormat="1" applyFont="1" applyFill="1" applyBorder="1" applyAlignment="1">
      <alignment horizontal="center" vertical="center" wrapText="1"/>
    </xf>
    <xf numFmtId="4" fontId="28" fillId="0" borderId="0" xfId="1" applyNumberFormat="1" applyFont="1" applyFill="1" applyBorder="1"/>
    <xf numFmtId="3" fontId="28" fillId="0" borderId="0" xfId="1" applyFont="1" applyFill="1" applyBorder="1"/>
    <xf numFmtId="3" fontId="26" fillId="0" borderId="0" xfId="1" applyFont="1" applyFill="1"/>
    <xf numFmtId="4" fontId="4" fillId="0" borderId="0" xfId="0" applyNumberFormat="1" applyFont="1" applyFill="1" applyAlignment="1">
      <alignment horizontal="center"/>
    </xf>
    <xf numFmtId="4" fontId="8" fillId="0" borderId="0" xfId="0" applyNumberFormat="1" applyFont="1" applyFill="1"/>
    <xf numFmtId="4" fontId="4" fillId="0" borderId="0" xfId="0" applyNumberFormat="1" applyFont="1" applyFill="1" applyBorder="1"/>
    <xf numFmtId="0" fontId="6" fillId="0" borderId="3" xfId="0" applyFont="1" applyFill="1" applyBorder="1" applyAlignment="1">
      <alignment horizontal="left" vertical="center"/>
    </xf>
    <xf numFmtId="4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3" fillId="0" borderId="18" xfId="0" applyFont="1" applyFill="1" applyBorder="1"/>
    <xf numFmtId="0" fontId="29" fillId="0" borderId="0" xfId="0" applyFont="1"/>
    <xf numFmtId="10" fontId="20" fillId="0" borderId="0" xfId="0" applyNumberFormat="1" applyFont="1" applyFill="1" applyBorder="1"/>
    <xf numFmtId="10" fontId="20" fillId="0" borderId="0" xfId="0" applyNumberFormat="1" applyFont="1" applyFill="1"/>
    <xf numFmtId="10" fontId="20" fillId="0" borderId="0" xfId="0" applyNumberFormat="1" applyFont="1"/>
    <xf numFmtId="10" fontId="20" fillId="2" borderId="0" xfId="0" applyNumberFormat="1" applyFont="1" applyFill="1"/>
    <xf numFmtId="10" fontId="18" fillId="2" borderId="0" xfId="0" applyNumberFormat="1" applyFont="1" applyFill="1"/>
    <xf numFmtId="10" fontId="8" fillId="0" borderId="0" xfId="0" applyNumberFormat="1" applyFont="1"/>
    <xf numFmtId="0" fontId="8" fillId="0" borderId="0" xfId="0" applyFont="1"/>
    <xf numFmtId="10" fontId="8" fillId="0" borderId="0" xfId="0" applyNumberFormat="1" applyFont="1" applyFill="1"/>
    <xf numFmtId="0" fontId="8" fillId="0" borderId="0" xfId="0" applyFont="1" applyFill="1"/>
    <xf numFmtId="10" fontId="18" fillId="0" borderId="0" xfId="0" applyNumberFormat="1" applyFont="1" applyFill="1"/>
    <xf numFmtId="4" fontId="18" fillId="0" borderId="0" xfId="0" applyNumberFormat="1" applyFont="1" applyFill="1"/>
    <xf numFmtId="10" fontId="8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10" fontId="18" fillId="0" borderId="0" xfId="0" applyNumberFormat="1" applyFont="1" applyFill="1" applyBorder="1"/>
    <xf numFmtId="10" fontId="30" fillId="0" borderId="0" xfId="0" applyNumberFormat="1" applyFont="1" applyFill="1"/>
    <xf numFmtId="0" fontId="30" fillId="0" borderId="0" xfId="0" applyFont="1" applyFill="1"/>
    <xf numFmtId="10" fontId="19" fillId="0" borderId="0" xfId="0" applyNumberFormat="1" applyFont="1" applyFill="1"/>
    <xf numFmtId="0" fontId="19" fillId="0" borderId="0" xfId="0" applyFont="1" applyFill="1"/>
    <xf numFmtId="10" fontId="18" fillId="0" borderId="0" xfId="0" applyNumberFormat="1" applyFont="1"/>
    <xf numFmtId="0" fontId="18" fillId="0" borderId="0" xfId="0" applyFont="1"/>
    <xf numFmtId="0" fontId="21" fillId="0" borderId="18" xfId="0" applyFont="1" applyFill="1" applyBorder="1"/>
    <xf numFmtId="3" fontId="31" fillId="0" borderId="7" xfId="1" applyFont="1" applyFill="1" applyBorder="1"/>
    <xf numFmtId="4" fontId="32" fillId="2" borderId="10" xfId="1" applyNumberFormat="1" applyFont="1" applyFill="1" applyBorder="1"/>
    <xf numFmtId="4" fontId="32" fillId="0" borderId="0" xfId="1" applyNumberFormat="1" applyFont="1" applyFill="1" applyBorder="1"/>
    <xf numFmtId="3" fontId="32" fillId="0" borderId="0" xfId="1" applyFont="1" applyFill="1" applyBorder="1"/>
    <xf numFmtId="0" fontId="31" fillId="0" borderId="0" xfId="0" applyFont="1" applyFill="1"/>
    <xf numFmtId="4" fontId="32" fillId="2" borderId="8" xfId="1" applyNumberFormat="1" applyFont="1" applyFill="1" applyBorder="1"/>
    <xf numFmtId="3" fontId="31" fillId="0" borderId="11" xfId="1" applyFont="1" applyFill="1" applyBorder="1"/>
    <xf numFmtId="4" fontId="32" fillId="2" borderId="12" xfId="1" applyNumberFormat="1" applyFont="1" applyFill="1" applyBorder="1"/>
    <xf numFmtId="3" fontId="33" fillId="0" borderId="11" xfId="1" applyFont="1" applyFill="1" applyBorder="1"/>
    <xf numFmtId="4" fontId="33" fillId="2" borderId="12" xfId="1" applyNumberFormat="1" applyFont="1" applyFill="1" applyBorder="1"/>
    <xf numFmtId="1" fontId="34" fillId="0" borderId="13" xfId="1" applyNumberFormat="1" applyFont="1" applyFill="1" applyBorder="1" applyAlignment="1">
      <alignment horizontal="left"/>
    </xf>
    <xf numFmtId="1" fontId="33" fillId="0" borderId="14" xfId="1" applyNumberFormat="1" applyFont="1" applyFill="1" applyBorder="1" applyAlignment="1">
      <alignment horizontal="left" wrapText="1"/>
    </xf>
    <xf numFmtId="4" fontId="33" fillId="2" borderId="15" xfId="1" applyNumberFormat="1" applyFont="1" applyFill="1" applyBorder="1"/>
    <xf numFmtId="0" fontId="31" fillId="0" borderId="7" xfId="0" applyFont="1" applyFill="1" applyBorder="1" applyAlignment="1">
      <alignment wrapText="1"/>
    </xf>
    <xf numFmtId="4" fontId="31" fillId="2" borderId="8" xfId="0" applyNumberFormat="1" applyFont="1" applyFill="1" applyBorder="1" applyAlignment="1">
      <alignment horizontal="right"/>
    </xf>
    <xf numFmtId="0" fontId="31" fillId="0" borderId="7" xfId="0" applyFont="1" applyFill="1" applyBorder="1"/>
    <xf numFmtId="4" fontId="31" fillId="2" borderId="8" xfId="0" applyNumberFormat="1" applyFont="1" applyFill="1" applyBorder="1"/>
    <xf numFmtId="0" fontId="35" fillId="0" borderId="5" xfId="0" applyFont="1" applyFill="1" applyBorder="1" applyAlignment="1"/>
    <xf numFmtId="4" fontId="35" fillId="2" borderId="9" xfId="0" applyNumberFormat="1" applyFont="1" applyFill="1" applyBorder="1" applyAlignment="1"/>
    <xf numFmtId="1" fontId="34" fillId="0" borderId="13" xfId="0" applyNumberFormat="1" applyFont="1" applyFill="1" applyBorder="1" applyAlignment="1">
      <alignment horizontal="left"/>
    </xf>
    <xf numFmtId="4" fontId="32" fillId="2" borderId="8" xfId="0" applyNumberFormat="1" applyFont="1" applyFill="1" applyBorder="1"/>
    <xf numFmtId="1" fontId="33" fillId="0" borderId="14" xfId="0" applyNumberFormat="1" applyFont="1" applyFill="1" applyBorder="1" applyAlignment="1">
      <alignment horizontal="left" wrapText="1"/>
    </xf>
    <xf numFmtId="4" fontId="33" fillId="2" borderId="15" xfId="0" applyNumberFormat="1" applyFont="1" applyFill="1" applyBorder="1"/>
    <xf numFmtId="4" fontId="35" fillId="0" borderId="0" xfId="0" applyNumberFormat="1" applyFont="1" applyFill="1"/>
    <xf numFmtId="4" fontId="36" fillId="0" borderId="0" xfId="0" applyNumberFormat="1" applyFont="1" applyFill="1" applyBorder="1"/>
    <xf numFmtId="0" fontId="31" fillId="2" borderId="7" xfId="0" applyFont="1" applyFill="1" applyBorder="1" applyAlignment="1">
      <alignment wrapText="1"/>
    </xf>
    <xf numFmtId="4" fontId="35" fillId="2" borderId="15" xfId="0" applyNumberFormat="1" applyFont="1" applyFill="1" applyBorder="1" applyAlignment="1"/>
    <xf numFmtId="164" fontId="31" fillId="2" borderId="1" xfId="0" applyNumberFormat="1" applyFont="1" applyFill="1" applyBorder="1"/>
    <xf numFmtId="0" fontId="35" fillId="0" borderId="19" xfId="0" applyFont="1" applyFill="1" applyBorder="1" applyAlignment="1"/>
    <xf numFmtId="4" fontId="7" fillId="0" borderId="0" xfId="0" applyNumberFormat="1" applyFont="1" applyFill="1" applyBorder="1"/>
    <xf numFmtId="4" fontId="5" fillId="0" borderId="0" xfId="0" applyNumberFormat="1" applyFont="1"/>
    <xf numFmtId="4" fontId="3" fillId="2" borderId="18" xfId="0" applyNumberFormat="1" applyFont="1" applyFill="1" applyBorder="1"/>
    <xf numFmtId="3" fontId="25" fillId="3" borderId="0" xfId="1" applyFont="1" applyFill="1"/>
    <xf numFmtId="4" fontId="1" fillId="3" borderId="0" xfId="1" applyNumberFormat="1" applyFont="1" applyFill="1" applyBorder="1"/>
    <xf numFmtId="3" fontId="1" fillId="3" borderId="0" xfId="1" applyFont="1" applyFill="1" applyBorder="1"/>
    <xf numFmtId="10" fontId="7" fillId="3" borderId="0" xfId="0" applyNumberFormat="1" applyFont="1" applyFill="1"/>
    <xf numFmtId="0" fontId="7" fillId="3" borderId="0" xfId="0" applyFont="1" applyFill="1"/>
    <xf numFmtId="0" fontId="5" fillId="3" borderId="0" xfId="0" applyFont="1" applyFill="1"/>
    <xf numFmtId="4" fontId="5" fillId="3" borderId="0" xfId="0" applyNumberFormat="1" applyFont="1" applyFill="1"/>
    <xf numFmtId="0" fontId="3" fillId="2" borderId="18" xfId="0" applyFont="1" applyFill="1" applyBorder="1"/>
    <xf numFmtId="0" fontId="8" fillId="2" borderId="0" xfId="0" applyFont="1" applyFill="1"/>
    <xf numFmtId="4" fontId="4" fillId="2" borderId="0" xfId="0" applyNumberFormat="1" applyFont="1" applyFill="1"/>
    <xf numFmtId="165" fontId="8" fillId="2" borderId="0" xfId="0" applyNumberFormat="1" applyFont="1" applyFill="1"/>
    <xf numFmtId="10" fontId="8" fillId="2" borderId="0" xfId="0" applyNumberFormat="1" applyFont="1" applyFill="1"/>
    <xf numFmtId="165" fontId="7" fillId="2" borderId="0" xfId="0" applyNumberFormat="1" applyFont="1" applyFill="1"/>
    <xf numFmtId="3" fontId="1" fillId="2" borderId="0" xfId="1" applyFont="1" applyFill="1"/>
    <xf numFmtId="4" fontId="25" fillId="2" borderId="0" xfId="1" applyNumberFormat="1" applyFont="1" applyFill="1"/>
    <xf numFmtId="3" fontId="25" fillId="2" borderId="0" xfId="1" applyFont="1" applyFill="1"/>
    <xf numFmtId="3" fontId="27" fillId="2" borderId="0" xfId="1" applyFont="1" applyFill="1" applyAlignment="1">
      <alignment horizontal="right"/>
    </xf>
    <xf numFmtId="3" fontId="28" fillId="2" borderId="2" xfId="1" applyFont="1" applyFill="1" applyBorder="1" applyAlignment="1">
      <alignment horizontal="center" vertical="center"/>
    </xf>
    <xf numFmtId="3" fontId="28" fillId="2" borderId="4" xfId="1" applyFont="1" applyFill="1" applyBorder="1" applyAlignment="1">
      <alignment horizontal="center" vertical="center"/>
    </xf>
    <xf numFmtId="164" fontId="35" fillId="2" borderId="6" xfId="0" applyNumberFormat="1" applyFont="1" applyFill="1" applyBorder="1"/>
    <xf numFmtId="164" fontId="31" fillId="2" borderId="1" xfId="0" applyNumberFormat="1" applyFont="1" applyFill="1" applyBorder="1" applyAlignment="1">
      <alignment shrinkToFit="1"/>
    </xf>
    <xf numFmtId="164" fontId="35" fillId="2" borderId="16" xfId="0" applyNumberFormat="1" applyFont="1" applyFill="1" applyBorder="1"/>
    <xf numFmtId="0" fontId="9" fillId="2" borderId="0" xfId="0" applyFont="1" applyFill="1"/>
    <xf numFmtId="4" fontId="8" fillId="2" borderId="0" xfId="0" applyNumberFormat="1" applyFont="1" applyFill="1"/>
    <xf numFmtId="3" fontId="6" fillId="2" borderId="4" xfId="0" applyNumberFormat="1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shrinkToFit="1"/>
    </xf>
    <xf numFmtId="164" fontId="35" fillId="2" borderId="17" xfId="0" applyNumberFormat="1" applyFont="1" applyFill="1" applyBorder="1"/>
    <xf numFmtId="0" fontId="18" fillId="2" borderId="20" xfId="0" applyFont="1" applyFill="1" applyBorder="1"/>
    <xf numFmtId="4" fontId="10" fillId="2" borderId="0" xfId="0" applyNumberFormat="1" applyFont="1" applyFill="1"/>
    <xf numFmtId="0" fontId="10" fillId="2" borderId="0" xfId="0" applyFont="1" applyFill="1"/>
    <xf numFmtId="4" fontId="11" fillId="0" borderId="0" xfId="0" applyNumberFormat="1" applyFont="1" applyFill="1"/>
    <xf numFmtId="165" fontId="8" fillId="2" borderId="0" xfId="0" applyNumberFormat="1" applyFont="1" applyFill="1" applyAlignment="1"/>
    <xf numFmtId="0" fontId="8" fillId="2" borderId="0" xfId="0" applyFont="1" applyFill="1" applyAlignment="1">
      <alignment wrapText="1"/>
    </xf>
    <xf numFmtId="165" fontId="7" fillId="2" borderId="0" xfId="0" applyNumberFormat="1" applyFont="1" applyFill="1" applyAlignment="1"/>
    <xf numFmtId="165" fontId="4" fillId="2" borderId="0" xfId="0" applyNumberFormat="1" applyFont="1" applyFill="1" applyAlignment="1"/>
    <xf numFmtId="0" fontId="8" fillId="2" borderId="0" xfId="0" applyNumberFormat="1" applyFont="1" applyFill="1" applyAlignment="1">
      <alignment wrapText="1"/>
    </xf>
    <xf numFmtId="0" fontId="8" fillId="2" borderId="0" xfId="0" applyFont="1" applyFill="1" applyAlignment="1">
      <alignment horizontal="left" wrapText="1"/>
    </xf>
    <xf numFmtId="165" fontId="3" fillId="2" borderId="18" xfId="0" applyNumberFormat="1" applyFont="1" applyFill="1" applyBorder="1" applyAlignment="1"/>
    <xf numFmtId="165" fontId="37" fillId="2" borderId="18" xfId="0" applyNumberFormat="1" applyFont="1" applyFill="1" applyBorder="1" applyAlignment="1"/>
    <xf numFmtId="165" fontId="8" fillId="2" borderId="0" xfId="0" applyNumberFormat="1" applyFont="1" applyFill="1" applyAlignment="1">
      <alignment horizontal="right"/>
    </xf>
  </cellXfs>
  <cellStyles count="2">
    <cellStyle name="Normální" xfId="0" builtinId="0"/>
    <cellStyle name="normální_List1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6"/>
  <sheetViews>
    <sheetView tabSelected="1" view="pageBreakPreview" topLeftCell="A5" zoomScaleNormal="100" zoomScaleSheetLayoutView="100" workbookViewId="0">
      <selection activeCell="J19" sqref="J19"/>
    </sheetView>
  </sheetViews>
  <sheetFormatPr defaultColWidth="9.140625" defaultRowHeight="14.25" x14ac:dyDescent="0.2"/>
  <cols>
    <col min="1" max="1" width="42.42578125" style="8" customWidth="1"/>
    <col min="2" max="2" width="28.140625" style="8" customWidth="1"/>
    <col min="3" max="3" width="27.42578125" style="8" customWidth="1"/>
    <col min="4" max="4" width="22.5703125" style="150" customWidth="1"/>
    <col min="5" max="5" width="8.7109375" style="150" customWidth="1"/>
    <col min="6" max="6" width="23.140625" style="9" hidden="1" customWidth="1"/>
    <col min="7" max="7" width="27.7109375" style="8" hidden="1" customWidth="1"/>
    <col min="8" max="8" width="24" style="8" customWidth="1"/>
    <col min="9" max="9" width="11.140625" style="93" customWidth="1"/>
    <col min="10" max="10" width="23.28515625" style="94" customWidth="1"/>
    <col min="11" max="16384" width="9.140625" style="8"/>
  </cols>
  <sheetData>
    <row r="1" spans="1:10" s="1" customFormat="1" ht="20.25" x14ac:dyDescent="0.3">
      <c r="A1" s="56" t="s">
        <v>29</v>
      </c>
      <c r="B1" s="57"/>
      <c r="C1" s="57"/>
      <c r="D1" s="141"/>
      <c r="E1" s="141"/>
      <c r="F1" s="58"/>
      <c r="G1" s="2"/>
      <c r="I1" s="80"/>
      <c r="J1" s="81"/>
    </row>
    <row r="2" spans="1:10" s="1" customFormat="1" x14ac:dyDescent="0.2">
      <c r="A2" s="57"/>
      <c r="B2" s="57"/>
      <c r="C2" s="57"/>
      <c r="D2" s="141"/>
      <c r="E2" s="141"/>
      <c r="F2" s="58"/>
      <c r="G2" s="2"/>
      <c r="I2" s="80"/>
      <c r="J2" s="81"/>
    </row>
    <row r="3" spans="1:10" s="133" customFormat="1" ht="15.75" hidden="1" x14ac:dyDescent="0.25">
      <c r="A3" s="128" t="s">
        <v>49</v>
      </c>
      <c r="B3" s="128"/>
      <c r="C3" s="128"/>
      <c r="D3" s="142">
        <v>3186245532.9000001</v>
      </c>
      <c r="E3" s="143" t="s">
        <v>13</v>
      </c>
      <c r="F3" s="59"/>
      <c r="G3" s="129"/>
      <c r="H3" s="130"/>
      <c r="I3" s="131"/>
      <c r="J3" s="132"/>
    </row>
    <row r="4" spans="1:10" s="133" customFormat="1" ht="15.75" hidden="1" x14ac:dyDescent="0.25">
      <c r="A4" s="128" t="s">
        <v>50</v>
      </c>
      <c r="B4" s="128"/>
      <c r="C4" s="128"/>
      <c r="D4" s="142">
        <v>1218441939.3099999</v>
      </c>
      <c r="E4" s="143" t="s">
        <v>13</v>
      </c>
      <c r="F4" s="134"/>
      <c r="H4" s="134">
        <f>D3+D4</f>
        <v>4404687472.21</v>
      </c>
      <c r="I4" s="131"/>
      <c r="J4" s="132"/>
    </row>
    <row r="5" spans="1:10" s="1" customFormat="1" ht="18.75" thickBot="1" x14ac:dyDescent="0.3">
      <c r="A5" s="60" t="s">
        <v>2</v>
      </c>
      <c r="B5" s="57"/>
      <c r="C5" s="61"/>
      <c r="D5" s="141"/>
      <c r="E5" s="144" t="s">
        <v>14</v>
      </c>
      <c r="F5" s="58"/>
      <c r="G5" s="2"/>
      <c r="I5" s="80"/>
      <c r="J5" s="81"/>
    </row>
    <row r="6" spans="1:10" s="3" customFormat="1" ht="16.5" thickTop="1" thickBot="1" x14ac:dyDescent="0.25">
      <c r="A6" s="62" t="s">
        <v>11</v>
      </c>
      <c r="B6" s="63" t="s">
        <v>4</v>
      </c>
      <c r="C6" s="63" t="s">
        <v>5</v>
      </c>
      <c r="D6" s="145" t="s">
        <v>7</v>
      </c>
      <c r="E6" s="146" t="s">
        <v>8</v>
      </c>
      <c r="F6" s="64"/>
      <c r="G6" s="65"/>
      <c r="I6" s="82"/>
      <c r="J6" s="83"/>
    </row>
    <row r="7" spans="1:10" s="100" customFormat="1" ht="18" thickTop="1" x14ac:dyDescent="0.25">
      <c r="A7" s="96" t="s">
        <v>31</v>
      </c>
      <c r="B7" s="97">
        <v>7135330000</v>
      </c>
      <c r="C7" s="97">
        <v>7175908160</v>
      </c>
      <c r="D7" s="97">
        <v>7583570332.2600002</v>
      </c>
      <c r="E7" s="123">
        <f>D7/C7*100</f>
        <v>105.68098369112909</v>
      </c>
      <c r="F7" s="98"/>
      <c r="G7" s="99"/>
      <c r="I7" s="82">
        <f>D7/D13</f>
        <v>0.3003951655937252</v>
      </c>
      <c r="J7" s="83"/>
    </row>
    <row r="8" spans="1:10" s="12" customFormat="1" ht="17.25" x14ac:dyDescent="0.25">
      <c r="A8" s="96" t="s">
        <v>32</v>
      </c>
      <c r="B8" s="101">
        <v>319960000</v>
      </c>
      <c r="C8" s="101">
        <v>714331058.49000001</v>
      </c>
      <c r="D8" s="101">
        <v>908478214.19000006</v>
      </c>
      <c r="E8" s="123">
        <f>D8/C8*100</f>
        <v>127.17887643166476</v>
      </c>
      <c r="F8" s="10"/>
      <c r="G8" s="11"/>
      <c r="I8" s="84"/>
      <c r="J8" s="31"/>
    </row>
    <row r="9" spans="1:10" s="12" customFormat="1" ht="17.25" x14ac:dyDescent="0.25">
      <c r="A9" s="96" t="s">
        <v>33</v>
      </c>
      <c r="B9" s="101">
        <v>7240000</v>
      </c>
      <c r="C9" s="101">
        <v>7240000</v>
      </c>
      <c r="D9" s="101">
        <v>1931660</v>
      </c>
      <c r="E9" s="123">
        <f>D9/C9*100</f>
        <v>26.680386740331492</v>
      </c>
      <c r="F9" s="10"/>
      <c r="G9" s="11"/>
      <c r="I9" s="84"/>
      <c r="J9" s="31"/>
    </row>
    <row r="10" spans="1:10" s="12" customFormat="1" ht="17.25" x14ac:dyDescent="0.25">
      <c r="A10" s="102" t="s">
        <v>34</v>
      </c>
      <c r="B10" s="103">
        <v>409814000</v>
      </c>
      <c r="C10" s="103">
        <v>16729024694.01</v>
      </c>
      <c r="D10" s="103">
        <v>42207808683.269997</v>
      </c>
      <c r="E10" s="123">
        <f t="shared" ref="E10:E13" si="0">D10/C10*100</f>
        <v>252.3028655602555</v>
      </c>
      <c r="F10" s="10"/>
      <c r="G10" s="11"/>
      <c r="H10" s="158"/>
      <c r="I10" s="84"/>
      <c r="J10" s="31"/>
    </row>
    <row r="11" spans="1:10" s="15" customFormat="1" ht="17.25" x14ac:dyDescent="0.25">
      <c r="A11" s="104" t="s">
        <v>12</v>
      </c>
      <c r="B11" s="105">
        <f>B7+B8+B9+B10</f>
        <v>7872344000</v>
      </c>
      <c r="C11" s="105">
        <f>C7+C8+C9+C10</f>
        <v>24626503912.5</v>
      </c>
      <c r="D11" s="105">
        <f>D7+D8+D9+D10</f>
        <v>50701788889.720001</v>
      </c>
      <c r="E11" s="147">
        <f t="shared" si="0"/>
        <v>205.88301559111937</v>
      </c>
      <c r="F11" s="13"/>
      <c r="G11" s="14"/>
      <c r="I11" s="76"/>
      <c r="J11" s="37"/>
    </row>
    <row r="12" spans="1:10" s="12" customFormat="1" ht="17.25" x14ac:dyDescent="0.25">
      <c r="A12" s="106" t="s">
        <v>9</v>
      </c>
      <c r="B12" s="101">
        <v>13236000</v>
      </c>
      <c r="C12" s="101">
        <v>13404846.99</v>
      </c>
      <c r="D12" s="101">
        <v>25456474714.07</v>
      </c>
      <c r="E12" s="148">
        <f t="shared" si="0"/>
        <v>189905.00028131987</v>
      </c>
      <c r="F12" s="16"/>
      <c r="G12" s="17"/>
      <c r="I12" s="84">
        <f>J12/D13</f>
        <v>0.69960483440627474</v>
      </c>
      <c r="J12" s="85">
        <f>D8+D9+D10-D12</f>
        <v>17661743843.389999</v>
      </c>
    </row>
    <row r="13" spans="1:10" s="15" customFormat="1" ht="35.25" thickBot="1" x14ac:dyDescent="0.3">
      <c r="A13" s="107" t="s">
        <v>10</v>
      </c>
      <c r="B13" s="108">
        <f>B11-B12</f>
        <v>7859108000</v>
      </c>
      <c r="C13" s="108">
        <f>C11-C12</f>
        <v>24613099065.509998</v>
      </c>
      <c r="D13" s="108">
        <f>D11-D12</f>
        <v>25245314175.650002</v>
      </c>
      <c r="E13" s="149">
        <f t="shared" si="0"/>
        <v>102.56861238179435</v>
      </c>
      <c r="F13" s="18"/>
      <c r="G13" s="19"/>
      <c r="H13" s="119">
        <f>SUM(D13)</f>
        <v>25245314175.650002</v>
      </c>
      <c r="I13" s="76"/>
      <c r="J13" s="38"/>
    </row>
    <row r="14" spans="1:10" s="20" customFormat="1" ht="15" thickTop="1" x14ac:dyDescent="0.2">
      <c r="D14" s="150"/>
      <c r="E14" s="150"/>
      <c r="F14" s="21"/>
      <c r="I14" s="84"/>
      <c r="J14" s="31"/>
    </row>
    <row r="15" spans="1:10" s="20" customFormat="1" ht="6.75" customHeight="1" x14ac:dyDescent="0.2">
      <c r="D15" s="150"/>
      <c r="E15" s="150"/>
      <c r="F15" s="21"/>
      <c r="I15" s="84"/>
      <c r="J15" s="31"/>
    </row>
    <row r="16" spans="1:10" s="4" customFormat="1" ht="18.75" thickBot="1" x14ac:dyDescent="0.3">
      <c r="A16" s="66" t="s">
        <v>3</v>
      </c>
      <c r="B16" s="67"/>
      <c r="C16" s="68"/>
      <c r="D16" s="151"/>
      <c r="E16" s="144" t="s">
        <v>14</v>
      </c>
      <c r="F16" s="69"/>
      <c r="G16" s="6"/>
      <c r="I16" s="82"/>
      <c r="J16" s="83"/>
    </row>
    <row r="17" spans="1:11" s="3" customFormat="1" ht="16.5" thickTop="1" thickBot="1" x14ac:dyDescent="0.25">
      <c r="A17" s="70" t="s">
        <v>0</v>
      </c>
      <c r="B17" s="63" t="s">
        <v>4</v>
      </c>
      <c r="C17" s="63" t="s">
        <v>5</v>
      </c>
      <c r="D17" s="145" t="s">
        <v>7</v>
      </c>
      <c r="E17" s="152" t="s">
        <v>8</v>
      </c>
      <c r="F17" s="71"/>
      <c r="G17" s="5"/>
      <c r="H17" s="5"/>
      <c r="I17" s="86"/>
      <c r="J17" s="87"/>
      <c r="K17" s="72"/>
    </row>
    <row r="18" spans="1:11" s="12" customFormat="1" ht="18" thickTop="1" x14ac:dyDescent="0.25">
      <c r="A18" s="109" t="s">
        <v>16</v>
      </c>
      <c r="B18" s="110">
        <v>6377572000</v>
      </c>
      <c r="C18" s="110">
        <v>23037788877.790001</v>
      </c>
      <c r="D18" s="110">
        <v>47426262553.150002</v>
      </c>
      <c r="E18" s="123">
        <f t="shared" ref="E18:E22" si="1">D18/C18*100</f>
        <v>205.86290986836912</v>
      </c>
      <c r="F18" s="23"/>
      <c r="G18" s="24"/>
      <c r="H18" s="158"/>
      <c r="I18" s="88">
        <f>J18/D22</f>
        <v>0.9077183898355321</v>
      </c>
      <c r="J18" s="38">
        <f>D18-D21</f>
        <v>21969787839.080002</v>
      </c>
      <c r="K18" s="15"/>
    </row>
    <row r="19" spans="1:11" s="12" customFormat="1" ht="17.25" x14ac:dyDescent="0.25">
      <c r="A19" s="111" t="s">
        <v>18</v>
      </c>
      <c r="B19" s="112">
        <v>2100098000</v>
      </c>
      <c r="C19" s="112">
        <v>3036402721.25</v>
      </c>
      <c r="D19" s="112">
        <v>2233520240.9299998</v>
      </c>
      <c r="E19" s="123">
        <f>D19/C19*100</f>
        <v>73.558102991375378</v>
      </c>
      <c r="F19" s="23"/>
      <c r="G19" s="24"/>
      <c r="H19" s="23"/>
      <c r="I19" s="84">
        <f>D19/D22</f>
        <v>9.2281610164467925E-2</v>
      </c>
      <c r="J19" s="37"/>
      <c r="K19" s="15"/>
    </row>
    <row r="20" spans="1:11" s="15" customFormat="1" ht="17.25" x14ac:dyDescent="0.25">
      <c r="A20" s="113" t="s">
        <v>1</v>
      </c>
      <c r="B20" s="114">
        <f>SUM(B18:B19)</f>
        <v>8477670000</v>
      </c>
      <c r="C20" s="114">
        <f>SUM(C18:C19)</f>
        <v>26074191599.040001</v>
      </c>
      <c r="D20" s="114">
        <f>SUM(D18:D19)</f>
        <v>49659782794.080002</v>
      </c>
      <c r="E20" s="147">
        <f t="shared" si="1"/>
        <v>190.45569487917845</v>
      </c>
      <c r="F20" s="25"/>
      <c r="G20" s="24"/>
      <c r="H20" s="23"/>
      <c r="I20" s="84"/>
      <c r="J20" s="39"/>
      <c r="K20" s="26"/>
    </row>
    <row r="21" spans="1:11" s="12" customFormat="1" ht="17.25" x14ac:dyDescent="0.25">
      <c r="A21" s="115" t="s">
        <v>9</v>
      </c>
      <c r="B21" s="116">
        <v>13236000</v>
      </c>
      <c r="C21" s="116">
        <v>13404846.99</v>
      </c>
      <c r="D21" s="116">
        <v>25456474714.07</v>
      </c>
      <c r="E21" s="153">
        <f>D21/C21*100</f>
        <v>189905.00028131987</v>
      </c>
      <c r="F21" s="16"/>
      <c r="G21" s="27"/>
      <c r="H21" s="27"/>
      <c r="I21" s="89"/>
      <c r="J21" s="90"/>
      <c r="K21" s="28"/>
    </row>
    <row r="22" spans="1:11" s="15" customFormat="1" ht="35.25" thickBot="1" x14ac:dyDescent="0.3">
      <c r="A22" s="117" t="s">
        <v>6</v>
      </c>
      <c r="B22" s="118">
        <f>B20-B21</f>
        <v>8464434000</v>
      </c>
      <c r="C22" s="118">
        <f>C20-C21</f>
        <v>26060786752.049999</v>
      </c>
      <c r="D22" s="118">
        <f>D20-D21</f>
        <v>24203308080.010002</v>
      </c>
      <c r="E22" s="154">
        <f t="shared" si="1"/>
        <v>92.872514979257545</v>
      </c>
      <c r="F22" s="29"/>
      <c r="G22" s="19"/>
      <c r="H22" s="120">
        <f>-SUM(D22)</f>
        <v>-24203308080.010002</v>
      </c>
      <c r="I22" s="91"/>
      <c r="J22" s="92"/>
      <c r="K22" s="30"/>
    </row>
    <row r="23" spans="1:11" s="20" customFormat="1" ht="15" thickTop="1" x14ac:dyDescent="0.2">
      <c r="A23" s="31"/>
      <c r="B23" s="31"/>
      <c r="C23" s="31"/>
      <c r="D23" s="50"/>
      <c r="E23" s="50"/>
      <c r="F23" s="21"/>
      <c r="H23" s="22"/>
      <c r="I23" s="84"/>
      <c r="J23" s="31"/>
    </row>
    <row r="24" spans="1:11" s="20" customFormat="1" ht="8.25" customHeight="1" x14ac:dyDescent="0.2">
      <c r="A24" s="31"/>
      <c r="B24" s="31"/>
      <c r="C24" s="31"/>
      <c r="D24" s="50"/>
      <c r="E24" s="50"/>
      <c r="F24" s="21"/>
      <c r="H24" s="22"/>
      <c r="I24" s="84"/>
      <c r="J24" s="31"/>
    </row>
    <row r="25" spans="1:11" s="4" customFormat="1" ht="18.75" thickBot="1" x14ac:dyDescent="0.3">
      <c r="A25" s="66" t="s">
        <v>19</v>
      </c>
      <c r="B25" s="67"/>
      <c r="C25" s="68"/>
      <c r="D25" s="151"/>
      <c r="E25" s="144" t="s">
        <v>14</v>
      </c>
      <c r="F25" s="69"/>
      <c r="G25" s="6"/>
      <c r="I25" s="82"/>
      <c r="J25" s="83"/>
    </row>
    <row r="26" spans="1:11" s="3" customFormat="1" ht="16.5" thickTop="1" thickBot="1" x14ac:dyDescent="0.25">
      <c r="A26" s="70" t="s">
        <v>20</v>
      </c>
      <c r="B26" s="63" t="s">
        <v>4</v>
      </c>
      <c r="C26" s="63" t="s">
        <v>5</v>
      </c>
      <c r="D26" s="145" t="s">
        <v>7</v>
      </c>
      <c r="E26" s="152" t="s">
        <v>8</v>
      </c>
      <c r="F26" s="71"/>
      <c r="G26" s="5"/>
      <c r="H26" s="5"/>
      <c r="I26" s="86"/>
      <c r="J26" s="87"/>
      <c r="K26" s="72"/>
    </row>
    <row r="27" spans="1:11" s="35" customFormat="1" ht="35.25" thickTop="1" x14ac:dyDescent="0.25">
      <c r="A27" s="121" t="s">
        <v>21</v>
      </c>
      <c r="B27" s="110">
        <v>150000000</v>
      </c>
      <c r="C27" s="110">
        <v>1271170389.1300001</v>
      </c>
      <c r="D27" s="110">
        <v>-1218441939.3099999</v>
      </c>
      <c r="E27" s="123">
        <f>D27/C27*100</f>
        <v>-95.851976236160766</v>
      </c>
      <c r="F27" s="32"/>
      <c r="G27" s="33"/>
      <c r="H27" s="32"/>
      <c r="I27" s="79"/>
      <c r="J27" s="49"/>
      <c r="K27" s="34"/>
    </row>
    <row r="28" spans="1:11" s="35" customFormat="1" ht="34.5" x14ac:dyDescent="0.25">
      <c r="A28" s="121" t="s">
        <v>26</v>
      </c>
      <c r="B28" s="110">
        <v>700000000</v>
      </c>
      <c r="C28" s="110">
        <v>700000000</v>
      </c>
      <c r="D28" s="110">
        <v>700000000</v>
      </c>
      <c r="E28" s="123">
        <f t="shared" ref="E28" si="2">D28/C28*100</f>
        <v>100</v>
      </c>
      <c r="F28" s="32"/>
      <c r="G28" s="33"/>
      <c r="H28" s="32"/>
      <c r="I28" s="79"/>
      <c r="J28" s="49"/>
      <c r="K28" s="34"/>
    </row>
    <row r="29" spans="1:11" s="12" customFormat="1" ht="17.25" x14ac:dyDescent="0.25">
      <c r="A29" s="109" t="s">
        <v>25</v>
      </c>
      <c r="B29" s="110"/>
      <c r="C29" s="110"/>
      <c r="D29" s="110">
        <v>-82815.83</v>
      </c>
      <c r="E29" s="123"/>
      <c r="F29" s="23"/>
      <c r="G29" s="24"/>
      <c r="H29" s="23"/>
      <c r="I29" s="84"/>
      <c r="J29" s="37"/>
      <c r="K29" s="15"/>
    </row>
    <row r="30" spans="1:11" s="12" customFormat="1" ht="17.25" x14ac:dyDescent="0.25">
      <c r="A30" s="111" t="s">
        <v>22</v>
      </c>
      <c r="B30" s="112">
        <f>-58182000-186492000</f>
        <v>-244674000</v>
      </c>
      <c r="C30" s="112">
        <f>-336990702.59-186492000</f>
        <v>-523482702.58999997</v>
      </c>
      <c r="D30" s="112">
        <f>-336990702.59-186490708.44</f>
        <v>-523481411.02999997</v>
      </c>
      <c r="E30" s="123">
        <f>D30/C30*100</f>
        <v>99.999753275515388</v>
      </c>
      <c r="F30" s="36"/>
      <c r="G30" s="36"/>
      <c r="H30" s="36"/>
      <c r="I30" s="75"/>
      <c r="J30" s="37"/>
      <c r="K30" s="15"/>
    </row>
    <row r="31" spans="1:11" s="12" customFormat="1" ht="34.5" x14ac:dyDescent="0.25">
      <c r="A31" s="109" t="s">
        <v>24</v>
      </c>
      <c r="B31" s="110"/>
      <c r="C31" s="110"/>
      <c r="D31" s="110">
        <v>70.53</v>
      </c>
      <c r="E31" s="123"/>
      <c r="F31" s="23"/>
      <c r="G31" s="24"/>
      <c r="H31" s="125"/>
      <c r="I31" s="84"/>
      <c r="J31" s="37"/>
      <c r="K31" s="15"/>
    </row>
    <row r="32" spans="1:11" s="15" customFormat="1" ht="18" thickBot="1" x14ac:dyDescent="0.3">
      <c r="A32" s="124" t="s">
        <v>23</v>
      </c>
      <c r="B32" s="122">
        <f>SUM(B27:B31)</f>
        <v>605326000</v>
      </c>
      <c r="C32" s="122">
        <f>SUM(C27:C28,C29:C31)</f>
        <v>1447687686.5400002</v>
      </c>
      <c r="D32" s="122">
        <f>SUM(D27:D31)</f>
        <v>-1042006095.6399999</v>
      </c>
      <c r="E32" s="149">
        <f t="shared" ref="E32" si="3">D32/C32*100</f>
        <v>-71.977271432791795</v>
      </c>
      <c r="F32" s="36"/>
      <c r="G32" s="36"/>
      <c r="H32" s="15">
        <v>-1042006095.64</v>
      </c>
      <c r="I32" s="76"/>
      <c r="J32" s="39"/>
      <c r="K32" s="26"/>
    </row>
    <row r="33" spans="1:10" s="20" customFormat="1" ht="15.75" thickTop="1" x14ac:dyDescent="0.25">
      <c r="A33" s="31"/>
      <c r="B33" s="40"/>
      <c r="C33" s="31"/>
      <c r="D33" s="155"/>
      <c r="E33" s="155"/>
      <c r="F33" s="38"/>
      <c r="G33" s="38"/>
      <c r="H33" s="38"/>
      <c r="I33" s="76"/>
      <c r="J33" s="37"/>
    </row>
    <row r="34" spans="1:10" s="43" customFormat="1" ht="17.25" thickBot="1" x14ac:dyDescent="0.3">
      <c r="A34" s="73" t="s">
        <v>30</v>
      </c>
      <c r="B34" s="95"/>
      <c r="C34" s="95"/>
      <c r="D34" s="127">
        <f>SUM(H3:H32)</f>
        <v>4404687472.2099981</v>
      </c>
      <c r="E34" s="135" t="s">
        <v>13</v>
      </c>
      <c r="F34" s="41">
        <v>1217619097.8</v>
      </c>
      <c r="G34" s="42"/>
      <c r="H34" s="126">
        <v>4404687472.21</v>
      </c>
      <c r="I34" s="76"/>
      <c r="J34" s="37"/>
    </row>
    <row r="35" spans="1:10" s="44" customFormat="1" ht="16.5" thickTop="1" x14ac:dyDescent="0.25">
      <c r="A35" s="74" t="s">
        <v>15</v>
      </c>
      <c r="D35" s="156"/>
      <c r="E35" s="157"/>
      <c r="F35" s="45"/>
      <c r="G35" s="46"/>
      <c r="I35" s="77"/>
    </row>
    <row r="36" spans="1:10" s="44" customFormat="1" ht="15.75" x14ac:dyDescent="0.25">
      <c r="D36" s="49"/>
      <c r="E36" s="157"/>
      <c r="F36" s="45"/>
      <c r="G36" s="46"/>
      <c r="H36" s="47"/>
      <c r="I36" s="77">
        <f>D34-H34</f>
        <v>0</v>
      </c>
    </row>
    <row r="37" spans="1:10" s="44" customFormat="1" ht="15.75" x14ac:dyDescent="0.25">
      <c r="D37" s="156"/>
      <c r="E37" s="157"/>
      <c r="F37" s="45"/>
      <c r="G37" s="46"/>
      <c r="I37" s="77"/>
    </row>
    <row r="38" spans="1:10" s="44" customFormat="1" ht="15" x14ac:dyDescent="0.25">
      <c r="A38" s="7" t="s">
        <v>17</v>
      </c>
      <c r="D38" s="161">
        <f>SUM(D34)</f>
        <v>4404687472.2099981</v>
      </c>
      <c r="E38" s="162"/>
      <c r="F38" s="47"/>
      <c r="I38" s="77"/>
    </row>
    <row r="39" spans="1:10" s="49" customFormat="1" ht="30.75" customHeight="1" x14ac:dyDescent="0.25">
      <c r="A39" s="164" t="s">
        <v>36</v>
      </c>
      <c r="B39" s="164"/>
      <c r="C39" s="164"/>
      <c r="D39" s="159">
        <v>-1900000000</v>
      </c>
      <c r="E39" s="159"/>
      <c r="F39" s="48">
        <f>SUM(D39)</f>
        <v>-1900000000</v>
      </c>
      <c r="I39" s="78"/>
    </row>
    <row r="40" spans="1:10" s="49" customFormat="1" ht="46.5" customHeight="1" x14ac:dyDescent="0.25">
      <c r="A40" s="164" t="s">
        <v>37</v>
      </c>
      <c r="B40" s="164"/>
      <c r="C40" s="164"/>
      <c r="D40" s="159">
        <v>-10000000</v>
      </c>
      <c r="E40" s="159"/>
      <c r="F40" s="48">
        <f>SUM(D40)</f>
        <v>-10000000</v>
      </c>
      <c r="I40" s="78"/>
    </row>
    <row r="41" spans="1:10" s="49" customFormat="1" ht="30.75" customHeight="1" x14ac:dyDescent="0.25">
      <c r="A41" s="160" t="s">
        <v>38</v>
      </c>
      <c r="B41" s="160"/>
      <c r="C41" s="160"/>
      <c r="D41" s="159">
        <v>-9956600</v>
      </c>
      <c r="E41" s="159"/>
      <c r="F41" s="48">
        <f>SUM(D41)</f>
        <v>-9956600</v>
      </c>
      <c r="I41" s="78"/>
    </row>
    <row r="42" spans="1:10" s="49" customFormat="1" ht="29.25" customHeight="1" x14ac:dyDescent="0.25">
      <c r="A42" s="160" t="s">
        <v>39</v>
      </c>
      <c r="B42" s="160"/>
      <c r="C42" s="160"/>
      <c r="D42" s="159">
        <v>-450515914.5</v>
      </c>
      <c r="E42" s="162"/>
      <c r="F42" s="48">
        <f>SUM(D42)</f>
        <v>-450515914.5</v>
      </c>
      <c r="H42" s="140">
        <f>SUM(D41,D42)</f>
        <v>-460472514.5</v>
      </c>
      <c r="I42" s="78"/>
    </row>
    <row r="43" spans="1:10" s="50" customFormat="1" ht="16.5" customHeight="1" x14ac:dyDescent="0.2">
      <c r="A43" s="136" t="s">
        <v>27</v>
      </c>
      <c r="B43" s="136"/>
      <c r="C43" s="136"/>
      <c r="D43" s="159">
        <v>-9480472.3000000007</v>
      </c>
      <c r="E43" s="162"/>
      <c r="F43" s="51">
        <f>SUM(D43)</f>
        <v>-9480472.3000000007</v>
      </c>
      <c r="I43" s="79"/>
    </row>
    <row r="44" spans="1:10" s="136" customFormat="1" ht="30" customHeight="1" x14ac:dyDescent="0.2">
      <c r="A44" s="163" t="s">
        <v>28</v>
      </c>
      <c r="B44" s="163"/>
      <c r="C44" s="163"/>
      <c r="D44" s="159">
        <v>-12369299.26</v>
      </c>
      <c r="E44" s="162"/>
      <c r="F44" s="137">
        <f>SUM(D43:E44)</f>
        <v>-21849771.560000002</v>
      </c>
      <c r="G44" s="138">
        <f>SUM(D43:E44)</f>
        <v>-21849771.560000002</v>
      </c>
      <c r="H44" s="138">
        <f>SUM(D43:E44)</f>
        <v>-21849771.560000002</v>
      </c>
      <c r="I44" s="139"/>
    </row>
    <row r="45" spans="1:10" s="136" customFormat="1" ht="15" customHeight="1" x14ac:dyDescent="0.2">
      <c r="A45" s="160" t="s">
        <v>51</v>
      </c>
      <c r="B45" s="160"/>
      <c r="C45" s="160"/>
      <c r="D45" s="159">
        <v>-604745.37</v>
      </c>
      <c r="E45" s="159"/>
      <c r="F45" s="137"/>
      <c r="G45" s="138"/>
      <c r="H45" s="138"/>
      <c r="I45" s="139"/>
    </row>
    <row r="46" spans="1:10" s="50" customFormat="1" ht="29.25" customHeight="1" x14ac:dyDescent="0.2">
      <c r="A46" s="160" t="s">
        <v>40</v>
      </c>
      <c r="B46" s="160"/>
      <c r="C46" s="160"/>
      <c r="D46" s="159">
        <v>-35441137.119999997</v>
      </c>
      <c r="E46" s="159"/>
      <c r="F46" s="54"/>
      <c r="H46" s="53"/>
      <c r="I46" s="79"/>
    </row>
    <row r="47" spans="1:10" s="50" customFormat="1" ht="29.25" customHeight="1" x14ac:dyDescent="0.2">
      <c r="A47" s="160" t="s">
        <v>41</v>
      </c>
      <c r="B47" s="160"/>
      <c r="C47" s="160"/>
      <c r="D47" s="159">
        <v>-37191082.380000003</v>
      </c>
      <c r="E47" s="159"/>
      <c r="F47" s="54"/>
      <c r="H47" s="53"/>
      <c r="I47" s="79"/>
    </row>
    <row r="48" spans="1:10" s="50" customFormat="1" ht="29.25" customHeight="1" x14ac:dyDescent="0.2">
      <c r="A48" s="160" t="s">
        <v>42</v>
      </c>
      <c r="B48" s="160"/>
      <c r="C48" s="160"/>
      <c r="D48" s="159">
        <v>-25905982.57</v>
      </c>
      <c r="E48" s="159"/>
      <c r="F48" s="54"/>
      <c r="H48" s="53"/>
      <c r="I48" s="79"/>
    </row>
    <row r="49" spans="1:9" s="50" customFormat="1" ht="29.25" customHeight="1" x14ac:dyDescent="0.2">
      <c r="A49" s="160" t="s">
        <v>43</v>
      </c>
      <c r="B49" s="160"/>
      <c r="C49" s="160"/>
      <c r="D49" s="159">
        <v>-6996499.8099999996</v>
      </c>
      <c r="E49" s="159"/>
      <c r="F49" s="54"/>
      <c r="I49" s="79"/>
    </row>
    <row r="50" spans="1:9" s="50" customFormat="1" ht="29.25" customHeight="1" x14ac:dyDescent="0.2">
      <c r="A50" s="160" t="s">
        <v>44</v>
      </c>
      <c r="B50" s="160"/>
      <c r="C50" s="160"/>
      <c r="D50" s="159">
        <f>-81931726-10308321.63</f>
        <v>-92240047.629999995</v>
      </c>
      <c r="E50" s="159"/>
      <c r="F50" s="52"/>
      <c r="G50" s="53">
        <f>SUM(G43:G44)</f>
        <v>-21849771.560000002</v>
      </c>
      <c r="I50" s="79"/>
    </row>
    <row r="51" spans="1:9" s="50" customFormat="1" ht="29.25" customHeight="1" x14ac:dyDescent="0.2">
      <c r="A51" s="160" t="s">
        <v>45</v>
      </c>
      <c r="B51" s="160"/>
      <c r="C51" s="160"/>
      <c r="D51" s="159">
        <f>-2091466.84-1886504.41-331392.78-4049619.26-65946.57-133537.66-103891.2</f>
        <v>-8662358.7199999988</v>
      </c>
      <c r="E51" s="159"/>
      <c r="F51" s="52"/>
      <c r="G51" s="53">
        <f>SUM(D50:E53)</f>
        <v>-103184133.16999999</v>
      </c>
      <c r="I51" s="79"/>
    </row>
    <row r="52" spans="1:9" s="50" customFormat="1" ht="29.25" customHeight="1" x14ac:dyDescent="0.2">
      <c r="A52" s="160" t="s">
        <v>46</v>
      </c>
      <c r="B52" s="160"/>
      <c r="C52" s="160"/>
      <c r="D52" s="159">
        <f>-412797.11-800748.25</f>
        <v>-1213545.3599999999</v>
      </c>
      <c r="E52" s="159"/>
      <c r="F52" s="52"/>
      <c r="G52" s="53">
        <f>SUM(G50:G51)</f>
        <v>-125033904.72999999</v>
      </c>
      <c r="H52" s="138">
        <f>SUM(D45:E54)</f>
        <v>-209339709.34</v>
      </c>
      <c r="I52" s="79"/>
    </row>
    <row r="53" spans="1:9" s="50" customFormat="1" ht="31.5" customHeight="1" x14ac:dyDescent="0.2">
      <c r="A53" s="164" t="s">
        <v>47</v>
      </c>
      <c r="B53" s="164"/>
      <c r="C53" s="164"/>
      <c r="D53" s="167">
        <v>-1068181.46</v>
      </c>
      <c r="E53" s="167"/>
      <c r="F53" s="52"/>
      <c r="H53" s="138"/>
      <c r="I53" s="79"/>
    </row>
    <row r="54" spans="1:9" s="50" customFormat="1" ht="16.5" customHeight="1" x14ac:dyDescent="0.2">
      <c r="A54" s="136" t="s">
        <v>48</v>
      </c>
      <c r="B54" s="136"/>
      <c r="C54" s="136"/>
      <c r="D54" s="167">
        <v>-16128.92</v>
      </c>
      <c r="E54" s="167"/>
      <c r="F54" s="52">
        <f>SUM(D50:E54)</f>
        <v>-103200262.08999999</v>
      </c>
      <c r="H54" s="53"/>
      <c r="I54" s="79"/>
    </row>
    <row r="55" spans="1:9" s="50" customFormat="1" ht="34.5" customHeight="1" thickBot="1" x14ac:dyDescent="0.3">
      <c r="A55" s="135" t="s">
        <v>35</v>
      </c>
      <c r="B55" s="135"/>
      <c r="C55" s="135"/>
      <c r="D55" s="165">
        <f>SUM(D38:E54)</f>
        <v>1803025476.8099985</v>
      </c>
      <c r="E55" s="166"/>
      <c r="F55" s="51">
        <f>SUM(F39:F54)</f>
        <v>-2505003020.4500003</v>
      </c>
      <c r="H55" s="53"/>
      <c r="I55" s="79"/>
    </row>
    <row r="56" spans="1:9" ht="15" thickTop="1" x14ac:dyDescent="0.2">
      <c r="A56" s="1"/>
      <c r="B56" s="1"/>
      <c r="C56" s="1"/>
      <c r="D56" s="159"/>
      <c r="E56" s="162"/>
      <c r="F56" s="9">
        <f>D38+F55</f>
        <v>1899684451.7599978</v>
      </c>
    </row>
    <row r="76" spans="3:3" x14ac:dyDescent="0.2">
      <c r="C76" s="55"/>
    </row>
  </sheetData>
  <mergeCells count="33">
    <mergeCell ref="A45:C45"/>
    <mergeCell ref="D45:E45"/>
    <mergeCell ref="A47:C47"/>
    <mergeCell ref="D47:E47"/>
    <mergeCell ref="A46:C46"/>
    <mergeCell ref="D46:E46"/>
    <mergeCell ref="D56:E56"/>
    <mergeCell ref="D55:E55"/>
    <mergeCell ref="A53:C53"/>
    <mergeCell ref="D54:E54"/>
    <mergeCell ref="D53:E53"/>
    <mergeCell ref="D38:E38"/>
    <mergeCell ref="D43:E43"/>
    <mergeCell ref="A44:C44"/>
    <mergeCell ref="D44:E44"/>
    <mergeCell ref="A39:C39"/>
    <mergeCell ref="D39:E39"/>
    <mergeCell ref="A42:C42"/>
    <mergeCell ref="D42:E42"/>
    <mergeCell ref="A40:C40"/>
    <mergeCell ref="D40:E40"/>
    <mergeCell ref="A41:C41"/>
    <mergeCell ref="D41:E41"/>
    <mergeCell ref="D48:E48"/>
    <mergeCell ref="D50:E50"/>
    <mergeCell ref="A52:C52"/>
    <mergeCell ref="D52:E52"/>
    <mergeCell ref="A51:C51"/>
    <mergeCell ref="D51:E51"/>
    <mergeCell ref="A49:C49"/>
    <mergeCell ref="D49:E49"/>
    <mergeCell ref="A50:C50"/>
    <mergeCell ref="A48:C48"/>
  </mergeCells>
  <phoneticPr fontId="2" type="noConversion"/>
  <pageMargins left="0.9055118110236221" right="0.9055118110236221" top="0.98425196850393704" bottom="0.98425196850393704" header="0.51181102362204722" footer="0.51181102362204722"/>
  <pageSetup paperSize="9" scale="64" firstPageNumber="11" orientation="portrait" useFirstPageNumber="1" r:id="rId1"/>
  <headerFooter alignWithMargins="0">
    <oddFooter xml:space="preserve">&amp;L&amp;"Arial,Kurzíva"Zastupitelstvo Olomouckého kraje 23. 6. 2025
5. 2. - Rozpočet Olomouckého kraje 2024 - závěrečný  účet 
Příloha č. 1: Bilance příjmů a výdajů Olomouckého kraje k 31.12.2024&amp;R&amp;"Arial,Kurzíva"Strana &amp;P (celkem 282)
</oddFooter>
  </headerFooter>
  <rowBreaks count="1" manualBreakCount="1">
    <brk id="51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1. Bilance příjmů a výdajů</vt:lpstr>
      <vt:lpstr>'1. Bilance příjmů a výdajů'!Oblast_tisku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vitkova</dc:creator>
  <cp:lastModifiedBy>Vítková Petra</cp:lastModifiedBy>
  <cp:lastPrinted>2025-06-02T10:59:59Z</cp:lastPrinted>
  <dcterms:created xsi:type="dcterms:W3CDTF">2006-05-23T14:00:19Z</dcterms:created>
  <dcterms:modified xsi:type="dcterms:W3CDTF">2025-06-02T11:00:02Z</dcterms:modified>
</cp:coreProperties>
</file>