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5\ZOK 16.12.2024\"/>
    </mc:Choice>
  </mc:AlternateContent>
  <xr:revisionPtr revIDLastSave="0" documentId="13_ncr:1_{FD0ECC0A-11FF-46F4-8AE0-77C69E8EBEBA}" xr6:coauthVersionLast="47" xr6:coauthVersionMax="47" xr10:uidLastSave="{00000000-0000-0000-0000-000000000000}"/>
  <bookViews>
    <workbookView xWindow="-120" yWindow="-120" windowWidth="29040" windowHeight="15840" activeTab="8" xr2:uid="{00000000-000D-0000-FFFF-FFFF00000000}"/>
  </bookViews>
  <sheets>
    <sheet name="rekapitulace" sheetId="3" r:id="rId1"/>
    <sheet name="08" sheetId="8" r:id="rId2"/>
    <sheet name="09" sheetId="7" r:id="rId3"/>
    <sheet name="10" sheetId="6" r:id="rId4"/>
    <sheet name="11" sheetId="5" r:id="rId5"/>
    <sheet name="12" sheetId="4" r:id="rId6"/>
    <sheet name="13" sheetId="11" r:id="rId7"/>
    <sheet name="14" sheetId="1" r:id="rId8"/>
    <sheet name="18" sheetId="9" r:id="rId9"/>
    <sheet name="07 - ID" sheetId="2" r:id="rId10"/>
    <sheet name="IŽ" sheetId="12" state="hidden" r:id="rId11"/>
  </sheets>
  <definedNames>
    <definedName name="_xlnm.Print_Titles" localSheetId="0">rekapitulace!$3:$5</definedName>
    <definedName name="_xlnm.Print_Area" localSheetId="9">'07 - ID'!$B$1:$H$89</definedName>
    <definedName name="_xlnm.Print_Area" localSheetId="1">'08'!$B$1:$H$63</definedName>
    <definedName name="_xlnm.Print_Area" localSheetId="2">'09'!$B$1:$H$36</definedName>
    <definedName name="_xlnm.Print_Area" localSheetId="3">'10'!$B$1:$H$54</definedName>
    <definedName name="_xlnm.Print_Area" localSheetId="4">'11'!$B$1:$H$45</definedName>
    <definedName name="_xlnm.Print_Area" localSheetId="5">'12'!$B$1:$H$31</definedName>
    <definedName name="_xlnm.Print_Area" localSheetId="6">'13'!$B$1:$H$185</definedName>
    <definedName name="_xlnm.Print_Area" localSheetId="7">'14'!$B$1:$H$56</definedName>
    <definedName name="_xlnm.Print_Area" localSheetId="8">'18'!$B$1:$H$70</definedName>
    <definedName name="_xlnm.Print_Area" localSheetId="0">rekapitulace!$A$1:$H$121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0" i="3" l="1"/>
  <c r="G65" i="3"/>
  <c r="G18" i="3"/>
  <c r="G59" i="8"/>
  <c r="G107" i="3"/>
  <c r="G12" i="9"/>
  <c r="G40" i="9"/>
  <c r="G34" i="9"/>
  <c r="G23" i="3"/>
  <c r="G22" i="3"/>
  <c r="G21" i="3"/>
  <c r="G20" i="3"/>
  <c r="G19" i="3"/>
  <c r="G60" i="2"/>
  <c r="G26" i="2" s="1"/>
  <c r="K31" i="2"/>
  <c r="G69" i="3" l="1"/>
  <c r="F18" i="11"/>
  <c r="E18" i="11"/>
  <c r="G99" i="11"/>
  <c r="G18" i="11" s="1"/>
  <c r="E92" i="2" l="1"/>
  <c r="E93" i="2"/>
  <c r="F49" i="5"/>
  <c r="F10" i="2"/>
  <c r="F12" i="2" s="1"/>
  <c r="F92" i="2" l="1"/>
  <c r="G84" i="2"/>
  <c r="G82" i="2"/>
  <c r="F78" i="2"/>
  <c r="F93" i="2" s="1"/>
  <c r="F94" i="2" s="1"/>
  <c r="F117" i="3" s="1"/>
  <c r="F118" i="3" s="1"/>
  <c r="G28" i="2"/>
  <c r="G20" i="2" s="1"/>
  <c r="G35" i="2"/>
  <c r="F15" i="3"/>
  <c r="F14" i="3" s="1"/>
  <c r="G17" i="3"/>
  <c r="G18" i="8"/>
  <c r="G56" i="8"/>
  <c r="G45" i="8"/>
  <c r="G61" i="8"/>
  <c r="G19" i="8" s="1"/>
  <c r="E11" i="8"/>
  <c r="F14" i="8"/>
  <c r="F39" i="11"/>
  <c r="G83" i="3"/>
  <c r="G152" i="11"/>
  <c r="G40" i="11" s="1"/>
  <c r="G81" i="2" l="1"/>
  <c r="G77" i="2" s="1"/>
  <c r="G78" i="2" s="1"/>
  <c r="G93" i="2" s="1"/>
  <c r="G84" i="3"/>
  <c r="H84" i="3" s="1"/>
  <c r="F48" i="11"/>
  <c r="G184" i="11"/>
  <c r="G48" i="11" s="1"/>
  <c r="F47" i="11"/>
  <c r="G181" i="11"/>
  <c r="G47" i="11" s="1"/>
  <c r="F46" i="11"/>
  <c r="G178" i="11"/>
  <c r="G46" i="11" s="1"/>
  <c r="F45" i="11"/>
  <c r="G175" i="11"/>
  <c r="G172" i="11"/>
  <c r="F44" i="11"/>
  <c r="F42" i="11"/>
  <c r="G169" i="11"/>
  <c r="G44" i="11" s="1"/>
  <c r="F43" i="11"/>
  <c r="G166" i="11"/>
  <c r="G163" i="11"/>
  <c r="G160" i="11"/>
  <c r="G45" i="11" l="1"/>
  <c r="G43" i="11"/>
  <c r="F79" i="3"/>
  <c r="E63" i="3"/>
  <c r="G96" i="3"/>
  <c r="E95" i="3"/>
  <c r="E92" i="3"/>
  <c r="E91" i="3"/>
  <c r="G86" i="3"/>
  <c r="H87" i="3"/>
  <c r="H88" i="3"/>
  <c r="H89" i="3"/>
  <c r="F60" i="1"/>
  <c r="G60" i="1"/>
  <c r="F59" i="1"/>
  <c r="G59" i="1"/>
  <c r="E60" i="1"/>
  <c r="E59" i="1"/>
  <c r="F17" i="1"/>
  <c r="E17" i="1"/>
  <c r="F16" i="1"/>
  <c r="F15" i="1"/>
  <c r="J54" i="1"/>
  <c r="I54" i="1"/>
  <c r="E15" i="1" s="1"/>
  <c r="E14" i="1"/>
  <c r="F10" i="1"/>
  <c r="I32" i="1"/>
  <c r="E11" i="1" s="1"/>
  <c r="J30" i="1"/>
  <c r="F12" i="1" s="1"/>
  <c r="J24" i="1"/>
  <c r="I24" i="1"/>
  <c r="G112" i="3"/>
  <c r="F113" i="3"/>
  <c r="F112" i="3"/>
  <c r="E113" i="3"/>
  <c r="E112" i="3"/>
  <c r="F110" i="3"/>
  <c r="E110" i="3"/>
  <c r="F109" i="3"/>
  <c r="E109" i="3"/>
  <c r="F106" i="3"/>
  <c r="E106" i="3"/>
  <c r="F11" i="9"/>
  <c r="E11" i="9"/>
  <c r="G48" i="3"/>
  <c r="G46" i="3"/>
  <c r="G47" i="3"/>
  <c r="G45" i="3"/>
  <c r="F48" i="3"/>
  <c r="F47" i="3"/>
  <c r="F45" i="3"/>
  <c r="E48" i="3"/>
  <c r="E47" i="3"/>
  <c r="E46" i="3"/>
  <c r="E45" i="3"/>
  <c r="F51" i="3"/>
  <c r="F50" i="3"/>
  <c r="G50" i="3"/>
  <c r="E50" i="3"/>
  <c r="F49" i="3"/>
  <c r="G49" i="5"/>
  <c r="G48" i="5"/>
  <c r="E49" i="5"/>
  <c r="E48" i="5"/>
  <c r="G19" i="5"/>
  <c r="E19" i="5"/>
  <c r="F15" i="5"/>
  <c r="E15" i="5"/>
  <c r="F55" i="3"/>
  <c r="F54" i="3"/>
  <c r="F53" i="3"/>
  <c r="F13" i="4"/>
  <c r="E13" i="4"/>
  <c r="G44" i="3" l="1"/>
  <c r="E44" i="3"/>
  <c r="H48" i="3"/>
  <c r="F41" i="3"/>
  <c r="G42" i="3"/>
  <c r="F42" i="3"/>
  <c r="E42" i="3"/>
  <c r="E13" i="6"/>
  <c r="E16" i="6" s="1"/>
  <c r="F16" i="6"/>
  <c r="G15" i="6"/>
  <c r="F15" i="6"/>
  <c r="E15" i="6"/>
  <c r="G49" i="6"/>
  <c r="F33" i="3"/>
  <c r="F31" i="3"/>
  <c r="F32" i="3"/>
  <c r="E32" i="3"/>
  <c r="F11" i="7"/>
  <c r="F10" i="7"/>
  <c r="I23" i="7"/>
  <c r="J23" i="7"/>
  <c r="G53" i="2"/>
  <c r="G24" i="2" l="1"/>
  <c r="G82" i="11" l="1"/>
  <c r="F28" i="3"/>
  <c r="G32" i="8"/>
  <c r="G106" i="3" l="1"/>
  <c r="H106" i="3" s="1"/>
  <c r="G95" i="3"/>
  <c r="H95" i="3" s="1"/>
  <c r="G77" i="3"/>
  <c r="E43" i="3"/>
  <c r="G31" i="3"/>
  <c r="G33" i="3"/>
  <c r="H33" i="3" s="1"/>
  <c r="G32" i="3"/>
  <c r="F12" i="8"/>
  <c r="F11" i="8"/>
  <c r="E16" i="8"/>
  <c r="F15" i="8"/>
  <c r="G53" i="8"/>
  <c r="G17" i="8" s="1"/>
  <c r="G50" i="8"/>
  <c r="F14" i="1"/>
  <c r="G49" i="1"/>
  <c r="G14" i="1" s="1"/>
  <c r="H14" i="1" s="1"/>
  <c r="F9" i="1"/>
  <c r="J32" i="1"/>
  <c r="F11" i="1" s="1"/>
  <c r="G16" i="3" l="1"/>
  <c r="H16" i="3" s="1"/>
  <c r="G21" i="2"/>
  <c r="F33" i="11" l="1"/>
  <c r="F32" i="11"/>
  <c r="E32" i="11"/>
  <c r="F31" i="11"/>
  <c r="F30" i="11"/>
  <c r="F29" i="11"/>
  <c r="F28" i="11"/>
  <c r="E28" i="11"/>
  <c r="F27" i="11" l="1"/>
  <c r="F26" i="11"/>
  <c r="F25" i="11"/>
  <c r="F24" i="11"/>
  <c r="E24" i="11"/>
  <c r="G132" i="11"/>
  <c r="G28" i="11" s="1"/>
  <c r="H28" i="11" s="1"/>
  <c r="G129" i="11"/>
  <c r="G24" i="11" s="1"/>
  <c r="E38" i="11"/>
  <c r="J146" i="11"/>
  <c r="I146" i="11"/>
  <c r="G146" i="11"/>
  <c r="F37" i="11"/>
  <c r="F36" i="11"/>
  <c r="J140" i="11"/>
  <c r="G135" i="11"/>
  <c r="G32" i="11" s="1"/>
  <c r="H32" i="11" s="1"/>
  <c r="F35" i="11" l="1"/>
  <c r="F9" i="7"/>
  <c r="E9" i="7"/>
  <c r="G23" i="7"/>
  <c r="G56" i="2"/>
  <c r="G11" i="9"/>
  <c r="H11" i="9" s="1"/>
  <c r="G21" i="9"/>
  <c r="F17" i="9"/>
  <c r="E17" i="9"/>
  <c r="E74" i="9" s="1"/>
  <c r="F16" i="9"/>
  <c r="F15" i="9"/>
  <c r="E15" i="9"/>
  <c r="G14" i="9"/>
  <c r="F14" i="9"/>
  <c r="E14" i="9"/>
  <c r="G13" i="9"/>
  <c r="F13" i="9"/>
  <c r="E13" i="9"/>
  <c r="F9" i="9"/>
  <c r="F8" i="9"/>
  <c r="G49" i="2"/>
  <c r="G23" i="2" s="1"/>
  <c r="E9" i="4"/>
  <c r="F16" i="5"/>
  <c r="E16" i="5"/>
  <c r="G39" i="5"/>
  <c r="G15" i="5" s="1"/>
  <c r="F14" i="5"/>
  <c r="E14" i="5"/>
  <c r="F13" i="5"/>
  <c r="F12" i="5"/>
  <c r="E12" i="5"/>
  <c r="G46" i="2"/>
  <c r="G22" i="2" s="1"/>
  <c r="G62" i="2" l="1"/>
  <c r="F46" i="3"/>
  <c r="F48" i="5"/>
  <c r="F73" i="9"/>
  <c r="H14" i="9"/>
  <c r="G25" i="2"/>
  <c r="G19" i="2" s="1"/>
  <c r="G23" i="5"/>
  <c r="F11" i="5"/>
  <c r="F10" i="5"/>
  <c r="F9" i="5"/>
  <c r="F19" i="5" s="1"/>
  <c r="E9" i="5"/>
  <c r="G18" i="2" l="1"/>
  <c r="F44" i="3"/>
  <c r="F43" i="3" s="1"/>
  <c r="G34" i="3"/>
  <c r="J64" i="11" l="1"/>
  <c r="F11" i="11" s="1"/>
  <c r="F61" i="3"/>
  <c r="F60" i="3"/>
  <c r="G15" i="2" l="1"/>
  <c r="E31" i="3" l="1"/>
  <c r="E28" i="3" s="1"/>
  <c r="G16" i="7"/>
  <c r="G28" i="3" l="1"/>
  <c r="G24" i="3" s="1"/>
  <c r="H31" i="3"/>
  <c r="E74" i="3"/>
  <c r="G157" i="11" l="1"/>
  <c r="G42" i="11" s="1"/>
  <c r="F34" i="11"/>
  <c r="F59" i="3"/>
  <c r="E10" i="11"/>
  <c r="J37" i="11" l="1"/>
  <c r="F80" i="3"/>
  <c r="F76" i="3"/>
  <c r="J27" i="11"/>
  <c r="F38" i="3" l="1"/>
  <c r="E38" i="3"/>
  <c r="F102" i="3" l="1"/>
  <c r="E102" i="3"/>
  <c r="F10" i="9"/>
  <c r="F74" i="9" s="1"/>
  <c r="E8" i="9"/>
  <c r="E73" i="9" s="1"/>
  <c r="M31" i="9"/>
  <c r="M28" i="9"/>
  <c r="M25" i="9"/>
  <c r="M23" i="9"/>
  <c r="E18" i="9" l="1"/>
  <c r="F18" i="9"/>
  <c r="G13" i="8"/>
  <c r="G15" i="3"/>
  <c r="G14" i="3" s="1"/>
  <c r="E15" i="3"/>
  <c r="E14" i="3" s="1"/>
  <c r="E13" i="3"/>
  <c r="E11" i="3"/>
  <c r="F12" i="3"/>
  <c r="F10" i="3" s="1"/>
  <c r="E12" i="3"/>
  <c r="F9" i="3"/>
  <c r="F8" i="3"/>
  <c r="E9" i="3"/>
  <c r="E8" i="3"/>
  <c r="F13" i="8"/>
  <c r="E13" i="8"/>
  <c r="F10" i="8"/>
  <c r="F66" i="8" s="1"/>
  <c r="E10" i="8"/>
  <c r="E66" i="8" s="1"/>
  <c r="F9" i="8"/>
  <c r="F8" i="8"/>
  <c r="E8" i="8"/>
  <c r="F65" i="8" l="1"/>
  <c r="E65" i="8"/>
  <c r="E67" i="8" s="1"/>
  <c r="E20" i="8"/>
  <c r="F20" i="8"/>
  <c r="E10" i="3"/>
  <c r="H14" i="3"/>
  <c r="H15" i="3"/>
  <c r="G38" i="3" l="1"/>
  <c r="G9" i="2" l="1"/>
  <c r="E58" i="6"/>
  <c r="F58" i="6"/>
  <c r="G58" i="6"/>
  <c r="G12" i="2" l="1"/>
  <c r="G117" i="3" s="1"/>
  <c r="G118" i="3" s="1"/>
  <c r="G92" i="2"/>
  <c r="F105" i="3"/>
  <c r="E105" i="3"/>
  <c r="F104" i="3"/>
  <c r="E104" i="3"/>
  <c r="F103" i="3"/>
  <c r="E103" i="3"/>
  <c r="G94" i="3"/>
  <c r="F94" i="3"/>
  <c r="E94" i="3"/>
  <c r="F93" i="3"/>
  <c r="E93" i="3"/>
  <c r="E90" i="3"/>
  <c r="E86" i="3"/>
  <c r="F68" i="3"/>
  <c r="F63" i="3"/>
  <c r="G74" i="3"/>
  <c r="F74" i="3"/>
  <c r="F73" i="3"/>
  <c r="E73" i="3"/>
  <c r="F72" i="3"/>
  <c r="E72" i="3"/>
  <c r="F70" i="3"/>
  <c r="E70" i="3"/>
  <c r="E68" i="3"/>
  <c r="F67" i="3"/>
  <c r="F66" i="3"/>
  <c r="E67" i="3"/>
  <c r="E66" i="3"/>
  <c r="F64" i="3"/>
  <c r="E64" i="3"/>
  <c r="F62" i="3"/>
  <c r="F58" i="3" s="1"/>
  <c r="E62" i="3"/>
  <c r="E61" i="3"/>
  <c r="E60" i="3"/>
  <c r="E59" i="3"/>
  <c r="E55" i="3"/>
  <c r="E54" i="3"/>
  <c r="E53" i="3"/>
  <c r="G41" i="3"/>
  <c r="E41" i="3"/>
  <c r="F40" i="3"/>
  <c r="E40" i="3"/>
  <c r="F39" i="3"/>
  <c r="E39" i="3"/>
  <c r="F34" i="3"/>
  <c r="F24" i="3" s="1"/>
  <c r="E34" i="3"/>
  <c r="E24" i="3" s="1"/>
  <c r="G13" i="3"/>
  <c r="G11" i="3"/>
  <c r="G12" i="3"/>
  <c r="G8" i="3"/>
  <c r="F37" i="3" l="1"/>
  <c r="H94" i="3"/>
  <c r="E37" i="3"/>
  <c r="E101" i="3"/>
  <c r="G10" i="3"/>
  <c r="E58" i="3"/>
  <c r="F101" i="3"/>
  <c r="E96" i="3"/>
  <c r="E85" i="3" s="1"/>
  <c r="F71" i="3"/>
  <c r="F96" i="3"/>
  <c r="H99" i="3"/>
  <c r="F12" i="7"/>
  <c r="E12" i="7"/>
  <c r="E11" i="7"/>
  <c r="F13" i="7" l="1"/>
  <c r="E13" i="7"/>
  <c r="E40" i="7" s="1"/>
  <c r="F38" i="11"/>
  <c r="F49" i="11" s="1"/>
  <c r="F81" i="3"/>
  <c r="F75" i="3" s="1"/>
  <c r="E81" i="3"/>
  <c r="I140" i="11"/>
  <c r="E80" i="3" s="1"/>
  <c r="G93" i="11"/>
  <c r="F21" i="11"/>
  <c r="E21" i="11"/>
  <c r="J114" i="11"/>
  <c r="F20" i="11" s="1"/>
  <c r="I114" i="11"/>
  <c r="E20" i="11" s="1"/>
  <c r="F19" i="11"/>
  <c r="F190" i="11" s="1"/>
  <c r="F124" i="3" s="1"/>
  <c r="E19" i="11"/>
  <c r="E190" i="11" s="1"/>
  <c r="F17" i="11"/>
  <c r="F16" i="11"/>
  <c r="E16" i="11"/>
  <c r="J86" i="11"/>
  <c r="F15" i="11" s="1"/>
  <c r="I86" i="11"/>
  <c r="E15" i="11" s="1"/>
  <c r="G86" i="11"/>
  <c r="F14" i="11"/>
  <c r="E14" i="11"/>
  <c r="F13" i="11"/>
  <c r="F12" i="11"/>
  <c r="E12" i="11"/>
  <c r="J13" i="11" l="1"/>
  <c r="E34" i="11"/>
  <c r="E49" i="11" s="1"/>
  <c r="J16" i="11"/>
  <c r="G15" i="11"/>
  <c r="F13" i="1"/>
  <c r="E13" i="1"/>
  <c r="E9" i="1"/>
  <c r="E61" i="1" l="1"/>
  <c r="F18" i="1"/>
  <c r="F61" i="1"/>
  <c r="F10" i="11" l="1"/>
  <c r="F189" i="11" s="1"/>
  <c r="F123" i="3" s="1"/>
  <c r="F125" i="3" s="1"/>
  <c r="I64" i="11"/>
  <c r="E11" i="11" s="1"/>
  <c r="E189" i="11" s="1"/>
  <c r="F14" i="6"/>
  <c r="E14" i="6"/>
  <c r="F13" i="6"/>
  <c r="F12" i="6"/>
  <c r="E12" i="6"/>
  <c r="F11" i="6"/>
  <c r="E11" i="6"/>
  <c r="F10" i="6"/>
  <c r="E10" i="6"/>
  <c r="F9" i="6"/>
  <c r="E9" i="6"/>
  <c r="F8" i="6"/>
  <c r="E8" i="6"/>
  <c r="G24" i="6"/>
  <c r="G9" i="6" s="1"/>
  <c r="H9" i="6" l="1"/>
  <c r="E22" i="11"/>
  <c r="E50" i="11" s="1"/>
  <c r="E191" i="11"/>
  <c r="F22" i="11"/>
  <c r="F50" i="11" s="1"/>
  <c r="F191" i="11"/>
  <c r="E57" i="6"/>
  <c r="E59" i="6" s="1"/>
  <c r="F57" i="6"/>
  <c r="F59" i="6" s="1"/>
  <c r="G34" i="4"/>
  <c r="F12" i="4"/>
  <c r="F34" i="4" s="1"/>
  <c r="E12" i="4"/>
  <c r="E34" i="4" s="1"/>
  <c r="F11" i="4"/>
  <c r="E11" i="4"/>
  <c r="F10" i="4"/>
  <c r="E10" i="4"/>
  <c r="E35" i="4" s="1"/>
  <c r="F9" i="4"/>
  <c r="E36" i="4" l="1"/>
  <c r="F35" i="4"/>
  <c r="E50" i="5"/>
  <c r="F50" i="5"/>
  <c r="E124" i="3"/>
  <c r="E75" i="9"/>
  <c r="F36" i="4" l="1"/>
  <c r="F75" i="9"/>
  <c r="H13" i="8"/>
  <c r="G41" i="8"/>
  <c r="G10" i="8" l="1"/>
  <c r="G66" i="8" s="1"/>
  <c r="H10" i="8" l="1"/>
  <c r="F67" i="8"/>
  <c r="H74" i="3" l="1"/>
  <c r="F7" i="3"/>
  <c r="F6" i="3" s="1"/>
  <c r="G38" i="8"/>
  <c r="G37" i="8" s="1"/>
  <c r="G11" i="8" s="1"/>
  <c r="H15" i="11" l="1"/>
  <c r="F108" i="3" l="1"/>
  <c r="E108" i="3"/>
  <c r="H69" i="3" l="1"/>
  <c r="G9" i="5" l="1"/>
  <c r="H9" i="5" l="1"/>
  <c r="G121" i="11"/>
  <c r="G21" i="11" s="1"/>
  <c r="H21" i="11" s="1"/>
  <c r="G60" i="11"/>
  <c r="G21" i="6" l="1"/>
  <c r="G8" i="6" l="1"/>
  <c r="H8" i="6" l="1"/>
  <c r="G23" i="8" l="1"/>
  <c r="G92" i="3" l="1"/>
  <c r="H92" i="3" s="1"/>
  <c r="G91" i="3"/>
  <c r="G54" i="1"/>
  <c r="G15" i="1" s="1"/>
  <c r="E18" i="1"/>
  <c r="H91" i="3" l="1"/>
  <c r="G90" i="3"/>
  <c r="H97" i="3"/>
  <c r="G32" i="1"/>
  <c r="G11" i="1" s="1"/>
  <c r="H11" i="1" s="1"/>
  <c r="G109" i="3"/>
  <c r="H109" i="3" l="1"/>
  <c r="E111" i="3"/>
  <c r="E100" i="3" s="1"/>
  <c r="F111" i="3"/>
  <c r="G55" i="9"/>
  <c r="G63" i="9"/>
  <c r="G15" i="9" s="1"/>
  <c r="H15" i="9" l="1"/>
  <c r="G72" i="3"/>
  <c r="H72" i="3" s="1"/>
  <c r="E71" i="3" l="1"/>
  <c r="B19" i="12" l="1"/>
  <c r="H18" i="11" l="1"/>
  <c r="G113" i="3"/>
  <c r="H113" i="3" s="1"/>
  <c r="H112" i="3"/>
  <c r="G51" i="9"/>
  <c r="H13" i="9" s="1"/>
  <c r="G46" i="9"/>
  <c r="G111" i="3" l="1"/>
  <c r="H111" i="3" s="1"/>
  <c r="B42" i="12" l="1"/>
  <c r="G140" i="11"/>
  <c r="G80" i="3" l="1"/>
  <c r="H80" i="3" s="1"/>
  <c r="G34" i="11"/>
  <c r="H34" i="11" s="1"/>
  <c r="E12" i="2"/>
  <c r="E117" i="3" s="1"/>
  <c r="E118" i="3" s="1"/>
  <c r="E94" i="2" l="1"/>
  <c r="H98" i="3" l="1"/>
  <c r="H96" i="3"/>
  <c r="H17" i="1"/>
  <c r="G44" i="1"/>
  <c r="F90" i="3"/>
  <c r="H15" i="1"/>
  <c r="F86" i="3" l="1"/>
  <c r="F85" i="3" s="1"/>
  <c r="H90" i="3"/>
  <c r="G39" i="3" l="1"/>
  <c r="H39" i="3" l="1"/>
  <c r="G73" i="3"/>
  <c r="H73" i="3" s="1"/>
  <c r="G114" i="11"/>
  <c r="G20" i="11" s="1"/>
  <c r="H20" i="11" s="1"/>
  <c r="G110" i="11"/>
  <c r="G106" i="11"/>
  <c r="G62" i="3"/>
  <c r="H62" i="3" s="1"/>
  <c r="G64" i="11"/>
  <c r="G11" i="11" s="1"/>
  <c r="H11" i="11" s="1"/>
  <c r="G54" i="11"/>
  <c r="H77" i="3" l="1"/>
  <c r="G71" i="3"/>
  <c r="H71" i="3" s="1"/>
  <c r="G70" i="3"/>
  <c r="H70" i="3" s="1"/>
  <c r="G19" i="11"/>
  <c r="G190" i="11" s="1"/>
  <c r="E76" i="3"/>
  <c r="E75" i="3" s="1"/>
  <c r="F65" i="3"/>
  <c r="F57" i="3" s="1"/>
  <c r="E65" i="3"/>
  <c r="G9" i="7"/>
  <c r="F40" i="7"/>
  <c r="G33" i="7"/>
  <c r="H12" i="3"/>
  <c r="B17" i="12"/>
  <c r="B6" i="12" s="1"/>
  <c r="H8" i="3"/>
  <c r="B25" i="12"/>
  <c r="G29" i="4"/>
  <c r="G11" i="4" s="1"/>
  <c r="H11" i="4" s="1"/>
  <c r="B39" i="12"/>
  <c r="B10" i="12" s="1"/>
  <c r="E57" i="3" l="1"/>
  <c r="E56" i="3" s="1"/>
  <c r="F56" i="3"/>
  <c r="F42" i="7"/>
  <c r="H19" i="11"/>
  <c r="F52" i="3"/>
  <c r="E123" i="3"/>
  <c r="E125" i="3" s="1"/>
  <c r="E52" i="3"/>
  <c r="G55" i="3"/>
  <c r="H55" i="3" s="1"/>
  <c r="B49" i="12"/>
  <c r="E42" i="7" l="1"/>
  <c r="H38" i="3"/>
  <c r="B35" i="12"/>
  <c r="B13" i="12" l="1"/>
  <c r="B47" i="12"/>
  <c r="B12" i="12" s="1"/>
  <c r="B11" i="12"/>
  <c r="B9" i="12"/>
  <c r="B8" i="12"/>
  <c r="B7" i="12"/>
  <c r="B15" i="12"/>
  <c r="B59" i="12" s="1"/>
  <c r="G102" i="3" l="1"/>
  <c r="F100" i="3"/>
  <c r="F114" i="3" s="1"/>
  <c r="F120" i="3" s="1"/>
  <c r="B5" i="12"/>
  <c r="H102" i="3" l="1"/>
  <c r="B4" i="12"/>
  <c r="G105" i="3" l="1"/>
  <c r="H105" i="3" s="1"/>
  <c r="G104" i="3"/>
  <c r="H104" i="3" s="1"/>
  <c r="G103" i="3"/>
  <c r="G93" i="3"/>
  <c r="H93" i="3" s="1"/>
  <c r="G81" i="3"/>
  <c r="H81" i="3" s="1"/>
  <c r="G79" i="3"/>
  <c r="H79" i="3" s="1"/>
  <c r="G78" i="3"/>
  <c r="G68" i="3"/>
  <c r="H68" i="3" s="1"/>
  <c r="G64" i="3"/>
  <c r="H64" i="3" s="1"/>
  <c r="G63" i="3"/>
  <c r="H63" i="3" s="1"/>
  <c r="G61" i="3"/>
  <c r="H61" i="3" s="1"/>
  <c r="G60" i="3"/>
  <c r="H60" i="3" s="1"/>
  <c r="G59" i="3"/>
  <c r="G67" i="3"/>
  <c r="H67" i="3" s="1"/>
  <c r="G66" i="3"/>
  <c r="H66" i="3" s="1"/>
  <c r="G54" i="3"/>
  <c r="H54" i="3" s="1"/>
  <c r="G53" i="3"/>
  <c r="H53" i="3" s="1"/>
  <c r="H49" i="3"/>
  <c r="H47" i="3"/>
  <c r="H45" i="3"/>
  <c r="G40" i="3"/>
  <c r="G37" i="3" s="1"/>
  <c r="H41" i="3"/>
  <c r="G30" i="3"/>
  <c r="H30" i="3" s="1"/>
  <c r="G29" i="3"/>
  <c r="H29" i="3" s="1"/>
  <c r="G36" i="3"/>
  <c r="H36" i="3" s="1"/>
  <c r="G35" i="3"/>
  <c r="H35" i="3" s="1"/>
  <c r="G27" i="3"/>
  <c r="H27" i="3" s="1"/>
  <c r="G26" i="3"/>
  <c r="H26" i="3" s="1"/>
  <c r="H13" i="3"/>
  <c r="H11" i="3"/>
  <c r="G9" i="3"/>
  <c r="H9" i="3" l="1"/>
  <c r="G7" i="3"/>
  <c r="G6" i="3" s="1"/>
  <c r="H59" i="3"/>
  <c r="G58" i="3"/>
  <c r="G101" i="3"/>
  <c r="H103" i="3"/>
  <c r="H46" i="3"/>
  <c r="G43" i="3"/>
  <c r="H78" i="3"/>
  <c r="G76" i="3"/>
  <c r="G75" i="3" s="1"/>
  <c r="H40" i="3"/>
  <c r="H37" i="3"/>
  <c r="H10" i="3"/>
  <c r="G52" i="3"/>
  <c r="H52" i="3" s="1"/>
  <c r="H58" i="3" l="1"/>
  <c r="H43" i="3"/>
  <c r="H44" i="3"/>
  <c r="G39" i="1"/>
  <c r="G24" i="1"/>
  <c r="G57" i="3" l="1"/>
  <c r="G56" i="3" l="1"/>
  <c r="H65" i="3"/>
  <c r="H76" i="3"/>
  <c r="G85" i="3"/>
  <c r="H57" i="3" l="1"/>
  <c r="H85" i="3"/>
  <c r="H86" i="3"/>
  <c r="H75" i="3"/>
  <c r="H56" i="3" l="1"/>
  <c r="E7" i="3"/>
  <c r="E6" i="3" s="1"/>
  <c r="E114" i="3" s="1"/>
  <c r="E120" i="3" s="1"/>
  <c r="H28" i="3"/>
  <c r="H34" i="3"/>
  <c r="H25" i="3"/>
  <c r="G30" i="5"/>
  <c r="H7" i="3" l="1"/>
  <c r="G9" i="1"/>
  <c r="H24" i="3" l="1"/>
  <c r="H9" i="1"/>
  <c r="G28" i="9"/>
  <c r="G8" i="9" s="1"/>
  <c r="G73" i="9" l="1"/>
  <c r="H8" i="9"/>
  <c r="G38" i="11"/>
  <c r="H38" i="11" s="1"/>
  <c r="G124" i="11"/>
  <c r="G78" i="11"/>
  <c r="G14" i="11" s="1"/>
  <c r="H14" i="11" s="1"/>
  <c r="G72" i="11"/>
  <c r="G10" i="11"/>
  <c r="G49" i="11" l="1"/>
  <c r="H24" i="11"/>
  <c r="H10" i="11"/>
  <c r="G12" i="11"/>
  <c r="H12" i="11" s="1"/>
  <c r="G16" i="11"/>
  <c r="H16" i="11" s="1"/>
  <c r="G66" i="9"/>
  <c r="G17" i="9" s="1"/>
  <c r="G74" i="9" l="1"/>
  <c r="G75" i="9" s="1"/>
  <c r="G18" i="9"/>
  <c r="G189" i="11"/>
  <c r="G191" i="11" s="1"/>
  <c r="H17" i="9"/>
  <c r="G22" i="11"/>
  <c r="H22" i="11" s="1"/>
  <c r="H49" i="11"/>
  <c r="G50" i="11" l="1"/>
  <c r="H50" i="11" s="1"/>
  <c r="G110" i="3"/>
  <c r="G36" i="5"/>
  <c r="H110" i="3" l="1"/>
  <c r="G108" i="3"/>
  <c r="G28" i="1"/>
  <c r="H108" i="3" l="1"/>
  <c r="G24" i="4"/>
  <c r="G10" i="4" s="1"/>
  <c r="H10" i="4" s="1"/>
  <c r="G43" i="6" l="1"/>
  <c r="G13" i="6" s="1"/>
  <c r="G36" i="6"/>
  <c r="G30" i="6"/>
  <c r="H13" i="6" l="1"/>
  <c r="G11" i="6"/>
  <c r="H11" i="6" s="1"/>
  <c r="G10" i="6"/>
  <c r="H10" i="6" l="1"/>
  <c r="G16" i="6"/>
  <c r="G57" i="6" s="1"/>
  <c r="G59" i="6" s="1"/>
  <c r="H11" i="8"/>
  <c r="G27" i="8"/>
  <c r="G8" i="8" s="1"/>
  <c r="G65" i="8" l="1"/>
  <c r="G123" i="3" s="1"/>
  <c r="G20" i="8"/>
  <c r="H20" i="8" s="1"/>
  <c r="H16" i="6"/>
  <c r="H8" i="8"/>
  <c r="G67" i="8" l="1"/>
  <c r="H9" i="7"/>
  <c r="G12" i="7" l="1"/>
  <c r="H12" i="7" l="1"/>
  <c r="H18" i="9"/>
  <c r="H8" i="7" l="1"/>
  <c r="G13" i="7"/>
  <c r="H13" i="7" s="1"/>
  <c r="H101" i="3"/>
  <c r="G14" i="5"/>
  <c r="H14" i="5" s="1"/>
  <c r="G33" i="5"/>
  <c r="G12" i="5" s="1"/>
  <c r="G44" i="5"/>
  <c r="G16" i="5" s="1"/>
  <c r="H16" i="5" s="1"/>
  <c r="G19" i="4"/>
  <c r="G9" i="4" s="1"/>
  <c r="G35" i="4" s="1"/>
  <c r="G124" i="3" s="1"/>
  <c r="G50" i="5" l="1"/>
  <c r="H19" i="5"/>
  <c r="G40" i="7"/>
  <c r="G42" i="7" s="1"/>
  <c r="H124" i="3"/>
  <c r="G36" i="4"/>
  <c r="H12" i="5"/>
  <c r="G13" i="4"/>
  <c r="H13" i="4" s="1"/>
  <c r="H9" i="4"/>
  <c r="G13" i="1"/>
  <c r="G18" i="1" l="1"/>
  <c r="H18" i="1" s="1"/>
  <c r="G61" i="1"/>
  <c r="H100" i="3"/>
  <c r="H13" i="1"/>
  <c r="H9" i="2" l="1"/>
  <c r="H12" i="2" l="1"/>
  <c r="G94" i="2"/>
  <c r="H117" i="3" l="1"/>
  <c r="G125" i="3"/>
  <c r="H123" i="3"/>
  <c r="H125" i="3" l="1"/>
  <c r="H118" i="3" l="1"/>
  <c r="G114" i="3" l="1"/>
  <c r="H114" i="3" l="1"/>
  <c r="G120" i="3"/>
  <c r="H120" i="3" s="1"/>
  <c r="H6" i="3"/>
</calcChain>
</file>

<file path=xl/sharedStrings.xml><?xml version="1.0" encoding="utf-8"?>
<sst xmlns="http://schemas.openxmlformats.org/spreadsheetml/2006/main" count="884" uniqueCount="393">
  <si>
    <t>Odbor zdravotnictví</t>
  </si>
  <si>
    <t>ORJ - 14</t>
  </si>
  <si>
    <t xml:space="preserve">Správce: </t>
  </si>
  <si>
    <t>vedoucí odboru</t>
  </si>
  <si>
    <t>v tis.Kč</t>
  </si>
  <si>
    <t>§</t>
  </si>
  <si>
    <t>seskupení položek</t>
  </si>
  <si>
    <t>Název seskupení položek</t>
  </si>
  <si>
    <t>%</t>
  </si>
  <si>
    <t>Celkem</t>
  </si>
  <si>
    <t>Komentář:</t>
  </si>
  <si>
    <t xml:space="preserve">Neinvestiční transfery spolkům </t>
  </si>
  <si>
    <t xml:space="preserve">§ 3592, seskupení pol. 52 - Neinvestiční transfery soukromoprávním subjektům </t>
  </si>
  <si>
    <t xml:space="preserve">Neinvestiční transfery nefinančním podnikatelským subjektům - právnickým osobám </t>
  </si>
  <si>
    <t xml:space="preserve">Dotační program: </t>
  </si>
  <si>
    <t xml:space="preserve">Dotační tituly: </t>
  </si>
  <si>
    <t xml:space="preserve">Odbor zdravotnictví </t>
  </si>
  <si>
    <t>ORJ</t>
  </si>
  <si>
    <t>UZ</t>
  </si>
  <si>
    <t xml:space="preserve">Odbor dopravy a silničního hospodářství </t>
  </si>
  <si>
    <t>ORJ - 12</t>
  </si>
  <si>
    <t>Investiční transfery</t>
  </si>
  <si>
    <t xml:space="preserve">Investiční transfery obcím </t>
  </si>
  <si>
    <t>§ 2219, seskupení pol. 63 - Investiční transfery</t>
  </si>
  <si>
    <t xml:space="preserve">Odbor sociálních věcí </t>
  </si>
  <si>
    <t>ORJ - 11</t>
  </si>
  <si>
    <t xml:space="preserve">Ostatní neinvestiční transfery neziskovým a podobných organizacím </t>
  </si>
  <si>
    <t xml:space="preserve">Neinvestiční transfery obcím </t>
  </si>
  <si>
    <t>ORJ - 18</t>
  </si>
  <si>
    <t xml:space="preserve">Odbor životního prostředí a zemědělství </t>
  </si>
  <si>
    <t>ORJ - 09</t>
  </si>
  <si>
    <t xml:space="preserve">Účelové neinvestiční transfery fyzickým osobám </t>
  </si>
  <si>
    <t>Odbor strategického rozvoje kraje</t>
  </si>
  <si>
    <t>ORJ - 08</t>
  </si>
  <si>
    <t xml:space="preserve">Ing. Radek Dosoudil </t>
  </si>
  <si>
    <t>odbor strategického rozvoje kraje</t>
  </si>
  <si>
    <t>ORJ - 10</t>
  </si>
  <si>
    <t>Mgr. Miroslav Gajdůšek, MBA</t>
  </si>
  <si>
    <t xml:space="preserve">Neinvestiční příspěvky zřízeným příspěvkovým organizacím </t>
  </si>
  <si>
    <t xml:space="preserve">Odbor </t>
  </si>
  <si>
    <t>odbor ekonomický</t>
  </si>
  <si>
    <t>Individuální dotace</t>
  </si>
  <si>
    <t xml:space="preserve">Dotace celkem </t>
  </si>
  <si>
    <t xml:space="preserve">odbor životního prostředí a zemědělství </t>
  </si>
  <si>
    <t xml:space="preserve">odbor dopravy a silničního hospodářství </t>
  </si>
  <si>
    <t xml:space="preserve">odbor sociálních věcí </t>
  </si>
  <si>
    <t>Odbor sportu, kultury a památkové péče</t>
  </si>
  <si>
    <t>§ 5512, seskupení pol. 63 - Investiční transfery</t>
  </si>
  <si>
    <t>Odbor školství a mládeže</t>
  </si>
  <si>
    <t>ORJ - 13</t>
  </si>
  <si>
    <t>§ 3419, seskupení pol. 63 - Investiční transfery</t>
  </si>
  <si>
    <t>Odbor kancelář hejtmana</t>
  </si>
  <si>
    <t>odbor školství a mládeže</t>
  </si>
  <si>
    <t>odbor sportu, kultury a památkové péče</t>
  </si>
  <si>
    <t xml:space="preserve">odbor zdravotnictví </t>
  </si>
  <si>
    <t xml:space="preserve">b) Dotační programy / tituly </t>
  </si>
  <si>
    <t>Ing. Luděk Niče</t>
  </si>
  <si>
    <t>ORJ - 07</t>
  </si>
  <si>
    <t>Individuální dotace  (UZ 401)</t>
  </si>
  <si>
    <t>§ 2212, seskupení pol. 63 - Investiční transfery</t>
  </si>
  <si>
    <t xml:space="preserve">Individuální žádosti </t>
  </si>
  <si>
    <t xml:space="preserve">odbro zdravotnictví </t>
  </si>
  <si>
    <t>odbor kancelář hejtmana</t>
  </si>
  <si>
    <t xml:space="preserve">mimořádné dotace </t>
  </si>
  <si>
    <t xml:space="preserve">bez konkrétního určení </t>
  </si>
  <si>
    <t>Střední škola stavební a podnikatelská s.r.o.</t>
  </si>
  <si>
    <t>Sluňákov - centrum ekologických aktivit města Olomouce, o.p.s.</t>
  </si>
  <si>
    <t>ARPOK, o.p.s.</t>
  </si>
  <si>
    <t>BEACPP4OK</t>
  </si>
  <si>
    <t xml:space="preserve">Středisko volného času a zařízení pro další vzdělávání pedagogických pracovníků Doris Šumperk </t>
  </si>
  <si>
    <t>Benjamin, p.o. Moravskoslezského kraje</t>
  </si>
  <si>
    <t>Krajská rada seniorů Olomouckého kraje pobočný spolek Rady seniorů České republiky</t>
  </si>
  <si>
    <t xml:space="preserve">ostatní </t>
  </si>
  <si>
    <t>BESIP</t>
  </si>
  <si>
    <t>Klub českých turistů</t>
  </si>
  <si>
    <t>Europe Direct</t>
  </si>
  <si>
    <t xml:space="preserve">Celkem </t>
  </si>
  <si>
    <t>Rezerva na indiviuální žádosti - návrh pro rok 2019</t>
  </si>
  <si>
    <t>Olomouc region Card - provozní náklady a administrace</t>
  </si>
  <si>
    <t xml:space="preserve">Jeseníky - Sdružení cestovního ruchu - podpora koordinované strojové údržby běžeckých tratí v Jeseníkách </t>
  </si>
  <si>
    <t>Jeseníky - Sdružení cestovního ruchu - podpora marketingového rozvoje destinace Jeseníky</t>
  </si>
  <si>
    <t>Střední Moraval - Sdružení cestovního ruchu - rozvoj cestovního ruchu na Střední Moravě</t>
  </si>
  <si>
    <t>oblast krizového řízení - žádosti navazujícíc na Výzvu GŘ MV ČR - dotační program na Účelové investiční dotace pro jednotky sboru dobrovolných hasičů obcí (Stavba nebo rekonstrukce požární zbrojnice)</t>
  </si>
  <si>
    <t>Kroměřížská dráha - na vypravení zvláštních vlaků</t>
  </si>
  <si>
    <t>různé</t>
  </si>
  <si>
    <t>oblast krizového řízení (Český svaz bojovníků za svobodu, Letecký spolek generála Peřiny, Recsue Olomouc, Vojenský spolek rehabilitovaných a jiné)</t>
  </si>
  <si>
    <t xml:space="preserve">oblast krizového řízení    </t>
  </si>
  <si>
    <t>§ 2223, seskupení pol. 63 - Investiční transfery</t>
  </si>
  <si>
    <t>Vysoká škola báňská - Technická univerzita Ostrava</t>
  </si>
  <si>
    <t>Cech instalatérů České republiky, z.s.</t>
  </si>
  <si>
    <t>Spolek Střední průmyslové školy strojnické Olomouc, z.s.</t>
  </si>
  <si>
    <t>Nadační fond Obchodní akademie Mohelnice</t>
  </si>
  <si>
    <t xml:space="preserve">Neinvestiční transfery církvím a náboženským společnostem </t>
  </si>
  <si>
    <t>Povodí Moravy, s.p. - Opatření ke zlepšení jakosti vod ve vodní nádrži Plumlov</t>
  </si>
  <si>
    <t>Povodí Moravy, s.p. - protivodňová opatření - Morava Olomouc</t>
  </si>
  <si>
    <t>Obec Olšany u Prostějova - sanační zásah</t>
  </si>
  <si>
    <t>Českomoravská myslivecká jednota, z.s. - okresní myslivecký spolek (Národní výstava psů Floracanis Olomouc)</t>
  </si>
  <si>
    <t xml:space="preserve">Muzeum umění Olomouc </t>
  </si>
  <si>
    <t xml:space="preserve">Všechny odbory </t>
  </si>
  <si>
    <t xml:space="preserve">Investiční transfery spolkům </t>
  </si>
  <si>
    <t xml:space="preserve">§ 3412, seskupení pol. 63 - Investiční transfery </t>
  </si>
  <si>
    <t>individuální žádosti v oblasti sportu</t>
  </si>
  <si>
    <t>individuální žádosti v oblasti kultury</t>
  </si>
  <si>
    <t>individuální žádosti v oblasti památkové péče</t>
  </si>
  <si>
    <t>obec Rapotín</t>
  </si>
  <si>
    <t>7=6/4</t>
  </si>
  <si>
    <t xml:space="preserve">Neinvestiční transfery fundacím, ústavům a obecně prospěšným společnostem </t>
  </si>
  <si>
    <t>04_02_1 Řešení mimořádné situace na infrastruktuře vodovodů a kanalizací pro veřejnou potřebu (UZ460)</t>
  </si>
  <si>
    <t>04_02_2 Řešení mimořádné situace na vodních dílech a realizace opatření k předcházení a odstraňování následků povodní (UZ 461)</t>
  </si>
  <si>
    <t>03_03_1 Podpora činnosti záchranných stanic pro handicapované živočichy (UZ 467)</t>
  </si>
  <si>
    <t>03_03_2 Podpora akcí zaměřených na oblast životního prostředí a zemědělství a podpora činnosti zájmových spolků a organizací, předmětem jejichž činnosti je oblast životního prostředí a zemědělství  (UZ 469)</t>
  </si>
  <si>
    <t>03_02_1 Podpora začínajících včelařů</t>
  </si>
  <si>
    <t>03_02_2 Podpora stávajících včelařů</t>
  </si>
  <si>
    <t>04_02_1 Řešení mimořádné situace na infrastruktuře vodovodů a kanalizací pro veřejnou potřebu</t>
  </si>
  <si>
    <t xml:space="preserve">04_02_2 Řešení mimořádné situace na vodních dílech a realizace opatření k předcházení a odstraňování následků povodní </t>
  </si>
  <si>
    <t>03_03_1 Podpora činnosti záchranných stanic pro handicapované živočichy</t>
  </si>
  <si>
    <t xml:space="preserve">03_03_2 Podpora akcí zaměřených na oblast životního prostředí a zemědělství a podpora činnosti zájmových spolků a organizací, předmětem jejichž činnosti je oblast životního prostředí a zemědělství </t>
  </si>
  <si>
    <t>různé §</t>
  </si>
  <si>
    <t xml:space="preserve">Mgr. Olga Fidrová, MBA </t>
  </si>
  <si>
    <t>Ing. Bohuslav Kolář, MBA, LL.M.</t>
  </si>
  <si>
    <t>Odbor ekonomický</t>
  </si>
  <si>
    <t xml:space="preserve">oblast sportu: </t>
  </si>
  <si>
    <t xml:space="preserve">oblast sportu celkem:  </t>
  </si>
  <si>
    <t>oblast kultury a památkové péče</t>
  </si>
  <si>
    <t xml:space="preserve">oblast kultury a památkové péče celkem:  </t>
  </si>
  <si>
    <t>oblast sportu:</t>
  </si>
  <si>
    <t>oblast kultury a památkové péče:</t>
  </si>
  <si>
    <t xml:space="preserve">Běžné výdaje </t>
  </si>
  <si>
    <t>Kapitálové výdaje</t>
  </si>
  <si>
    <t>§ 3635, seskupení pol. 63 - Investiční transfery</t>
  </si>
  <si>
    <t xml:space="preserve">Oblast sportu: </t>
  </si>
  <si>
    <t>Oblast  kultury a památkové péče</t>
  </si>
  <si>
    <t>01_01_03 Podpora přípravy projektové dokumentace (UZ 444)</t>
  </si>
  <si>
    <t>01_01_01 Podpora budování a obnovy infrastruktury obce (UZ 443)</t>
  </si>
  <si>
    <t>01_01_02 Podpora zpracování územně plánovací dokumentace (UZ 441)</t>
  </si>
  <si>
    <t>08_02 Program finanční podpory poskytování sociálních služeb v Olomouckém kraji - Podprogram č. 2 (UZ 530)</t>
  </si>
  <si>
    <t>10_04  Program podpory stipendií poskytovatelů akutní lůžkové péče v roce 2022 (UZ 625)</t>
  </si>
  <si>
    <t>12_01_01 Nadregionální akce cestovního ruchu (UZ 580)</t>
  </si>
  <si>
    <t>08_01_01 Podpora prevence kriminality (UZ 525)</t>
  </si>
  <si>
    <t>08_01_02 Podpora prorodinných aktivit (UZ 527)</t>
  </si>
  <si>
    <t>08_01_03 Podpora aktivit směřujících k sociálnímu začleňování  (UZ 528)</t>
  </si>
  <si>
    <t>08_01_04 Podpora infrastruktury sociálních služeb na území Olomouckého kraje (UZ 529)</t>
  </si>
  <si>
    <t>10_01_02 Podpora významných aktivit v oblasti zdravotnictví (UZ 675)</t>
  </si>
  <si>
    <t>10_01_01 Podpora zdravotně-preventivních aktivit pro všechny skupiny obyvatel  
(UZ 566)</t>
  </si>
  <si>
    <t xml:space="preserve">12_01_02 Podpora rozvoje zahraničních vztahů  (UZ 581) </t>
  </si>
  <si>
    <t>12_01_03 Podpora turistických informačních center (UZ 582)</t>
  </si>
  <si>
    <t>12_01_04 Podpora rozvoje cestovního ruchu  (UZ 583)</t>
  </si>
  <si>
    <t>06_02_01 Podpora sportovních akcí (UZ 501)</t>
  </si>
  <si>
    <t>06_02_02 Dotace na získání trenérské licence (UZ 502)</t>
  </si>
  <si>
    <t>06_02_04 Podpora mládežnických reprezentantů ČR (do 21 let) z Olomouckého kraje 
(UZ 504)</t>
  </si>
  <si>
    <t>06_01_01 Podpora celoroční sportovní činnosti (UZ 595)</t>
  </si>
  <si>
    <t>06_01_02 Podpora přípravy dětí a mládeže na vrcholový sport  (UZ 596)</t>
  </si>
  <si>
    <t>06_09_01 Víceletá podpora významných sportovních akcí  (UZ 650)</t>
  </si>
  <si>
    <t>06_09_02 Víceletá podpora sportovní činnosti (UZ 651)</t>
  </si>
  <si>
    <t>07_01_01 Obnova kulturních památek (UZ 550)</t>
  </si>
  <si>
    <t>07_01_02 Obnova staveb drobné architektury místního významu (UZ 551)</t>
  </si>
  <si>
    <t>07_01_03 Obnova nemovitostí, které nejsou kulturní památkou, nacházejících se na území památkových rezervací a památkových zón a jejich ochranných pásem  (UZ 552)</t>
  </si>
  <si>
    <t>14_01_01 Podpora regionálního značení</t>
  </si>
  <si>
    <t>14_01_02 Podpora farmářských trhů</t>
  </si>
  <si>
    <t>01_01_02 Podpora zpracování územně plánovací dokumentace</t>
  </si>
  <si>
    <t>01_01_01 Podpora budování a obnovy infrastruktury obce</t>
  </si>
  <si>
    <t>01_01_03 Podpora přípravy projektové dokumentace</t>
  </si>
  <si>
    <t>08_01_01 Podpora prevence kriminality</t>
  </si>
  <si>
    <t>08_01_02 Podpora prorodinných aktivit</t>
  </si>
  <si>
    <t xml:space="preserve">08_01_03 Podpora aktivit směřujících k sociálnímu začleňování </t>
  </si>
  <si>
    <t>08_01_04 Podpora infrastruktury sociálních služeb na území Olomouckého kraje</t>
  </si>
  <si>
    <t>08 -02 Program finanční podpory poskytování sociálních služeb v Olomouckém kraji - Podprogram č. 2</t>
  </si>
  <si>
    <t>06_02_01 Podpora sportovních akcí</t>
  </si>
  <si>
    <t>06_02_02 Dotace na získání ternérské licence</t>
  </si>
  <si>
    <t>06_02_03 Podpora reprezentantů ČR z Olomouckého kraje</t>
  </si>
  <si>
    <t xml:space="preserve">06_02_04 Podpora mládežnických reprezentantů ČR (do 21 let) z Olomouckého kraje </t>
  </si>
  <si>
    <t>06_01_01 Podpora celoroční sportovní činnosti</t>
  </si>
  <si>
    <t xml:space="preserve">06_01_02 Podpora přípravy dětí a mládeže na vrcholový sport </t>
  </si>
  <si>
    <t>06_09_01 Víceletá podpora významných sportovních akcí</t>
  </si>
  <si>
    <t>06_09_02 Víceletá podpora sportovní činnosti</t>
  </si>
  <si>
    <t>07_01_01 Obnova kulturních památek</t>
  </si>
  <si>
    <t>07_01_02 Obnova staveb drobné architektury místního významu</t>
  </si>
  <si>
    <t>07_01_03 Obnova nemovitostí, které nejsou kulturní památkou, nacházejících se na území památkových rezervací a památkových zón a jejich ochranných pásem</t>
  </si>
  <si>
    <t xml:space="preserve">10_01_01 Podpora zdravotně-preventivních aktivit pro všechny skupiny obyvatel </t>
  </si>
  <si>
    <t>10_01_02 Podpora významných aktivit v oblasti zdravotnictví</t>
  </si>
  <si>
    <t>10_04  Program podpory stipendií poskytovatelů akutní lůžkové péče v roce 2022</t>
  </si>
  <si>
    <t>12_01_01 Nadregionální akce cestovního ruchu</t>
  </si>
  <si>
    <t xml:space="preserve">12_01_02 Podpora rozvoje zahraničních vztahů </t>
  </si>
  <si>
    <t xml:space="preserve">12_01_03 Podpora turistických informačních center </t>
  </si>
  <si>
    <t xml:space="preserve">12_01_04 Podpora rozvoje cestovního ruchu </t>
  </si>
  <si>
    <t xml:space="preserve">Rekapitulace: </t>
  </si>
  <si>
    <t>Běžné výdaje</t>
  </si>
  <si>
    <t>52,53,
54</t>
  </si>
  <si>
    <t xml:space="preserve">Investiční transfery  </t>
  </si>
  <si>
    <t>Správce: Ing. Petr Flora</t>
  </si>
  <si>
    <t>15_01_02 Podpora realizace SMART opatření v oblasti eHealth  (UZ 561)</t>
  </si>
  <si>
    <t xml:space="preserve">Neinvestiční transfery veřejnoprávním osobám a mezi peněžními fondy téže osoby a platby daní </t>
  </si>
  <si>
    <t xml:space="preserve">§ 3639, seskupení pol. 53 - Neinvestiční transfery veřejnoprávním osobám a mezi peněžními fondy téže osoby a platby daní </t>
  </si>
  <si>
    <t>§ 2141, seskupení pol. 52 - Neinvestiční transfery soukromoprávním osobám</t>
  </si>
  <si>
    <t xml:space="preserve">Neinvestiční transfery soukromoprávním osobám </t>
  </si>
  <si>
    <t xml:space="preserve">Neinvestiční transfery nefinančním podnikatelům - právnickým osobám </t>
  </si>
  <si>
    <t>sesk. 52</t>
  </si>
  <si>
    <t>sesk. 53</t>
  </si>
  <si>
    <t>15_01_01 Podpora přípravy a realizace SMART opatření  (UZ 560)</t>
  </si>
  <si>
    <t xml:space="preserve">15_01_01 Podpora přípravy a realizace SMART opatření </t>
  </si>
  <si>
    <t xml:space="preserve">15_01_02 Podpora realizace SMART opatření v oblasti eHealth </t>
  </si>
  <si>
    <t xml:space="preserve">§ 2143, seskupení pol. 53 - Neinvestiční transfery veřejnoprávním osobám a mezi peněžními fondy téže osoby a platby daní </t>
  </si>
  <si>
    <t xml:space="preserve">§ 5512, seskupení pol. 53 - Neinvestiční transfery veřejnoprávním osobám a mezi peněžními fondy téže osoby a platby daní </t>
  </si>
  <si>
    <t xml:space="preserve">§ 5512, seskupení pol. 52 - Neinvestiční transfery soukromoprávním osobám </t>
  </si>
  <si>
    <t xml:space="preserve">§ 3299, seskupení pol. 53 - Neinvestiční transfery veřejnoprávním osobám a mezi peněžními fondy téže osoby a platby daní </t>
  </si>
  <si>
    <t xml:space="preserve">§ 3792, seskupení pol. 53 - Neinvestiční transfery veřejnoprávním osobám a mezi peněžními fondy téže osoby a platby daní </t>
  </si>
  <si>
    <t xml:space="preserve">Neinvestiční transfery a některé náhrady fyzickým osobám </t>
  </si>
  <si>
    <t xml:space="preserve">§ 3299, seskupení pol. 54 - Neinvestiční transfery a některé náhrady fyzickým osobám </t>
  </si>
  <si>
    <t>Neinvestiční transfery veřejným vysokým školám</t>
  </si>
  <si>
    <t>Mgr. Bc. Zbyněk Vočka</t>
  </si>
  <si>
    <t xml:space="preserve">Investiční transfery </t>
  </si>
  <si>
    <t xml:space="preserve">§ 3299, seskupení pol. 52 - Neinvestiční transfery soukromoprávním osobám </t>
  </si>
  <si>
    <t xml:space="preserve">§ 3429, seskupení pol. 52 - Neinvestiční transfery soukromoprávním osobám </t>
  </si>
  <si>
    <t xml:space="preserve">§ 4349, seskupení pol. 52 - Neinvestiční transfery soukromoprávním osobám </t>
  </si>
  <si>
    <t xml:space="preserve">§ 4339, seskupení pol. 52 - Neinvestiční transfery soukromoprávním osobám </t>
  </si>
  <si>
    <t xml:space="preserve">§ 4399, seskupení pol. 52 - Neinvestiční transfery soukromoprávním osobám </t>
  </si>
  <si>
    <t>§ 3419, seskupení pol. 52 - Neinvestiční transfery soukromoprávním osobám</t>
  </si>
  <si>
    <t>§ 3429, seskupení pol. 52 - Neinvestiční transfery soukromoprávním osobám</t>
  </si>
  <si>
    <t>§ 3319, seskupení pol. 52 - Neinvestiční transfery soukromoprávním osobám</t>
  </si>
  <si>
    <t>Neinvestiční transfery soukromoprávním osobám</t>
  </si>
  <si>
    <t xml:space="preserve">§ 3419, seskupení pol. 54 - Neinvestiční transfery a některé náhrady fyzickým osobám </t>
  </si>
  <si>
    <t>více §</t>
  </si>
  <si>
    <t xml:space="preserve">05_04 Víceletá podpora významných kulturních projektů </t>
  </si>
  <si>
    <t>§ 3541, seskupení pol. 52 - Neinvestiční transfery soukromoprávním osobám</t>
  </si>
  <si>
    <t>§ 3543, seskupení pol. 52 - Neinvestiční transfery soukromoprávním osobám</t>
  </si>
  <si>
    <t>§ 3592, seskupení pol. 52 - Neinvestiční transfery soukromoprávním osobám</t>
  </si>
  <si>
    <t>§ 3545, seskupení pol. 52 - Neinvestiční transfery soukromoprávním osobám</t>
  </si>
  <si>
    <t>§3599</t>
  </si>
  <si>
    <t xml:space="preserve">§ 2310, seskupení pol. 53 - Neinvestiční transfery veřejnoprávním osobám a mezi peněžními fondy téže osoby a platby daní </t>
  </si>
  <si>
    <t>05_04_Víceletá podpora významných kulturních projektů (UZ 670)</t>
  </si>
  <si>
    <t>Neinvestiční transfery soukromoprávním osobám,  Neinvestiční transfery veřejnoprávním osobám a mezi peněžními fondy téže osoby a platby daní , Neinvestiční transfery a některé náhrady fyzickým osobám</t>
  </si>
  <si>
    <t>§ 6409, seskupení pol. 52 - Neinvestiční transfery soukromoprávním osobám</t>
  </si>
  <si>
    <t xml:space="preserve">alokace: </t>
  </si>
  <si>
    <t>06_02_03 Podpora reprezentantů ČR z Olomouckého kraje (UZ 503)</t>
  </si>
  <si>
    <t>ses. 52</t>
  </si>
  <si>
    <t>Zabepečení činnosti BESIP</t>
  </si>
  <si>
    <t>Kroměřížská dráha, z.s.</t>
  </si>
  <si>
    <t>Olomouc region Card - dle smlouvy 2010/03825/KH/DSM</t>
  </si>
  <si>
    <t xml:space="preserve">Podpora center / výdejen potravinové a materiální pomoci v Olomouckém kraji </t>
  </si>
  <si>
    <t>Významné akce / projekty s celokrajským dopadem (např. H-point)</t>
  </si>
  <si>
    <t>§ 4399, seskupení pol. 63 - Investiční transfery</t>
  </si>
  <si>
    <t xml:space="preserve">Investiční transfery fundacím, ústavům a obecně prospěšným společnostem </t>
  </si>
  <si>
    <t xml:space="preserve">Statuární město Přerov - kompenzace Dluhonice </t>
  </si>
  <si>
    <t>Mgr. Ing. Jitka Hejlová</t>
  </si>
  <si>
    <t>§ 3311, seskupení pol. 52 - Neinvestiční transfery soukromoprávním osobám</t>
  </si>
  <si>
    <t>§ 3330, seskupení pol. 52 - Neinvestiční transfery soukromoprávním osobám</t>
  </si>
  <si>
    <t>§ 3326, seskupení pol. 52 - Neinvestiční transfery soukromoprávním osobám</t>
  </si>
  <si>
    <t xml:space="preserve">§ 3326, seskupení pol. 54 - Neinvestiční transfery a některé náhrady fyzickým osobám </t>
  </si>
  <si>
    <t>§3322</t>
  </si>
  <si>
    <t>§3330</t>
  </si>
  <si>
    <t>Karel Dostál - Projekt "Ano, šéfe! po Litovelsku"</t>
  </si>
  <si>
    <t>Podpora polytechnického vzdělávání a řemesel - školy jiných zřizovatelů - stipendia žákům vybraných oborů - nároková položka při splnění podmínek pro poskytnutí stipendií</t>
  </si>
  <si>
    <t>ARPOK, o.p.s. - Projekt "Učíme v souvislostech"</t>
  </si>
  <si>
    <t xml:space="preserve">Nadační fond Gaudeamus - Dějepisná soutěž studentů gymnázií </t>
  </si>
  <si>
    <t>Asociace kuchařů a cukrářů České republiky - Soutěž "Gastro Olomouc – Olima Cup"</t>
  </si>
  <si>
    <t>Cech instalatérů České republiky, z.s.- Soutěž žáků SŠ oboru instalatér</t>
  </si>
  <si>
    <t>Mensa České republiky - Soutěž "Logická olympiáda"</t>
  </si>
  <si>
    <t>Student Cyber Games, z.s.- Soutěž "pIšQworky"</t>
  </si>
  <si>
    <t xml:space="preserve">§ 3636, seskupení pol. 53 - Neinvestiční transfery veřejnoprávním osobám a mezi peněžními fondy téže osoby a platby daní </t>
  </si>
  <si>
    <t>§ 3539, seskupení pol. 63 - Investiční transfery</t>
  </si>
  <si>
    <t xml:space="preserve">Investiční transfery ostatním příspěvkovým organizacím zřízeným jinými zřizovateli </t>
  </si>
  <si>
    <t>12_01_05 Podpora kinematografie (UZ 584)</t>
  </si>
  <si>
    <t>12_01_05 Podpora kinematografie</t>
  </si>
  <si>
    <t>14_01_01 Podpora regionálního značení (UZ 430)</t>
  </si>
  <si>
    <t>14_01_02 Podpora farmářských trhů (UZ 431)</t>
  </si>
  <si>
    <t xml:space="preserve">§ 2143, seskupení pol. 52 - Neinvestiční transfery soukromoprávním osobám </t>
  </si>
  <si>
    <t>Schválený rozpočet 2024</t>
  </si>
  <si>
    <t>Upravený rozpočet k 
31. 7. 2024</t>
  </si>
  <si>
    <t>Návrh rozpočtu 2025</t>
  </si>
  <si>
    <t>14_01 Program na podporu místních produktů 2025</t>
  </si>
  <si>
    <t>01_01 Program obnovy venkova Olomouckého kraje 2025</t>
  </si>
  <si>
    <t>03_02 Dotace obcím na území Olomouckého kraje na řešení mimořádných událostí v oblasti vodohospodářské infrastruktury 2025 (UZ 460)</t>
  </si>
  <si>
    <t>03_02 Dotace obcím na území Olomouckého kraje na řešení mimořádných událostí v oblasti vodohospodářské infrastruktury 2025</t>
  </si>
  <si>
    <t>3. Výdaje Olomouckého kraje na rok 2025</t>
  </si>
  <si>
    <t xml:space="preserve">04_01 Program na podporu vzdělávání na vysokých školách v Olomouckém kraji v roce 2025 (UZ 485) </t>
  </si>
  <si>
    <t>04_02 Studijní stipendium Olomouckého kraje na studium v zahraničí v roce 2025 (UZ 495)</t>
  </si>
  <si>
    <t>04_03 Program na podporu environmentálního vzdělávání, výchovy a osvěty v Olomouckém kraji v roce 2025 (UZ 510)</t>
  </si>
  <si>
    <t>04_04 Program na podporu práce s dětmi a mládeží v Olomouckém kraji v roce 2025 (UZ 520)</t>
  </si>
  <si>
    <t>04_01 Program na podporu vzdělávání na vysokých školách v Olomouckém kraji v roce 2025</t>
  </si>
  <si>
    <t>04_02 Studijní stipendium Olomouckého kraje na studium v zahraničí v roce 2025</t>
  </si>
  <si>
    <t>04_03 Program na podporu environmentálního vzdělávání, výchovy a osvěty v Olomouckém kraji v roce 2025</t>
  </si>
  <si>
    <t>04_04 Program na podporu práce s dětmi a mládeží v Olomouckém kraji v roce 2025</t>
  </si>
  <si>
    <t xml:space="preserve">Mgr. František Pěruška </t>
  </si>
  <si>
    <t>09_01 Podpora výstavby a oprav cyklostezek 2025 (UZ 535)</t>
  </si>
  <si>
    <t>09_02 Podpora opatření pro zvýšení bezpečnosti provozu a budování přechodů pro chodce 2025 (UZ 590)</t>
  </si>
  <si>
    <t>09_03 Podpora výstavby, obnovy a vybavení dětských dopravních hřišť 2025
(UZ 640)</t>
  </si>
  <si>
    <t>09_01 Podpora výstavby a oprav cyklostezek 2025</t>
  </si>
  <si>
    <t>09_02 Podopora opatření pro zvýšení bezpečnosti provozu a budování přechodů pro chodce 2025</t>
  </si>
  <si>
    <t>09_03 Podpora výstavby, obnovy a vybavení dětských dopravních hřišť 2025</t>
  </si>
  <si>
    <t>08_01 Dotační program pro sociální oblast 2025</t>
  </si>
  <si>
    <t>Podpora infrastruktury sociálních služeb na území Olomouckého kraje II</t>
  </si>
  <si>
    <t xml:space="preserve">Dotační program na podporu dluhového poradenství v Olomouckém kraji </t>
  </si>
  <si>
    <t>12_01 Program na podporu cestovního ruchu a zahraničních vztahů 2025</t>
  </si>
  <si>
    <t>13_01 Dotace na činnost a akce spolků hasičů a pobočných spolků hasičů Olomouckého kraje 2025</t>
  </si>
  <si>
    <t>13_01_01 Dotace na akce spolků hasičů a pobočných spolků hasičů Olomouckého kraje  (UZ 425)</t>
  </si>
  <si>
    <t>13_01_02 Dotace na činnost spolků hasičů a pobočných spolků hasičů Olomouckého kraje (UZ 426)</t>
  </si>
  <si>
    <t>13_02 Program na podporu JSDH 2025</t>
  </si>
  <si>
    <t>13_02_01 Dotace na pořízení, technické zhodnocení a opravu požární techniky, nákup věcného vybavení a zajištění akceschopnosti JSDH obcí Olomouckého kraje 
(UZ 415)</t>
  </si>
  <si>
    <t>13_02_02 Dotace na pořízení cisternových automobilových stříkaček a dopravních automobilů pro JSDH obcí Olomouckého kraje s dotací MV ČR  (UZ 416)</t>
  </si>
  <si>
    <t>13_02_01 Dotace na pořízení, technické zhodnocení a opravu požární techniky, nákup věcného vybavení a zajištění akceschopnosti JSDH obcí Olomouckého kraje</t>
  </si>
  <si>
    <t xml:space="preserve">13_02_02 Dotace na pořízení cisternových automobilových stříkaček a dopravních automobilů pro JSDH obcí Olomouckého kraje s dotací MV ČR  </t>
  </si>
  <si>
    <t xml:space="preserve">13_01_01 Dotace na akce spolků hasičů a pobočných spolků hasičů Olomouckého kraje </t>
  </si>
  <si>
    <t>13_01_02 Dotace na činnost spolků hasičů a pobočných spolků hasičů Olomouckého kraje</t>
  </si>
  <si>
    <t>10_02 Program pro oblast protidrogové prevence v roce 2025</t>
  </si>
  <si>
    <t>10_01 Program na podporu zdraví a zdravého životního stylu v roce 2025</t>
  </si>
  <si>
    <t>10_03 Program pro vzdělávání ve zdravotnictví v roce 2025 (UZ 570)</t>
  </si>
  <si>
    <t>10_04_ Program na podporu poskytovatelů stipendií ve zdravotnictví v roce 2025 (UZ 626)</t>
  </si>
  <si>
    <t>11_01 Program na podporu poskytovatelů paliativní péče v roce 2025</t>
  </si>
  <si>
    <t>§3542</t>
  </si>
  <si>
    <t>UZ 575,576,577,578,579</t>
  </si>
  <si>
    <t>UZ 660,661,663,666</t>
  </si>
  <si>
    <t>§3592,pol52</t>
  </si>
  <si>
    <t>10_03 Program pro vzdělávání ve zdravotnictví v roce 2025</t>
  </si>
  <si>
    <t>10_04_ Program na podporu poskytovatelů stipendií ve zdravotnictví v roce 2025</t>
  </si>
  <si>
    <t>06_02 Program na podporu sportu v Olomouckém kraji v roce 2025</t>
  </si>
  <si>
    <t>06_03 Program na podporu volnočasových aktivit se zaměřením na tělovýchovu a rekreační sport v Olomouckém kraji v roce 2025  (UZ 505)</t>
  </si>
  <si>
    <t>06_04 Program na podporu sportovní činnosti dětí a mládeže v Olomouckém kraji v roce 2025 (UZ 515)</t>
  </si>
  <si>
    <t>06_01 Program na podporu sportovní činnosti v Olomouckém kraji v roce 2025</t>
  </si>
  <si>
    <t>06_05 Program na podporu handicapovaných sportovců v Olomouckém kraji v roce 2025 (UZ 600)</t>
  </si>
  <si>
    <t>06_03 Program na podporu volnočasových aktivit se zaměřením na tělovýchovu a rekreační sport v Olomouckém kraji v roce 2025</t>
  </si>
  <si>
    <t>06_04 Program na podporu sportovní činnosti dětí a mládeže v Olomouckém kraji v roce 2025</t>
  </si>
  <si>
    <t>06_05 Program na podporu handicapovaných sportovců v Olomouckém kraji v roce 2025</t>
  </si>
  <si>
    <t>06_06 Program na podporu investičních akcí v oblasti sportu - technické a sportovní vybavení sportovních a tělovýchovných zařízení v Olomouckém kraji v roce 2025  (UZ 615)</t>
  </si>
  <si>
    <t>06_06 Program na podporu investičních akcí v oblasti sportu - technické a sportovní vybavení sportovních a tělovýchovných zařízení v Olomouckém kraji v roce 2025</t>
  </si>
  <si>
    <t>06_09 Víceletá podpora v oblasti sportu 2025-2027</t>
  </si>
  <si>
    <t>06_08 Program na podporu výstavby a rekonstrukci sportovních zařízení kofinancovaných z Národní sportovní agentury v roce 2025</t>
  </si>
  <si>
    <t>06_08 Program na podporu výstavby a rekonstrukci sportovních zařízení kofinancovaných z Národní sportovní agentury v roce 2025 (UZ 695)</t>
  </si>
  <si>
    <t>07_01 Program památkové péče v Olomouckém kraji v roce 2025</t>
  </si>
  <si>
    <t>05_01 Program podpory kultury v Olomouckém kraji v roce 2025</t>
  </si>
  <si>
    <t>05_01 Program podpory kultury v Olomouckém kraji v roce 2025 (UZ 555)</t>
  </si>
  <si>
    <t>05_02 Program na podporu stálých profesionálních souborů v Olomouckém kraji v roce 2025 (UZ 610)</t>
  </si>
  <si>
    <t>05_02 Program na podporu stálých profesionálních souborů v Olomouckém kraji v roce 2025</t>
  </si>
  <si>
    <t>§ 3312, seskupení pol. 52 - Neinvestiční transfery soukromoprávním osobám</t>
  </si>
  <si>
    <t>,</t>
  </si>
  <si>
    <t>§ 3313, seskupení pol. 52 - Neinvestiční transfery soukromoprávním osobám</t>
  </si>
  <si>
    <t xml:space="preserve">§ 3313, seskupení pol. 53 - Neinvestiční transfery veřejnoprávním osobám a mezi peněžními fondy téže osoby a platby daní </t>
  </si>
  <si>
    <t>§ 3315, seskupení pol. 52 - Neinvestiční transfery soukromoprávním osobám</t>
  </si>
  <si>
    <t>05_03 Program na podporu pořízení drobného majektu v oblasti kultury v Olomouckém kraji v roce 2025</t>
  </si>
  <si>
    <r>
      <t xml:space="preserve">3639
</t>
    </r>
    <r>
      <rPr>
        <sz val="9"/>
        <rFont val="Arial"/>
        <family val="2"/>
        <charset val="238"/>
      </rPr>
      <t>+ různé §</t>
    </r>
  </si>
  <si>
    <t>15_01 Smart region Olomoucký kraj 2025</t>
  </si>
  <si>
    <t>§2219</t>
  </si>
  <si>
    <t>§ 3636, seskupení pol. 63 - Investiční transfery</t>
  </si>
  <si>
    <t>15_01_03 Podpora nákupu a realizace samoobslužných multifunkčních SMART boxů</t>
  </si>
  <si>
    <t xml:space="preserve">Vysoká škola chemicko-technologická v Praze - Chemická censtra VŠCHT Praha - Olomouc </t>
  </si>
  <si>
    <t xml:space="preserve">Spolek středního školství Olomouckého kraje - provoz a rozvoj webové platformy školství Olomouckého kraje </t>
  </si>
  <si>
    <t>Českomoravská myslivecká jednota, OMS Olomouc, z.s. - mezinárodní výstava psů Floracanis 2025</t>
  </si>
  <si>
    <t>Povodí Moravy s.p., Brno - Memorandum o spolupráci "Bečva, PPO Troubky"</t>
  </si>
  <si>
    <t>Povodí Moravy s.p., Brno - opatření na zlepšení jakosti vody VD Plumlov</t>
  </si>
  <si>
    <t>DSO Region Moravská cesta - udržitelnost projektu MOSPREMA</t>
  </si>
  <si>
    <t>Obec Ošany u Prostějova - sanační zásah - II. Etapa</t>
  </si>
  <si>
    <t xml:space="preserve">Obec Rapotín - rekonstrukce mostu </t>
  </si>
  <si>
    <t>rekonstrukce kulturních domů na základě Koncepce kultury, reativity a památkové péče</t>
  </si>
  <si>
    <t>Individuální dotace dle uzavřené smlouvy - Česká Ves</t>
  </si>
  <si>
    <t>Klub českých turistů - na údržbu a obnovu značení turistických tras</t>
  </si>
  <si>
    <t xml:space="preserve">Případné žádosti v oblasti krizového řízení (např. pro Česká obec legionářská, z.s., Sružení válečných veteránů, Recsue Olomouc  a jiné) </t>
  </si>
  <si>
    <t>02_01 Program na podporu aktivit v oblasti životního prostředí a zemědělství 2025</t>
  </si>
  <si>
    <t>02_01_01 Podpora realizace opatření v oblasti životního prostředí a zemědělství</t>
  </si>
  <si>
    <t>02_01_02 Podpora vzdělávání a osvěty v oblasti životního prostředí a zemědělství</t>
  </si>
  <si>
    <t>02_01_03 Podpora činnosti nekomerčních zájmových spolků a organizací působících v oblasti životního prostředí a zemědělství</t>
  </si>
  <si>
    <t xml:space="preserve">Program na podporu včelařů na území Olomouckého kraje </t>
  </si>
  <si>
    <t>02_01_01 Podpora realizace opatření v oblasti životního prostředí a zemědělství (UZ 465)</t>
  </si>
  <si>
    <t>02_01_02 Podpora vzdělávání a osvěty v oblasti životního prostředí a zemědělství 
(UZ 467)</t>
  </si>
  <si>
    <t>02_01_03 Podpora činnosti nekomerčních zájmových spolků a organizací působících v oblasti životního prostředí a zemědělství (UZ 466)</t>
  </si>
  <si>
    <t>04_06 Program na podporu aktivit a projektů primární prevence v Olomouckém kraji v roce 2025</t>
  </si>
  <si>
    <t>Program na podporu investičních projektů v oblasti kultury v Olomouckém kraji v roce 2024</t>
  </si>
  <si>
    <t>Podpora kontaktních a poradenských služeb a terénních programů</t>
  </si>
  <si>
    <t>Podpora ambulantní léčby a doléčovacích programů</t>
  </si>
  <si>
    <t>Podpora specificke selektivní a indikované primární prevence</t>
  </si>
  <si>
    <t>Podpora poskytovatelů lůžkové paliativní péče</t>
  </si>
  <si>
    <t>Podpora poskytovatelů domácí paliativní péče</t>
  </si>
  <si>
    <t>Podpora vzdělávání v oblasti paliativní péče</t>
  </si>
  <si>
    <t>06_07 Program na podporu rekonstrukci sportovních zařízení v obcích Olomouckého kraje  v roce 2025 (UZ 605)</t>
  </si>
  <si>
    <t xml:space="preserve">rezervy: </t>
  </si>
  <si>
    <t xml:space="preserve">školství </t>
  </si>
  <si>
    <t xml:space="preserve">zdravotnictví </t>
  </si>
  <si>
    <t xml:space="preserve">krizové řízení </t>
  </si>
  <si>
    <t xml:space="preserve">odbor ekonomický </t>
  </si>
  <si>
    <t xml:space="preserve">Rezerva na individuální žádosti </t>
  </si>
  <si>
    <t xml:space="preserve">04_06 Program na podporu aktivit a projektů primární prevence v Olomouckém kraji v roce 2025 (UZ 521)   </t>
  </si>
  <si>
    <t>15_01_03 Podpora nákupu a realizace samoobslužných multifunkčních SMART boxů (UZ 562)</t>
  </si>
  <si>
    <t>16_01_Podpora infrastruktury v oblastech Jesenicka a Šumperska zasažených povodněmi ze září 2024</t>
  </si>
  <si>
    <t xml:space="preserve">16_01_01 Podpora infrastruktury v oblasti školství </t>
  </si>
  <si>
    <t>16_01_02 Podpora kulturní infrastruktury</t>
  </si>
  <si>
    <t xml:space="preserve">16_01_03 Podpora veřejného prostranství </t>
  </si>
  <si>
    <t xml:space="preserve">16_01_04 Podpora sportovní infrastruktury </t>
  </si>
  <si>
    <t xml:space="preserve">16_01_05 Podpora infrastruktury v oblasti životního prostředí </t>
  </si>
  <si>
    <t>12_02_Program na podporu infrastruktury cestovního ruchu (UZ 591)</t>
  </si>
  <si>
    <t>12_02_Program na podporu infrastruktury cestovního ruchu</t>
  </si>
  <si>
    <t>10_02 Program pro oblast protidrogové prevence v roce 2025 (575)</t>
  </si>
  <si>
    <t>11_01 Program na podporu poskytovatelů paliativní péče v roce 2025 (UZ 660)</t>
  </si>
  <si>
    <t>05_03 Program na podporu pořízení drobného majektu v oblasti kultury v Olomouckém kraji v roce 2025 (UZ 655)</t>
  </si>
  <si>
    <t>06_07 Program na podporu rekonstrukci sportovních zařízení v obcích Olomouckého kraje  v roce 2025</t>
  </si>
  <si>
    <t>16_01_Podpora infrastruktury v oblastech Jesenicka a Šumperska zasažených povodněmi ze září 2024 (UZ 445)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</si>
</sst>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\&quot;tis.Kč&quot;"/>
  </numFmts>
  <fonts count="40" x14ac:knownFonts="1">
    <font>
      <sz val="11"/>
      <color theme="1"/>
      <name val="Calibri"/>
      <family val="2"/>
      <charset val="238"/>
      <scheme val="minor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i/>
      <sz val="11"/>
      <name val="Arial"/>
      <family val="2"/>
      <charset val="238"/>
    </font>
    <font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2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u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i/>
      <sz val="11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i/>
      <sz val="10"/>
      <name val="Arial"/>
      <family val="2"/>
      <charset val="238"/>
    </font>
    <font>
      <i/>
      <sz val="11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i/>
      <sz val="11"/>
      <color rgb="FFFF0000"/>
      <name val="Arial"/>
      <family val="2"/>
      <charset val="238"/>
    </font>
    <font>
      <i/>
      <sz val="11"/>
      <color rgb="FFFF0000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i/>
      <sz val="11"/>
      <name val="Calibri"/>
      <family val="2"/>
      <charset val="238"/>
      <scheme val="minor"/>
    </font>
    <font>
      <sz val="8"/>
      <name val="Verdana"/>
      <family val="2"/>
      <charset val="238"/>
    </font>
    <font>
      <b/>
      <i/>
      <sz val="10"/>
      <name val="Arial"/>
      <family val="2"/>
      <charset val="238"/>
    </font>
    <font>
      <b/>
      <i/>
      <sz val="12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70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thin">
        <color indexed="64"/>
      </bottom>
      <diagonal/>
    </border>
    <border>
      <left style="double">
        <color auto="1"/>
      </left>
      <right style="thin">
        <color indexed="64"/>
      </right>
      <top/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auto="1"/>
      </right>
      <top style="medium">
        <color indexed="64"/>
      </top>
      <bottom/>
      <diagonal/>
    </border>
    <border>
      <left style="double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/>
      <top/>
      <bottom/>
      <diagonal/>
    </border>
    <border>
      <left style="double">
        <color auto="1"/>
      </left>
      <right style="thin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double">
        <color auto="1"/>
      </bottom>
      <diagonal/>
    </border>
    <border>
      <left style="double">
        <color indexed="64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double">
        <color auto="1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57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0" fontId="5" fillId="0" borderId="0" xfId="0" applyFont="1"/>
    <xf numFmtId="164" fontId="4" fillId="0" borderId="0" xfId="0" applyNumberFormat="1" applyFont="1"/>
    <xf numFmtId="3" fontId="4" fillId="3" borderId="5" xfId="0" applyNumberFormat="1" applyFont="1" applyFill="1" applyBorder="1"/>
    <xf numFmtId="3" fontId="7" fillId="3" borderId="0" xfId="1" applyNumberFormat="1" applyFont="1" applyFill="1"/>
    <xf numFmtId="3" fontId="7" fillId="2" borderId="13" xfId="1" applyNumberFormat="1" applyFont="1" applyFill="1" applyBorder="1"/>
    <xf numFmtId="3" fontId="4" fillId="3" borderId="5" xfId="0" applyNumberFormat="1" applyFont="1" applyFill="1" applyBorder="1" applyProtection="1">
      <protection locked="0"/>
    </xf>
    <xf numFmtId="0" fontId="2" fillId="3" borderId="0" xfId="0" applyFont="1" applyFill="1"/>
    <xf numFmtId="0" fontId="8" fillId="0" borderId="0" xfId="0" applyFont="1"/>
    <xf numFmtId="3" fontId="7" fillId="2" borderId="2" xfId="0" applyNumberFormat="1" applyFont="1" applyFill="1" applyBorder="1"/>
    <xf numFmtId="0" fontId="4" fillId="0" borderId="0" xfId="0" applyFont="1"/>
    <xf numFmtId="0" fontId="6" fillId="2" borderId="3" xfId="0" applyFont="1" applyFill="1" applyBorder="1" applyAlignment="1">
      <alignment horizontal="center" vertical="center"/>
    </xf>
    <xf numFmtId="4" fontId="7" fillId="2" borderId="3" xfId="0" applyNumberFormat="1" applyFont="1" applyFill="1" applyBorder="1"/>
    <xf numFmtId="0" fontId="6" fillId="2" borderId="13" xfId="1" applyFont="1" applyFill="1" applyBorder="1"/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center"/>
    </xf>
    <xf numFmtId="3" fontId="2" fillId="3" borderId="0" xfId="0" applyNumberFormat="1" applyFont="1" applyFill="1"/>
    <xf numFmtId="0" fontId="4" fillId="3" borderId="0" xfId="0" applyFont="1" applyFill="1" applyBorder="1"/>
    <xf numFmtId="0" fontId="1" fillId="3" borderId="0" xfId="0" applyFont="1" applyFill="1" applyAlignment="1">
      <alignment horizontal="left"/>
    </xf>
    <xf numFmtId="0" fontId="3" fillId="3" borderId="0" xfId="0" applyFont="1" applyFill="1" applyAlignment="1">
      <alignment horizontal="center"/>
    </xf>
    <xf numFmtId="0" fontId="3" fillId="3" borderId="0" xfId="0" applyFont="1" applyFill="1"/>
    <xf numFmtId="3" fontId="3" fillId="3" borderId="0" xfId="0" applyNumberFormat="1" applyFont="1" applyFill="1"/>
    <xf numFmtId="0" fontId="4" fillId="3" borderId="0" xfId="0" applyFont="1" applyFill="1"/>
    <xf numFmtId="0" fontId="6" fillId="3" borderId="0" xfId="0" applyFont="1" applyFill="1"/>
    <xf numFmtId="4" fontId="4" fillId="3" borderId="6" xfId="0" applyNumberFormat="1" applyFont="1" applyFill="1" applyBorder="1"/>
    <xf numFmtId="0" fontId="9" fillId="3" borderId="0" xfId="0" applyFont="1" applyFill="1" applyBorder="1" applyAlignment="1">
      <alignment horizontal="left"/>
    </xf>
    <xf numFmtId="3" fontId="6" fillId="3" borderId="5" xfId="0" applyNumberFormat="1" applyFont="1" applyFill="1" applyBorder="1"/>
    <xf numFmtId="3" fontId="6" fillId="3" borderId="18" xfId="0" applyNumberFormat="1" applyFont="1" applyFill="1" applyBorder="1"/>
    <xf numFmtId="3" fontId="9" fillId="3" borderId="17" xfId="0" applyNumberFormat="1" applyFont="1" applyFill="1" applyBorder="1"/>
    <xf numFmtId="0" fontId="4" fillId="3" borderId="5" xfId="0" applyFont="1" applyFill="1" applyBorder="1"/>
    <xf numFmtId="0" fontId="6" fillId="3" borderId="5" xfId="0" applyFont="1" applyFill="1" applyBorder="1" applyAlignment="1">
      <alignment wrapText="1"/>
    </xf>
    <xf numFmtId="3" fontId="9" fillId="3" borderId="12" xfId="0" applyNumberFormat="1" applyFont="1" applyFill="1" applyBorder="1"/>
    <xf numFmtId="0" fontId="6" fillId="3" borderId="5" xfId="0" applyFont="1" applyFill="1" applyBorder="1"/>
    <xf numFmtId="3" fontId="4" fillId="3" borderId="0" xfId="0" applyNumberFormat="1" applyFont="1" applyFill="1"/>
    <xf numFmtId="3" fontId="6" fillId="2" borderId="2" xfId="0" applyNumberFormat="1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left"/>
    </xf>
    <xf numFmtId="0" fontId="6" fillId="0" borderId="0" xfId="0" applyFont="1"/>
    <xf numFmtId="0" fontId="6" fillId="3" borderId="18" xfId="0" applyFont="1" applyFill="1" applyBorder="1" applyAlignment="1">
      <alignment wrapText="1"/>
    </xf>
    <xf numFmtId="0" fontId="4" fillId="0" borderId="0" xfId="0" applyFont="1" applyBorder="1"/>
    <xf numFmtId="0" fontId="7" fillId="0" borderId="0" xfId="0" applyFont="1"/>
    <xf numFmtId="3" fontId="4" fillId="0" borderId="0" xfId="0" applyNumberFormat="1" applyFont="1"/>
    <xf numFmtId="0" fontId="15" fillId="3" borderId="0" xfId="0" applyFont="1" applyFill="1" applyAlignment="1">
      <alignment horizontal="left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3" fontId="6" fillId="3" borderId="0" xfId="0" applyNumberFormat="1" applyFont="1" applyFill="1"/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6" fillId="3" borderId="0" xfId="0" applyFont="1" applyFill="1" applyAlignment="1">
      <alignment horizontal="left"/>
    </xf>
    <xf numFmtId="0" fontId="9" fillId="3" borderId="0" xfId="0" applyFont="1" applyFill="1" applyAlignment="1">
      <alignment horizontal="left"/>
    </xf>
    <xf numFmtId="0" fontId="7" fillId="2" borderId="10" xfId="0" applyFont="1" applyFill="1" applyBorder="1" applyAlignment="1">
      <alignment horizontal="left"/>
    </xf>
    <xf numFmtId="0" fontId="4" fillId="2" borderId="10" xfId="0" applyFont="1" applyFill="1" applyBorder="1" applyAlignment="1">
      <alignment horizontal="center"/>
    </xf>
    <xf numFmtId="0" fontId="4" fillId="2" borderId="10" xfId="0" applyFont="1" applyFill="1" applyBorder="1"/>
    <xf numFmtId="3" fontId="4" fillId="2" borderId="10" xfId="0" applyNumberFormat="1" applyFont="1" applyFill="1" applyBorder="1"/>
    <xf numFmtId="0" fontId="7" fillId="3" borderId="0" xfId="0" applyFont="1" applyFill="1" applyAlignment="1">
      <alignment horizontal="left"/>
    </xf>
    <xf numFmtId="0" fontId="4" fillId="3" borderId="0" xfId="0" applyFont="1" applyFill="1" applyBorder="1" applyAlignment="1">
      <alignment horizontal="center"/>
    </xf>
    <xf numFmtId="3" fontId="4" fillId="3" borderId="0" xfId="0" applyNumberFormat="1" applyFont="1" applyFill="1" applyBorder="1"/>
    <xf numFmtId="0" fontId="17" fillId="3" borderId="0" xfId="0" applyFont="1" applyFill="1" applyAlignment="1">
      <alignment horizontal="justify" wrapText="1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18" fillId="0" borderId="0" xfId="0" applyFont="1"/>
    <xf numFmtId="0" fontId="9" fillId="3" borderId="0" xfId="0" applyFont="1" applyFill="1"/>
    <xf numFmtId="0" fontId="2" fillId="3" borderId="0" xfId="0" applyFont="1" applyFill="1" applyAlignment="1">
      <alignment horizontal="left"/>
    </xf>
    <xf numFmtId="0" fontId="9" fillId="0" borderId="5" xfId="0" applyFont="1" applyBorder="1"/>
    <xf numFmtId="3" fontId="9" fillId="0" borderId="5" xfId="0" applyNumberFormat="1" applyFont="1" applyBorder="1"/>
    <xf numFmtId="3" fontId="4" fillId="3" borderId="27" xfId="0" applyNumberFormat="1" applyFont="1" applyFill="1" applyBorder="1"/>
    <xf numFmtId="4" fontId="4" fillId="3" borderId="29" xfId="0" applyNumberFormat="1" applyFont="1" applyFill="1" applyBorder="1"/>
    <xf numFmtId="4" fontId="9" fillId="2" borderId="31" xfId="0" applyNumberFormat="1" applyFont="1" applyFill="1" applyBorder="1"/>
    <xf numFmtId="4" fontId="9" fillId="3" borderId="33" xfId="0" applyNumberFormat="1" applyFont="1" applyFill="1" applyBorder="1"/>
    <xf numFmtId="0" fontId="6" fillId="3" borderId="4" xfId="0" applyFont="1" applyFill="1" applyBorder="1" applyAlignment="1">
      <alignment horizontal="left"/>
    </xf>
    <xf numFmtId="4" fontId="6" fillId="3" borderId="6" xfId="0" applyNumberFormat="1" applyFont="1" applyFill="1" applyBorder="1"/>
    <xf numFmtId="0" fontId="6" fillId="3" borderId="34" xfId="0" applyFont="1" applyFill="1" applyBorder="1"/>
    <xf numFmtId="4" fontId="6" fillId="3" borderId="35" xfId="0" applyNumberFormat="1" applyFont="1" applyFill="1" applyBorder="1"/>
    <xf numFmtId="0" fontId="6" fillId="3" borderId="4" xfId="0" applyFont="1" applyFill="1" applyBorder="1"/>
    <xf numFmtId="3" fontId="8" fillId="0" borderId="0" xfId="0" applyNumberFormat="1" applyFont="1"/>
    <xf numFmtId="3" fontId="8" fillId="3" borderId="0" xfId="0" applyNumberFormat="1" applyFont="1" applyFill="1"/>
    <xf numFmtId="0" fontId="7" fillId="2" borderId="12" xfId="0" applyFont="1" applyFill="1" applyBorder="1" applyAlignment="1">
      <alignment horizontal="left"/>
    </xf>
    <xf numFmtId="164" fontId="7" fillId="2" borderId="12" xfId="0" applyNumberFormat="1" applyFont="1" applyFill="1" applyBorder="1"/>
    <xf numFmtId="0" fontId="23" fillId="0" borderId="12" xfId="0" applyFont="1" applyBorder="1"/>
    <xf numFmtId="164" fontId="23" fillId="0" borderId="12" xfId="0" applyNumberFormat="1" applyFont="1" applyBorder="1"/>
    <xf numFmtId="0" fontId="23" fillId="0" borderId="12" xfId="0" applyFont="1" applyBorder="1" applyAlignment="1">
      <alignment wrapText="1"/>
    </xf>
    <xf numFmtId="164" fontId="8" fillId="0" borderId="0" xfId="0" applyNumberFormat="1" applyFont="1"/>
    <xf numFmtId="164" fontId="19" fillId="0" borderId="0" xfId="0" applyNumberFormat="1" applyFont="1" applyBorder="1" applyAlignment="1"/>
    <xf numFmtId="164" fontId="8" fillId="0" borderId="0" xfId="0" applyNumberFormat="1" applyFont="1" applyBorder="1" applyAlignment="1"/>
    <xf numFmtId="0" fontId="13" fillId="0" borderId="0" xfId="0" applyFont="1"/>
    <xf numFmtId="3" fontId="10" fillId="2" borderId="2" xfId="0" applyNumberFormat="1" applyFont="1" applyFill="1" applyBorder="1" applyAlignment="1">
      <alignment horizontal="center" wrapText="1"/>
    </xf>
    <xf numFmtId="0" fontId="24" fillId="3" borderId="0" xfId="0" applyFont="1" applyFill="1" applyBorder="1" applyAlignment="1">
      <alignment horizontal="justify"/>
    </xf>
    <xf numFmtId="0" fontId="8" fillId="3" borderId="0" xfId="0" applyFont="1" applyFill="1" applyAlignment="1">
      <alignment horizontal="center"/>
    </xf>
    <xf numFmtId="0" fontId="8" fillId="3" borderId="0" xfId="0" applyFont="1" applyFill="1"/>
    <xf numFmtId="0" fontId="8" fillId="3" borderId="0" xfId="0" applyFont="1" applyFill="1" applyAlignment="1">
      <alignment horizontal="left"/>
    </xf>
    <xf numFmtId="0" fontId="25" fillId="0" borderId="0" xfId="0" applyFont="1" applyAlignment="1">
      <alignment horizontal="center"/>
    </xf>
    <xf numFmtId="0" fontId="20" fillId="0" borderId="0" xfId="0" applyFont="1"/>
    <xf numFmtId="0" fontId="20" fillId="3" borderId="0" xfId="0" applyFont="1" applyFill="1" applyAlignment="1">
      <alignment horizontal="left"/>
    </xf>
    <xf numFmtId="0" fontId="22" fillId="3" borderId="0" xfId="0" applyFont="1" applyFill="1" applyAlignment="1">
      <alignment horizontal="justify" wrapText="1"/>
    </xf>
    <xf numFmtId="0" fontId="8" fillId="0" borderId="0" xfId="0" applyFont="1" applyAlignment="1">
      <alignment horizontal="center"/>
    </xf>
    <xf numFmtId="3" fontId="6" fillId="0" borderId="0" xfId="0" applyNumberFormat="1" applyFont="1"/>
    <xf numFmtId="3" fontId="6" fillId="0" borderId="0" xfId="0" applyNumberFormat="1" applyFont="1" applyAlignment="1">
      <alignment horizontal="center"/>
    </xf>
    <xf numFmtId="0" fontId="23" fillId="3" borderId="12" xfId="0" applyFont="1" applyFill="1" applyBorder="1" applyAlignment="1">
      <alignment horizontal="left"/>
    </xf>
    <xf numFmtId="164" fontId="23" fillId="3" borderId="12" xfId="0" applyNumberFormat="1" applyFont="1" applyFill="1" applyBorder="1"/>
    <xf numFmtId="0" fontId="23" fillId="3" borderId="12" xfId="0" applyFont="1" applyFill="1" applyBorder="1"/>
    <xf numFmtId="0" fontId="27" fillId="0" borderId="0" xfId="0" applyFont="1"/>
    <xf numFmtId="0" fontId="23" fillId="3" borderId="12" xfId="0" applyFont="1" applyFill="1" applyBorder="1" applyAlignment="1">
      <alignment wrapText="1"/>
    </xf>
    <xf numFmtId="0" fontId="4" fillId="0" borderId="0" xfId="0" applyFont="1" applyAlignment="1">
      <alignment horizontal="left"/>
    </xf>
    <xf numFmtId="164" fontId="4" fillId="0" borderId="0" xfId="0" applyNumberFormat="1" applyFont="1" applyBorder="1" applyAlignment="1"/>
    <xf numFmtId="0" fontId="23" fillId="0" borderId="12" xfId="0" applyFont="1" applyBorder="1" applyAlignment="1">
      <alignment horizontal="left"/>
    </xf>
    <xf numFmtId="164" fontId="9" fillId="0" borderId="0" xfId="0" applyNumberFormat="1" applyFont="1" applyBorder="1" applyAlignment="1"/>
    <xf numFmtId="0" fontId="7" fillId="2" borderId="12" xfId="0" applyFont="1" applyFill="1" applyBorder="1"/>
    <xf numFmtId="4" fontId="10" fillId="2" borderId="3" xfId="1" applyNumberFormat="1" applyFont="1" applyFill="1" applyBorder="1" applyAlignment="1">
      <alignment horizontal="center" vertical="center" wrapText="1"/>
    </xf>
    <xf numFmtId="3" fontId="18" fillId="0" borderId="0" xfId="0" applyNumberFormat="1" applyFont="1"/>
    <xf numFmtId="3" fontId="18" fillId="0" borderId="0" xfId="0" applyNumberFormat="1" applyFont="1" applyAlignment="1">
      <alignment horizontal="center"/>
    </xf>
    <xf numFmtId="0" fontId="7" fillId="3" borderId="0" xfId="0" applyFont="1" applyFill="1" applyBorder="1" applyAlignment="1">
      <alignment horizontal="left"/>
    </xf>
    <xf numFmtId="0" fontId="6" fillId="3" borderId="18" xfId="0" applyFont="1" applyFill="1" applyBorder="1"/>
    <xf numFmtId="0" fontId="10" fillId="0" borderId="0" xfId="0" applyFont="1" applyAlignment="1">
      <alignment horizontal="center"/>
    </xf>
    <xf numFmtId="0" fontId="28" fillId="2" borderId="1" xfId="0" applyFont="1" applyFill="1" applyBorder="1" applyAlignment="1">
      <alignment horizontal="center"/>
    </xf>
    <xf numFmtId="0" fontId="28" fillId="2" borderId="2" xfId="0" applyFont="1" applyFill="1" applyBorder="1" applyAlignment="1">
      <alignment horizontal="center"/>
    </xf>
    <xf numFmtId="3" fontId="28" fillId="2" borderId="2" xfId="0" applyNumberFormat="1" applyFont="1" applyFill="1" applyBorder="1" applyAlignment="1">
      <alignment horizontal="center" wrapText="1"/>
    </xf>
    <xf numFmtId="4" fontId="28" fillId="2" borderId="3" xfId="1" applyNumberFormat="1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/>
    </xf>
    <xf numFmtId="0" fontId="4" fillId="3" borderId="28" xfId="0" applyFont="1" applyFill="1" applyBorder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4" fillId="3" borderId="27" xfId="0" applyFont="1" applyFill="1" applyBorder="1"/>
    <xf numFmtId="0" fontId="9" fillId="3" borderId="12" xfId="0" applyFont="1" applyFill="1" applyBorder="1" applyAlignment="1">
      <alignment wrapText="1"/>
    </xf>
    <xf numFmtId="0" fontId="9" fillId="0" borderId="0" xfId="0" applyFont="1"/>
    <xf numFmtId="3" fontId="4" fillId="3" borderId="5" xfId="0" applyNumberFormat="1" applyFont="1" applyFill="1" applyBorder="1" applyAlignment="1">
      <alignment vertical="center"/>
    </xf>
    <xf numFmtId="4" fontId="4" fillId="3" borderId="6" xfId="0" applyNumberFormat="1" applyFont="1" applyFill="1" applyBorder="1" applyAlignment="1">
      <alignment vertical="center"/>
    </xf>
    <xf numFmtId="0" fontId="4" fillId="3" borderId="4" xfId="0" applyNumberFormat="1" applyFont="1" applyFill="1" applyBorder="1" applyAlignment="1">
      <alignment horizontal="center"/>
    </xf>
    <xf numFmtId="0" fontId="4" fillId="3" borderId="5" xfId="0" applyNumberFormat="1" applyFont="1" applyFill="1" applyBorder="1" applyAlignment="1">
      <alignment horizontal="center"/>
    </xf>
    <xf numFmtId="0" fontId="4" fillId="3" borderId="5" xfId="0" applyNumberFormat="1" applyFont="1" applyFill="1" applyBorder="1"/>
    <xf numFmtId="0" fontId="4" fillId="3" borderId="4" xfId="0" applyNumberFormat="1" applyFont="1" applyFill="1" applyBorder="1" applyAlignment="1" applyProtection="1">
      <alignment horizontal="center"/>
      <protection locked="0"/>
    </xf>
    <xf numFmtId="0" fontId="4" fillId="3" borderId="5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21" fillId="0" borderId="0" xfId="0" applyFont="1"/>
    <xf numFmtId="0" fontId="30" fillId="0" borderId="0" xfId="0" applyFont="1"/>
    <xf numFmtId="0" fontId="30" fillId="0" borderId="0" xfId="0" applyFont="1" applyAlignment="1">
      <alignment horizontal="center"/>
    </xf>
    <xf numFmtId="0" fontId="29" fillId="0" borderId="0" xfId="0" applyFont="1"/>
    <xf numFmtId="0" fontId="31" fillId="0" borderId="0" xfId="0" applyFont="1"/>
    <xf numFmtId="0" fontId="29" fillId="0" borderId="0" xfId="0" applyFont="1" applyAlignment="1">
      <alignment horizontal="center"/>
    </xf>
    <xf numFmtId="0" fontId="32" fillId="0" borderId="0" xfId="0" applyFont="1"/>
    <xf numFmtId="0" fontId="29" fillId="3" borderId="0" xfId="0" applyFont="1" applyFill="1"/>
    <xf numFmtId="0" fontId="9" fillId="3" borderId="24" xfId="0" applyFont="1" applyFill="1" applyBorder="1" applyAlignment="1">
      <alignment wrapText="1"/>
    </xf>
    <xf numFmtId="0" fontId="6" fillId="3" borderId="24" xfId="0" applyFont="1" applyFill="1" applyBorder="1"/>
    <xf numFmtId="0" fontId="9" fillId="3" borderId="24" xfId="0" applyFont="1" applyFill="1" applyBorder="1"/>
    <xf numFmtId="3" fontId="9" fillId="3" borderId="24" xfId="0" applyNumberFormat="1" applyFont="1" applyFill="1" applyBorder="1"/>
    <xf numFmtId="4" fontId="9" fillId="3" borderId="38" xfId="0" applyNumberFormat="1" applyFont="1" applyFill="1" applyBorder="1"/>
    <xf numFmtId="0" fontId="4" fillId="3" borderId="17" xfId="0" applyFont="1" applyFill="1" applyBorder="1"/>
    <xf numFmtId="0" fontId="6" fillId="0" borderId="5" xfId="0" applyFont="1" applyBorder="1"/>
    <xf numFmtId="0" fontId="6" fillId="3" borderId="24" xfId="0" applyFont="1" applyFill="1" applyBorder="1" applyAlignment="1">
      <alignment horizontal="right"/>
    </xf>
    <xf numFmtId="0" fontId="4" fillId="3" borderId="24" xfId="0" applyFont="1" applyFill="1" applyBorder="1"/>
    <xf numFmtId="0" fontId="6" fillId="3" borderId="12" xfId="0" applyFont="1" applyFill="1" applyBorder="1" applyAlignment="1">
      <alignment horizontal="right"/>
    </xf>
    <xf numFmtId="0" fontId="4" fillId="3" borderId="12" xfId="0" applyFont="1" applyFill="1" applyBorder="1"/>
    <xf numFmtId="4" fontId="9" fillId="3" borderId="40" xfId="0" applyNumberFormat="1" applyFont="1" applyFill="1" applyBorder="1"/>
    <xf numFmtId="0" fontId="9" fillId="3" borderId="17" xfId="0" applyFont="1" applyFill="1" applyBorder="1" applyAlignment="1">
      <alignment horizontal="left" wrapText="1"/>
    </xf>
    <xf numFmtId="0" fontId="3" fillId="3" borderId="0" xfId="0" applyFont="1" applyFill="1" applyAlignment="1">
      <alignment horizontal="right"/>
    </xf>
    <xf numFmtId="0" fontId="4" fillId="0" borderId="37" xfId="0" applyFont="1" applyBorder="1"/>
    <xf numFmtId="0" fontId="6" fillId="0" borderId="12" xfId="0" applyFont="1" applyBorder="1"/>
    <xf numFmtId="0" fontId="9" fillId="0" borderId="12" xfId="0" applyFont="1" applyBorder="1"/>
    <xf numFmtId="3" fontId="9" fillId="0" borderId="12" xfId="0" applyNumberFormat="1" applyFont="1" applyBorder="1"/>
    <xf numFmtId="4" fontId="9" fillId="0" borderId="33" xfId="0" applyNumberFormat="1" applyFont="1" applyBorder="1"/>
    <xf numFmtId="4" fontId="9" fillId="0" borderId="40" xfId="0" applyNumberFormat="1" applyFont="1" applyBorder="1"/>
    <xf numFmtId="3" fontId="9" fillId="3" borderId="5" xfId="0" applyNumberFormat="1" applyFont="1" applyFill="1" applyBorder="1"/>
    <xf numFmtId="4" fontId="9" fillId="3" borderId="6" xfId="0" applyNumberFormat="1" applyFont="1" applyFill="1" applyBorder="1"/>
    <xf numFmtId="0" fontId="9" fillId="3" borderId="5" xfId="0" applyFont="1" applyFill="1" applyBorder="1" applyAlignment="1">
      <alignment horizontal="left" wrapText="1"/>
    </xf>
    <xf numFmtId="0" fontId="6" fillId="3" borderId="18" xfId="0" applyFont="1" applyFill="1" applyBorder="1" applyAlignment="1">
      <alignment horizontal="right"/>
    </xf>
    <xf numFmtId="0" fontId="4" fillId="3" borderId="18" xfId="0" applyFont="1" applyFill="1" applyBorder="1"/>
    <xf numFmtId="3" fontId="9" fillId="3" borderId="18" xfId="0" applyNumberFormat="1" applyFont="1" applyFill="1" applyBorder="1"/>
    <xf numFmtId="4" fontId="9" fillId="3" borderId="35" xfId="0" applyNumberFormat="1" applyFont="1" applyFill="1" applyBorder="1"/>
    <xf numFmtId="0" fontId="6" fillId="3" borderId="5" xfId="0" applyFont="1" applyFill="1" applyBorder="1" applyAlignment="1">
      <alignment horizontal="right"/>
    </xf>
    <xf numFmtId="0" fontId="29" fillId="3" borderId="0" xfId="0" applyFont="1" applyFill="1" applyAlignment="1">
      <alignment horizontal="left" wrapText="1"/>
    </xf>
    <xf numFmtId="3" fontId="29" fillId="3" borderId="0" xfId="0" applyNumberFormat="1" applyFont="1" applyFill="1" applyAlignment="1">
      <alignment horizontal="left" wrapText="1"/>
    </xf>
    <xf numFmtId="3" fontId="9" fillId="3" borderId="0" xfId="0" applyNumberFormat="1" applyFont="1" applyFill="1" applyBorder="1" applyAlignment="1">
      <alignment horizontal="left"/>
    </xf>
    <xf numFmtId="0" fontId="4" fillId="3" borderId="4" xfId="0" applyFont="1" applyFill="1" applyBorder="1" applyAlignment="1">
      <alignment horizontal="center" vertical="center"/>
    </xf>
    <xf numFmtId="0" fontId="4" fillId="3" borderId="39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34" xfId="0" applyFont="1" applyFill="1" applyBorder="1" applyAlignment="1">
      <alignment vertical="center"/>
    </xf>
    <xf numFmtId="0" fontId="4" fillId="3" borderId="37" xfId="0" applyFont="1" applyFill="1" applyBorder="1" applyAlignment="1">
      <alignment vertical="center"/>
    </xf>
    <xf numFmtId="0" fontId="4" fillId="0" borderId="36" xfId="0" applyFont="1" applyBorder="1" applyAlignment="1">
      <alignment vertical="center"/>
    </xf>
    <xf numFmtId="0" fontId="4" fillId="0" borderId="39" xfId="0" applyFont="1" applyBorder="1" applyAlignment="1">
      <alignment vertical="center"/>
    </xf>
    <xf numFmtId="0" fontId="4" fillId="3" borderId="32" xfId="0" applyFont="1" applyFill="1" applyBorder="1" applyAlignment="1">
      <alignment vertical="center"/>
    </xf>
    <xf numFmtId="3" fontId="10" fillId="3" borderId="27" xfId="0" applyNumberFormat="1" applyFont="1" applyFill="1" applyBorder="1" applyAlignment="1">
      <alignment horizontal="center" wrapText="1"/>
    </xf>
    <xf numFmtId="4" fontId="10" fillId="3" borderId="29" xfId="1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4" fillId="3" borderId="5" xfId="0" applyNumberFormat="1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4" fillId="3" borderId="28" xfId="0" applyNumberFormat="1" applyFont="1" applyFill="1" applyBorder="1" applyAlignment="1">
      <alignment horizontal="center" vertical="center"/>
    </xf>
    <xf numFmtId="0" fontId="4" fillId="3" borderId="27" xfId="0" applyNumberFormat="1" applyFont="1" applyFill="1" applyBorder="1" applyAlignment="1">
      <alignment horizontal="center" vertical="center"/>
    </xf>
    <xf numFmtId="0" fontId="4" fillId="3" borderId="27" xfId="0" applyNumberFormat="1" applyFont="1" applyFill="1" applyBorder="1" applyAlignment="1">
      <alignment vertical="center" wrapText="1"/>
    </xf>
    <xf numFmtId="3" fontId="4" fillId="3" borderId="27" xfId="0" applyNumberFormat="1" applyFont="1" applyFill="1" applyBorder="1" applyAlignment="1">
      <alignment vertical="center"/>
    </xf>
    <xf numFmtId="0" fontId="4" fillId="3" borderId="4" xfId="0" applyNumberFormat="1" applyFont="1" applyFill="1" applyBorder="1" applyAlignment="1" applyProtection="1">
      <alignment horizontal="center" vertical="center"/>
      <protection locked="0"/>
    </xf>
    <xf numFmtId="0" fontId="4" fillId="3" borderId="5" xfId="0" applyNumberFormat="1" applyFont="1" applyFill="1" applyBorder="1" applyAlignment="1" applyProtection="1">
      <alignment horizontal="center" vertical="center"/>
      <protection locked="0"/>
    </xf>
    <xf numFmtId="3" fontId="4" fillId="3" borderId="5" xfId="0" applyNumberFormat="1" applyFont="1" applyFill="1" applyBorder="1" applyAlignment="1" applyProtection="1">
      <alignment vertical="center"/>
      <protection locked="0"/>
    </xf>
    <xf numFmtId="0" fontId="4" fillId="0" borderId="12" xfId="0" applyFont="1" applyBorder="1"/>
    <xf numFmtId="3" fontId="4" fillId="0" borderId="12" xfId="0" applyNumberFormat="1" applyFont="1" applyBorder="1"/>
    <xf numFmtId="0" fontId="7" fillId="0" borderId="12" xfId="0" applyFont="1" applyBorder="1"/>
    <xf numFmtId="3" fontId="7" fillId="0" borderId="12" xfId="0" applyNumberFormat="1" applyFont="1" applyBorder="1"/>
    <xf numFmtId="3" fontId="29" fillId="0" borderId="0" xfId="0" applyNumberFormat="1" applyFont="1"/>
    <xf numFmtId="3" fontId="29" fillId="0" borderId="0" xfId="0" applyNumberFormat="1" applyFont="1" applyAlignment="1">
      <alignment horizontal="center"/>
    </xf>
    <xf numFmtId="3" fontId="6" fillId="0" borderId="0" xfId="0" applyNumberFormat="1" applyFont="1" applyAlignment="1">
      <alignment vertical="center"/>
    </xf>
    <xf numFmtId="3" fontId="27" fillId="0" borderId="0" xfId="0" applyNumberFormat="1" applyFont="1"/>
    <xf numFmtId="1" fontId="6" fillId="0" borderId="0" xfId="0" applyNumberFormat="1" applyFont="1"/>
    <xf numFmtId="1" fontId="6" fillId="0" borderId="0" xfId="0" applyNumberFormat="1" applyFont="1" applyAlignment="1">
      <alignment horizontal="center"/>
    </xf>
    <xf numFmtId="1" fontId="27" fillId="0" borderId="0" xfId="0" applyNumberFormat="1" applyFont="1"/>
    <xf numFmtId="0" fontId="4" fillId="3" borderId="51" xfId="0" applyFont="1" applyFill="1" applyBorder="1" applyAlignment="1">
      <alignment horizontal="center"/>
    </xf>
    <xf numFmtId="4" fontId="4" fillId="3" borderId="52" xfId="0" applyNumberFormat="1" applyFont="1" applyFill="1" applyBorder="1"/>
    <xf numFmtId="3" fontId="3" fillId="0" borderId="0" xfId="0" applyNumberFormat="1" applyFont="1"/>
    <xf numFmtId="3" fontId="4" fillId="3" borderId="27" xfId="0" applyNumberFormat="1" applyFont="1" applyFill="1" applyBorder="1" applyAlignment="1">
      <alignment horizontal="right" wrapText="1"/>
    </xf>
    <xf numFmtId="3" fontId="4" fillId="3" borderId="5" xfId="0" applyNumberFormat="1" applyFont="1" applyFill="1" applyBorder="1" applyAlignment="1">
      <alignment horizontal="right" wrapText="1"/>
    </xf>
    <xf numFmtId="3" fontId="6" fillId="0" borderId="10" xfId="0" applyNumberFormat="1" applyFont="1" applyBorder="1"/>
    <xf numFmtId="0" fontId="9" fillId="3" borderId="24" xfId="0" applyFont="1" applyFill="1" applyBorder="1" applyAlignment="1">
      <alignment horizontal="left" wrapText="1"/>
    </xf>
    <xf numFmtId="0" fontId="7" fillId="2" borderId="43" xfId="1" applyFont="1" applyFill="1" applyBorder="1" applyAlignment="1">
      <alignment horizontal="left"/>
    </xf>
    <xf numFmtId="0" fontId="9" fillId="3" borderId="18" xfId="0" applyFont="1" applyFill="1" applyBorder="1" applyAlignment="1">
      <alignment horizontal="left" wrapText="1"/>
    </xf>
    <xf numFmtId="0" fontId="9" fillId="3" borderId="12" xfId="0" applyFont="1" applyFill="1" applyBorder="1" applyAlignment="1">
      <alignment horizontal="left" wrapText="1"/>
    </xf>
    <xf numFmtId="0" fontId="9" fillId="0" borderId="12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12" fillId="3" borderId="0" xfId="1" applyFont="1" applyFill="1" applyBorder="1"/>
    <xf numFmtId="4" fontId="4" fillId="3" borderId="0" xfId="0" applyNumberFormat="1" applyFont="1" applyFill="1" applyBorder="1"/>
    <xf numFmtId="0" fontId="13" fillId="3" borderId="0" xfId="1" applyFont="1" applyFill="1" applyBorder="1"/>
    <xf numFmtId="0" fontId="4" fillId="3" borderId="10" xfId="0" applyFont="1" applyFill="1" applyBorder="1"/>
    <xf numFmtId="3" fontId="4" fillId="3" borderId="10" xfId="0" applyNumberFormat="1" applyFont="1" applyFill="1" applyBorder="1"/>
    <xf numFmtId="4" fontId="4" fillId="3" borderId="10" xfId="0" applyNumberFormat="1" applyFont="1" applyFill="1" applyBorder="1" applyAlignment="1">
      <alignment horizontal="right"/>
    </xf>
    <xf numFmtId="3" fontId="4" fillId="0" borderId="0" xfId="0" applyNumberFormat="1" applyFont="1" applyBorder="1"/>
    <xf numFmtId="164" fontId="20" fillId="3" borderId="0" xfId="0" applyNumberFormat="1" applyFont="1" applyFill="1" applyBorder="1" applyAlignment="1"/>
    <xf numFmtId="164" fontId="26" fillId="3" borderId="0" xfId="0" applyNumberFormat="1" applyFont="1" applyFill="1" applyBorder="1" applyAlignment="1"/>
    <xf numFmtId="3" fontId="29" fillId="0" borderId="0" xfId="0" applyNumberFormat="1" applyFont="1" applyAlignment="1">
      <alignment horizontal="right"/>
    </xf>
    <xf numFmtId="0" fontId="29" fillId="0" borderId="0" xfId="0" applyFont="1" applyAlignment="1">
      <alignment horizontal="right"/>
    </xf>
    <xf numFmtId="4" fontId="4" fillId="3" borderId="6" xfId="0" applyNumberFormat="1" applyFont="1" applyFill="1" applyBorder="1" applyAlignment="1"/>
    <xf numFmtId="0" fontId="6" fillId="6" borderId="0" xfId="0" applyFont="1" applyFill="1" applyAlignment="1">
      <alignment horizontal="center" vertical="center"/>
    </xf>
    <xf numFmtId="0" fontId="6" fillId="6" borderId="0" xfId="0" applyFont="1" applyFill="1" applyAlignment="1">
      <alignment horizontal="center"/>
    </xf>
    <xf numFmtId="2" fontId="4" fillId="3" borderId="29" xfId="0" applyNumberFormat="1" applyFont="1" applyFill="1" applyBorder="1" applyAlignment="1">
      <alignment vertical="center"/>
    </xf>
    <xf numFmtId="2" fontId="4" fillId="3" borderId="6" xfId="0" applyNumberFormat="1" applyFont="1" applyFill="1" applyBorder="1"/>
    <xf numFmtId="2" fontId="4" fillId="3" borderId="6" xfId="0" applyNumberFormat="1" applyFont="1" applyFill="1" applyBorder="1" applyAlignment="1">
      <alignment vertical="center"/>
    </xf>
    <xf numFmtId="3" fontId="24" fillId="3" borderId="18" xfId="0" applyNumberFormat="1" applyFont="1" applyFill="1" applyBorder="1" applyAlignment="1">
      <alignment horizontal="left"/>
    </xf>
    <xf numFmtId="4" fontId="24" fillId="3" borderId="35" xfId="0" applyNumberFormat="1" applyFont="1" applyFill="1" applyBorder="1" applyAlignment="1">
      <alignment horizontal="left"/>
    </xf>
    <xf numFmtId="0" fontId="6" fillId="3" borderId="0" xfId="0" applyFont="1" applyFill="1" applyAlignment="1">
      <alignment horizontal="right"/>
    </xf>
    <xf numFmtId="0" fontId="24" fillId="0" borderId="0" xfId="0" applyFont="1"/>
    <xf numFmtId="0" fontId="33" fillId="0" borderId="0" xfId="0" applyFont="1" applyAlignment="1">
      <alignment horizontal="center"/>
    </xf>
    <xf numFmtId="0" fontId="33" fillId="0" borderId="0" xfId="0" applyFont="1"/>
    <xf numFmtId="3" fontId="33" fillId="0" borderId="0" xfId="0" applyNumberFormat="1" applyFont="1"/>
    <xf numFmtId="164" fontId="8" fillId="3" borderId="0" xfId="0" applyNumberFormat="1" applyFont="1" applyFill="1" applyBorder="1" applyAlignment="1"/>
    <xf numFmtId="164" fontId="22" fillId="3" borderId="0" xfId="0" applyNumberFormat="1" applyFont="1" applyFill="1" applyBorder="1" applyAlignment="1"/>
    <xf numFmtId="0" fontId="33" fillId="0" borderId="0" xfId="0" applyFont="1" applyBorder="1"/>
    <xf numFmtId="0" fontId="33" fillId="0" borderId="0" xfId="0" applyFont="1" applyAlignment="1">
      <alignment horizontal="left"/>
    </xf>
    <xf numFmtId="164" fontId="33" fillId="3" borderId="0" xfId="0" applyNumberFormat="1" applyFont="1" applyFill="1" applyBorder="1" applyAlignment="1"/>
    <xf numFmtId="164" fontId="34" fillId="3" borderId="0" xfId="0" applyNumberFormat="1" applyFont="1" applyFill="1" applyBorder="1" applyAlignment="1"/>
    <xf numFmtId="3" fontId="4" fillId="0" borderId="21" xfId="0" applyNumberFormat="1" applyFont="1" applyBorder="1"/>
    <xf numFmtId="3" fontId="18" fillId="0" borderId="0" xfId="0" applyNumberFormat="1" applyFont="1" applyAlignment="1">
      <alignment vertical="center"/>
    </xf>
    <xf numFmtId="0" fontId="4" fillId="3" borderId="5" xfId="0" applyFont="1" applyFill="1" applyBorder="1" applyAlignment="1"/>
    <xf numFmtId="0" fontId="24" fillId="3" borderId="0" xfId="0" applyFont="1" applyFill="1" applyBorder="1" applyAlignment="1">
      <alignment horizontal="left"/>
    </xf>
    <xf numFmtId="0" fontId="29" fillId="0" borderId="0" xfId="0" applyFont="1" applyAlignment="1"/>
    <xf numFmtId="3" fontId="4" fillId="3" borderId="5" xfId="0" applyNumberFormat="1" applyFont="1" applyFill="1" applyBorder="1" applyAlignment="1"/>
    <xf numFmtId="0" fontId="4" fillId="0" borderId="0" xfId="0" applyFont="1" applyAlignment="1"/>
    <xf numFmtId="0" fontId="4" fillId="3" borderId="50" xfId="0" applyFont="1" applyFill="1" applyBorder="1" applyAlignment="1">
      <alignment horizontal="center"/>
    </xf>
    <xf numFmtId="3" fontId="9" fillId="3" borderId="24" xfId="0" applyNumberFormat="1" applyFont="1" applyFill="1" applyBorder="1" applyAlignment="1">
      <alignment horizontal="right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3" fontId="24" fillId="0" borderId="0" xfId="0" applyNumberFormat="1" applyFont="1"/>
    <xf numFmtId="0" fontId="24" fillId="3" borderId="0" xfId="0" applyFont="1" applyFill="1" applyBorder="1" applyAlignment="1">
      <alignment horizontal="center"/>
    </xf>
    <xf numFmtId="0" fontId="24" fillId="3" borderId="0" xfId="0" applyFont="1" applyFill="1" applyBorder="1"/>
    <xf numFmtId="3" fontId="24" fillId="3" borderId="0" xfId="0" applyNumberFormat="1" applyFont="1" applyFill="1" applyBorder="1"/>
    <xf numFmtId="3" fontId="4" fillId="3" borderId="51" xfId="0" applyNumberFormat="1" applyFont="1" applyFill="1" applyBorder="1" applyAlignment="1">
      <alignment vertical="center"/>
    </xf>
    <xf numFmtId="4" fontId="4" fillId="3" borderId="52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/>
    </xf>
    <xf numFmtId="0" fontId="4" fillId="3" borderId="51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wrapText="1"/>
    </xf>
    <xf numFmtId="164" fontId="7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0" fontId="17" fillId="3" borderId="0" xfId="0" applyFont="1" applyFill="1" applyAlignment="1">
      <alignment wrapText="1"/>
    </xf>
    <xf numFmtId="164" fontId="7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164" fontId="9" fillId="3" borderId="0" xfId="0" applyNumberFormat="1" applyFont="1" applyFill="1" applyBorder="1" applyAlignment="1"/>
    <xf numFmtId="164" fontId="14" fillId="3" borderId="0" xfId="0" applyNumberFormat="1" applyFont="1" applyFill="1" applyBorder="1" applyAlignment="1"/>
    <xf numFmtId="0" fontId="9" fillId="3" borderId="0" xfId="0" applyFont="1" applyFill="1" applyAlignment="1">
      <alignment horizontal="left" wrapText="1"/>
    </xf>
    <xf numFmtId="3" fontId="35" fillId="0" borderId="0" xfId="0" applyNumberFormat="1" applyFont="1"/>
    <xf numFmtId="0" fontId="30" fillId="3" borderId="0" xfId="0" applyFont="1" applyFill="1" applyAlignment="1">
      <alignment horizontal="left" wrapText="1"/>
    </xf>
    <xf numFmtId="0" fontId="4" fillId="3" borderId="0" xfId="0" applyFont="1" applyFill="1" applyAlignment="1">
      <alignment horizontal="center"/>
    </xf>
    <xf numFmtId="0" fontId="4" fillId="3" borderId="51" xfId="0" applyFont="1" applyFill="1" applyBorder="1"/>
    <xf numFmtId="3" fontId="4" fillId="3" borderId="51" xfId="0" applyNumberFormat="1" applyFont="1" applyFill="1" applyBorder="1" applyAlignment="1">
      <alignment horizontal="right" wrapText="1"/>
    </xf>
    <xf numFmtId="3" fontId="4" fillId="3" borderId="51" xfId="0" applyNumberFormat="1" applyFont="1" applyFill="1" applyBorder="1"/>
    <xf numFmtId="1" fontId="6" fillId="0" borderId="0" xfId="0" applyNumberFormat="1" applyFont="1" applyAlignment="1">
      <alignment vertical="center"/>
    </xf>
    <xf numFmtId="1" fontId="6" fillId="0" borderId="10" xfId="0" applyNumberFormat="1" applyFont="1" applyBorder="1"/>
    <xf numFmtId="0" fontId="4" fillId="3" borderId="32" xfId="0" applyFont="1" applyFill="1" applyBorder="1"/>
    <xf numFmtId="0" fontId="9" fillId="3" borderId="5" xfId="0" applyFont="1" applyFill="1" applyBorder="1" applyAlignment="1">
      <alignment horizontal="left"/>
    </xf>
    <xf numFmtId="0" fontId="6" fillId="3" borderId="12" xfId="0" applyFont="1" applyFill="1" applyBorder="1"/>
    <xf numFmtId="0" fontId="9" fillId="3" borderId="12" xfId="0" applyFont="1" applyFill="1" applyBorder="1"/>
    <xf numFmtId="0" fontId="4" fillId="3" borderId="39" xfId="0" applyFont="1" applyFill="1" applyBorder="1"/>
    <xf numFmtId="0" fontId="9" fillId="3" borderId="5" xfId="0" applyFont="1" applyFill="1" applyBorder="1" applyAlignment="1">
      <alignment wrapText="1"/>
    </xf>
    <xf numFmtId="0" fontId="9" fillId="3" borderId="5" xfId="0" applyFont="1" applyFill="1" applyBorder="1"/>
    <xf numFmtId="0" fontId="4" fillId="3" borderId="4" xfId="0" applyFont="1" applyFill="1" applyBorder="1"/>
    <xf numFmtId="0" fontId="9" fillId="3" borderId="65" xfId="0" applyFont="1" applyFill="1" applyBorder="1" applyAlignment="1">
      <alignment wrapText="1"/>
    </xf>
    <xf numFmtId="0" fontId="6" fillId="3" borderId="65" xfId="0" applyFont="1" applyFill="1" applyBorder="1"/>
    <xf numFmtId="0" fontId="9" fillId="3" borderId="65" xfId="0" applyFont="1" applyFill="1" applyBorder="1"/>
    <xf numFmtId="3" fontId="9" fillId="3" borderId="65" xfId="0" applyNumberFormat="1" applyFont="1" applyFill="1" applyBorder="1"/>
    <xf numFmtId="4" fontId="9" fillId="3" borderId="66" xfId="0" applyNumberFormat="1" applyFont="1" applyFill="1" applyBorder="1"/>
    <xf numFmtId="0" fontId="7" fillId="2" borderId="43" xfId="1" applyFont="1" applyFill="1" applyBorder="1" applyAlignment="1"/>
    <xf numFmtId="0" fontId="7" fillId="2" borderId="13" xfId="1" applyFont="1" applyFill="1" applyBorder="1" applyAlignment="1"/>
    <xf numFmtId="0" fontId="6" fillId="2" borderId="13" xfId="1" applyFont="1" applyFill="1" applyBorder="1" applyAlignment="1"/>
    <xf numFmtId="3" fontId="7" fillId="2" borderId="13" xfId="0" applyNumberFormat="1" applyFont="1" applyFill="1" applyBorder="1"/>
    <xf numFmtId="4" fontId="7" fillId="2" borderId="31" xfId="0" applyNumberFormat="1" applyFont="1" applyFill="1" applyBorder="1"/>
    <xf numFmtId="0" fontId="6" fillId="3" borderId="5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left" vertical="center"/>
    </xf>
    <xf numFmtId="0" fontId="4" fillId="3" borderId="32" xfId="0" applyFont="1" applyFill="1" applyBorder="1" applyAlignment="1">
      <alignment vertical="top"/>
    </xf>
    <xf numFmtId="0" fontId="6" fillId="3" borderId="17" xfId="0" applyFont="1" applyFill="1" applyBorder="1"/>
    <xf numFmtId="0" fontId="9" fillId="3" borderId="17" xfId="0" applyFont="1" applyFill="1" applyBorder="1"/>
    <xf numFmtId="0" fontId="6" fillId="3" borderId="36" xfId="0" applyFont="1" applyFill="1" applyBorder="1"/>
    <xf numFmtId="0" fontId="6" fillId="3" borderId="22" xfId="0" applyFont="1" applyFill="1" applyBorder="1" applyAlignment="1">
      <alignment wrapText="1"/>
    </xf>
    <xf numFmtId="0" fontId="6" fillId="3" borderId="22" xfId="0" applyFont="1" applyFill="1" applyBorder="1"/>
    <xf numFmtId="3" fontId="6" fillId="3" borderId="22" xfId="0" applyNumberFormat="1" applyFont="1" applyFill="1" applyBorder="1"/>
    <xf numFmtId="0" fontId="37" fillId="0" borderId="0" xfId="0" applyFont="1"/>
    <xf numFmtId="0" fontId="9" fillId="3" borderId="17" xfId="0" applyFont="1" applyFill="1" applyBorder="1" applyAlignment="1">
      <alignment horizontal="left"/>
    </xf>
    <xf numFmtId="0" fontId="4" fillId="3" borderId="39" xfId="0" applyNumberFormat="1" applyFont="1" applyFill="1" applyBorder="1"/>
    <xf numFmtId="0" fontId="9" fillId="3" borderId="12" xfId="0" applyNumberFormat="1" applyFont="1" applyFill="1" applyBorder="1"/>
    <xf numFmtId="0" fontId="6" fillId="3" borderId="12" xfId="0" applyNumberFormat="1" applyFont="1" applyFill="1" applyBorder="1"/>
    <xf numFmtId="2" fontId="9" fillId="3" borderId="40" xfId="0" applyNumberFormat="1" applyFont="1" applyFill="1" applyBorder="1"/>
    <xf numFmtId="0" fontId="9" fillId="3" borderId="12" xfId="0" applyNumberFormat="1" applyFont="1" applyFill="1" applyBorder="1" applyAlignment="1">
      <alignment wrapText="1"/>
    </xf>
    <xf numFmtId="0" fontId="9" fillId="5" borderId="12" xfId="0" applyNumberFormat="1" applyFont="1" applyFill="1" applyBorder="1"/>
    <xf numFmtId="0" fontId="9" fillId="3" borderId="17" xfId="0" applyNumberFormat="1" applyFont="1" applyFill="1" applyBorder="1" applyAlignment="1">
      <alignment wrapText="1"/>
    </xf>
    <xf numFmtId="0" fontId="6" fillId="3" borderId="17" xfId="0" applyNumberFormat="1" applyFont="1" applyFill="1" applyBorder="1"/>
    <xf numFmtId="0" fontId="9" fillId="3" borderId="17" xfId="0" applyNumberFormat="1" applyFont="1" applyFill="1" applyBorder="1"/>
    <xf numFmtId="0" fontId="6" fillId="3" borderId="0" xfId="0" applyFont="1" applyFill="1" applyBorder="1" applyAlignment="1">
      <alignment wrapText="1"/>
    </xf>
    <xf numFmtId="0" fontId="7" fillId="2" borderId="41" xfId="1" applyFont="1" applyFill="1" applyBorder="1" applyAlignment="1"/>
    <xf numFmtId="0" fontId="7" fillId="2" borderId="15" xfId="1" applyFont="1" applyFill="1" applyBorder="1" applyAlignment="1"/>
    <xf numFmtId="0" fontId="6" fillId="2" borderId="15" xfId="1" applyFont="1" applyFill="1" applyBorder="1" applyAlignment="1"/>
    <xf numFmtId="3" fontId="7" fillId="2" borderId="15" xfId="0" applyNumberFormat="1" applyFont="1" applyFill="1" applyBorder="1"/>
    <xf numFmtId="4" fontId="9" fillId="2" borderId="42" xfId="0" applyNumberFormat="1" applyFont="1" applyFill="1" applyBorder="1"/>
    <xf numFmtId="0" fontId="9" fillId="3" borderId="18" xfId="0" applyFont="1" applyFill="1" applyBorder="1" applyAlignment="1">
      <alignment wrapText="1"/>
    </xf>
    <xf numFmtId="0" fontId="38" fillId="3" borderId="5" xfId="0" applyFont="1" applyFill="1" applyBorder="1"/>
    <xf numFmtId="0" fontId="6" fillId="3" borderId="17" xfId="0" applyFont="1" applyFill="1" applyBorder="1" applyAlignment="1">
      <alignment horizontal="right"/>
    </xf>
    <xf numFmtId="0" fontId="6" fillId="3" borderId="18" xfId="0" applyFont="1" applyFill="1" applyBorder="1" applyAlignment="1">
      <alignment horizontal="left" wrapText="1"/>
    </xf>
    <xf numFmtId="0" fontId="4" fillId="3" borderId="60" xfId="0" applyFont="1" applyFill="1" applyBorder="1" applyAlignment="1">
      <alignment vertical="center"/>
    </xf>
    <xf numFmtId="0" fontId="9" fillId="3" borderId="61" xfId="0" applyFont="1" applyFill="1" applyBorder="1" applyAlignment="1">
      <alignment wrapText="1"/>
    </xf>
    <xf numFmtId="0" fontId="6" fillId="3" borderId="61" xfId="0" applyFont="1" applyFill="1" applyBorder="1" applyAlignment="1">
      <alignment horizontal="right"/>
    </xf>
    <xf numFmtId="0" fontId="4" fillId="3" borderId="61" xfId="0" applyFont="1" applyFill="1" applyBorder="1"/>
    <xf numFmtId="3" fontId="9" fillId="3" borderId="61" xfId="0" applyNumberFormat="1" applyFont="1" applyFill="1" applyBorder="1"/>
    <xf numFmtId="4" fontId="9" fillId="3" borderId="62" xfId="0" applyNumberFormat="1" applyFont="1" applyFill="1" applyBorder="1"/>
    <xf numFmtId="0" fontId="7" fillId="4" borderId="37" xfId="1" applyFont="1" applyFill="1" applyBorder="1" applyAlignment="1">
      <alignment horizontal="left"/>
    </xf>
    <xf numFmtId="0" fontId="7" fillId="4" borderId="24" xfId="1" applyFont="1" applyFill="1" applyBorder="1" applyAlignment="1">
      <alignment horizontal="left"/>
    </xf>
    <xf numFmtId="0" fontId="6" fillId="4" borderId="24" xfId="1" applyFont="1" applyFill="1" applyBorder="1"/>
    <xf numFmtId="3" fontId="7" fillId="4" borderId="24" xfId="1" applyNumberFormat="1" applyFont="1" applyFill="1" applyBorder="1"/>
    <xf numFmtId="3" fontId="9" fillId="4" borderId="24" xfId="1" applyNumberFormat="1" applyFont="1" applyFill="1" applyBorder="1" applyAlignment="1">
      <alignment horizontal="left"/>
    </xf>
    <xf numFmtId="4" fontId="9" fillId="4" borderId="38" xfId="0" applyNumberFormat="1" applyFont="1" applyFill="1" applyBorder="1" applyAlignment="1">
      <alignment horizontal="left"/>
    </xf>
    <xf numFmtId="0" fontId="38" fillId="0" borderId="0" xfId="0" applyFont="1" applyBorder="1"/>
    <xf numFmtId="3" fontId="9" fillId="3" borderId="12" xfId="0" applyNumberFormat="1" applyFont="1" applyFill="1" applyBorder="1" applyAlignment="1"/>
    <xf numFmtId="4" fontId="9" fillId="3" borderId="40" xfId="0" applyNumberFormat="1" applyFont="1" applyFill="1" applyBorder="1" applyAlignment="1"/>
    <xf numFmtId="0" fontId="4" fillId="3" borderId="39" xfId="0" applyFont="1" applyFill="1" applyBorder="1" applyAlignment="1"/>
    <xf numFmtId="0" fontId="4" fillId="3" borderId="12" xfId="0" applyFont="1" applyFill="1" applyBorder="1" applyAlignment="1"/>
    <xf numFmtId="0" fontId="9" fillId="3" borderId="12" xfId="0" applyFont="1" applyFill="1" applyBorder="1" applyAlignment="1">
      <alignment horizontal="left"/>
    </xf>
    <xf numFmtId="3" fontId="39" fillId="3" borderId="5" xfId="0" applyNumberFormat="1" applyFont="1" applyFill="1" applyBorder="1"/>
    <xf numFmtId="0" fontId="7" fillId="3" borderId="0" xfId="1" applyFont="1" applyFill="1"/>
    <xf numFmtId="3" fontId="24" fillId="3" borderId="5" xfId="0" applyNumberFormat="1" applyFont="1" applyFill="1" applyBorder="1" applyAlignment="1">
      <alignment horizontal="left"/>
    </xf>
    <xf numFmtId="4" fontId="24" fillId="3" borderId="6" xfId="0" applyNumberFormat="1" applyFont="1" applyFill="1" applyBorder="1" applyAlignment="1">
      <alignment horizontal="left"/>
    </xf>
    <xf numFmtId="0" fontId="6" fillId="0" borderId="0" xfId="0" applyFont="1" applyAlignment="1">
      <alignment vertical="center"/>
    </xf>
    <xf numFmtId="3" fontId="6" fillId="0" borderId="0" xfId="0" applyNumberFormat="1" applyFont="1" applyAlignment="1"/>
    <xf numFmtId="0" fontId="6" fillId="0" borderId="0" xfId="0" applyFont="1" applyAlignment="1"/>
    <xf numFmtId="3" fontId="7" fillId="3" borderId="0" xfId="0" applyNumberFormat="1" applyFont="1" applyFill="1" applyBorder="1"/>
    <xf numFmtId="4" fontId="7" fillId="3" borderId="0" xfId="0" applyNumberFormat="1" applyFont="1" applyFill="1" applyBorder="1"/>
    <xf numFmtId="164" fontId="8" fillId="3" borderId="0" xfId="0" applyNumberFormat="1" applyFont="1" applyFill="1" applyBorder="1" applyAlignment="1"/>
    <xf numFmtId="164" fontId="22" fillId="3" borderId="0" xfId="0" applyNumberFormat="1" applyFont="1" applyFill="1" applyBorder="1" applyAlignment="1"/>
    <xf numFmtId="0" fontId="4" fillId="3" borderId="0" xfId="0" applyFont="1" applyFill="1" applyAlignment="1">
      <alignment horizontal="center"/>
    </xf>
    <xf numFmtId="164" fontId="24" fillId="3" borderId="0" xfId="0" applyNumberFormat="1" applyFont="1" applyFill="1" applyBorder="1" applyAlignment="1"/>
    <xf numFmtId="164" fontId="36" fillId="3" borderId="0" xfId="0" applyNumberFormat="1" applyFont="1" applyFill="1" applyBorder="1" applyAlignment="1"/>
    <xf numFmtId="164" fontId="4" fillId="3" borderId="0" xfId="0" applyNumberFormat="1" applyFont="1" applyFill="1"/>
    <xf numFmtId="0" fontId="4" fillId="3" borderId="4" xfId="0" applyFont="1" applyFill="1" applyBorder="1" applyAlignment="1">
      <alignment horizontal="center" vertical="center" wrapText="1"/>
    </xf>
    <xf numFmtId="0" fontId="29" fillId="3" borderId="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wrapText="1"/>
    </xf>
    <xf numFmtId="0" fontId="6" fillId="3" borderId="0" xfId="0" applyFont="1" applyFill="1" applyAlignment="1">
      <alignment horizontal="left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4" fontId="6" fillId="2" borderId="3" xfId="0" applyNumberFormat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/>
    </xf>
    <xf numFmtId="3" fontId="10" fillId="2" borderId="27" xfId="0" applyNumberFormat="1" applyFont="1" applyFill="1" applyBorder="1" applyAlignment="1">
      <alignment horizontal="center" wrapText="1"/>
    </xf>
    <xf numFmtId="4" fontId="10" fillId="2" borderId="6" xfId="1" applyNumberFormat="1" applyFont="1" applyFill="1" applyBorder="1" applyAlignment="1">
      <alignment horizontal="center" vertical="center" wrapText="1"/>
    </xf>
    <xf numFmtId="0" fontId="24" fillId="3" borderId="0" xfId="0" applyFont="1" applyFill="1" applyAlignment="1">
      <alignment horizontal="left"/>
    </xf>
    <xf numFmtId="164" fontId="24" fillId="3" borderId="0" xfId="0" applyNumberFormat="1" applyFont="1" applyFill="1" applyBorder="1" applyAlignment="1"/>
    <xf numFmtId="164" fontId="36" fillId="3" borderId="0" xfId="0" applyNumberFormat="1" applyFont="1" applyFill="1" applyBorder="1" applyAlignment="1"/>
    <xf numFmtId="0" fontId="7" fillId="2" borderId="54" xfId="0" applyFont="1" applyFill="1" applyBorder="1" applyAlignment="1">
      <alignment horizontal="left"/>
    </xf>
    <xf numFmtId="3" fontId="7" fillId="2" borderId="55" xfId="0" applyNumberFormat="1" applyFont="1" applyFill="1" applyBorder="1"/>
    <xf numFmtId="4" fontId="7" fillId="2" borderId="56" xfId="0" applyNumberFormat="1" applyFont="1" applyFill="1" applyBorder="1"/>
    <xf numFmtId="3" fontId="4" fillId="3" borderId="51" xfId="0" applyNumberFormat="1" applyFont="1" applyFill="1" applyBorder="1" applyAlignment="1">
      <alignment horizontal="right" vertical="center"/>
    </xf>
    <xf numFmtId="0" fontId="7" fillId="2" borderId="59" xfId="1" applyFont="1" applyFill="1" applyBorder="1" applyAlignment="1">
      <alignment horizontal="left"/>
    </xf>
    <xf numFmtId="0" fontId="7" fillId="2" borderId="15" xfId="1" applyFont="1" applyFill="1" applyBorder="1" applyAlignment="1">
      <alignment horizontal="left"/>
    </xf>
    <xf numFmtId="0" fontId="7" fillId="2" borderId="15" xfId="1" applyFont="1" applyFill="1" applyBorder="1"/>
    <xf numFmtId="3" fontId="7" fillId="2" borderId="15" xfId="1" applyNumberFormat="1" applyFont="1" applyFill="1" applyBorder="1"/>
    <xf numFmtId="4" fontId="9" fillId="2" borderId="16" xfId="0" applyNumberFormat="1" applyFont="1" applyFill="1" applyBorder="1"/>
    <xf numFmtId="0" fontId="4" fillId="3" borderId="19" xfId="0" applyFont="1" applyFill="1" applyBorder="1"/>
    <xf numFmtId="4" fontId="9" fillId="3" borderId="49" xfId="0" applyNumberFormat="1" applyFont="1" applyFill="1" applyBorder="1"/>
    <xf numFmtId="0" fontId="7" fillId="2" borderId="23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4" fontId="7" fillId="2" borderId="14" xfId="0" applyNumberFormat="1" applyFont="1" applyFill="1" applyBorder="1"/>
    <xf numFmtId="4" fontId="4" fillId="0" borderId="0" xfId="0" applyNumberFormat="1" applyFont="1" applyBorder="1"/>
    <xf numFmtId="0" fontId="27" fillId="3" borderId="0" xfId="1" applyFont="1" applyFill="1" applyBorder="1"/>
    <xf numFmtId="4" fontId="4" fillId="0" borderId="12" xfId="0" applyNumberFormat="1" applyFont="1" applyBorder="1"/>
    <xf numFmtId="3" fontId="4" fillId="0" borderId="17" xfId="0" applyNumberFormat="1" applyFont="1" applyBorder="1"/>
    <xf numFmtId="4" fontId="4" fillId="0" borderId="17" xfId="0" applyNumberFormat="1" applyFont="1" applyBorder="1"/>
    <xf numFmtId="0" fontId="7" fillId="0" borderId="0" xfId="0" applyFont="1" applyBorder="1"/>
    <xf numFmtId="0" fontId="7" fillId="4" borderId="34" xfId="1" applyFont="1" applyFill="1" applyBorder="1" applyAlignment="1">
      <alignment horizontal="left"/>
    </xf>
    <xf numFmtId="0" fontId="7" fillId="4" borderId="18" xfId="1" applyFont="1" applyFill="1" applyBorder="1" applyAlignment="1">
      <alignment horizontal="left"/>
    </xf>
    <xf numFmtId="0" fontId="6" fillId="4" borderId="18" xfId="1" applyFont="1" applyFill="1" applyBorder="1"/>
    <xf numFmtId="3" fontId="7" fillId="4" borderId="18" xfId="1" applyNumberFormat="1" applyFont="1" applyFill="1" applyBorder="1"/>
    <xf numFmtId="3" fontId="9" fillId="4" borderId="18" xfId="1" applyNumberFormat="1" applyFont="1" applyFill="1" applyBorder="1" applyAlignment="1">
      <alignment horizontal="left"/>
    </xf>
    <xf numFmtId="4" fontId="9" fillId="4" borderId="35" xfId="0" applyNumberFormat="1" applyFont="1" applyFill="1" applyBorder="1" applyAlignment="1">
      <alignment horizontal="left"/>
    </xf>
    <xf numFmtId="0" fontId="6" fillId="0" borderId="0" xfId="1" applyFont="1" applyFill="1"/>
    <xf numFmtId="0" fontId="10" fillId="0" borderId="0" xfId="1" applyFont="1" applyFill="1"/>
    <xf numFmtId="0" fontId="9" fillId="0" borderId="0" xfId="0" applyFont="1" applyBorder="1"/>
    <xf numFmtId="0" fontId="4" fillId="3" borderId="34" xfId="0" applyFont="1" applyFill="1" applyBorder="1"/>
    <xf numFmtId="3" fontId="32" fillId="3" borderId="0" xfId="1" applyNumberFormat="1" applyFont="1" applyFill="1"/>
    <xf numFmtId="0" fontId="6" fillId="0" borderId="0" xfId="0" applyFont="1" applyBorder="1"/>
    <xf numFmtId="4" fontId="6" fillId="3" borderId="30" xfId="0" applyNumberFormat="1" applyFont="1" applyFill="1" applyBorder="1"/>
    <xf numFmtId="0" fontId="9" fillId="0" borderId="0" xfId="0" applyFont="1" applyBorder="1" applyAlignment="1"/>
    <xf numFmtId="0" fontId="4" fillId="0" borderId="0" xfId="0" applyFont="1" applyBorder="1" applyAlignment="1"/>
    <xf numFmtId="0" fontId="4" fillId="0" borderId="26" xfId="0" applyNumberFormat="1" applyFont="1" applyBorder="1"/>
    <xf numFmtId="0" fontId="4" fillId="0" borderId="20" xfId="0" applyNumberFormat="1" applyFont="1" applyBorder="1"/>
    <xf numFmtId="0" fontId="6" fillId="0" borderId="20" xfId="0" applyNumberFormat="1" applyFont="1" applyBorder="1"/>
    <xf numFmtId="0" fontId="7" fillId="2" borderId="55" xfId="0" applyFont="1" applyFill="1" applyBorder="1" applyAlignment="1">
      <alignment horizontal="left"/>
    </xf>
    <xf numFmtId="0" fontId="4" fillId="3" borderId="11" xfId="0" applyFont="1" applyFill="1" applyBorder="1"/>
    <xf numFmtId="4" fontId="4" fillId="3" borderId="53" xfId="0" applyNumberFormat="1" applyFont="1" applyFill="1" applyBorder="1"/>
    <xf numFmtId="0" fontId="4" fillId="0" borderId="11" xfId="0" applyFont="1" applyBorder="1"/>
    <xf numFmtId="0" fontId="4" fillId="0" borderId="5" xfId="0" applyFont="1" applyBorder="1"/>
    <xf numFmtId="3" fontId="4" fillId="0" borderId="5" xfId="0" applyNumberFormat="1" applyFont="1" applyBorder="1"/>
    <xf numFmtId="4" fontId="4" fillId="0" borderId="53" xfId="0" applyNumberFormat="1" applyFont="1" applyBorder="1"/>
    <xf numFmtId="164" fontId="24" fillId="3" borderId="0" xfId="0" applyNumberFormat="1" applyFont="1" applyFill="1" applyBorder="1" applyAlignment="1"/>
    <xf numFmtId="164" fontId="36" fillId="3" borderId="0" xfId="0" applyNumberFormat="1" applyFont="1" applyFill="1" applyBorder="1" applyAlignment="1"/>
    <xf numFmtId="164" fontId="7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6" fillId="3" borderId="21" xfId="0" applyFont="1" applyFill="1" applyBorder="1" applyAlignment="1">
      <alignment horizontal="left"/>
    </xf>
    <xf numFmtId="0" fontId="4" fillId="3" borderId="25" xfId="0" applyFont="1" applyFill="1" applyBorder="1"/>
    <xf numFmtId="0" fontId="6" fillId="3" borderId="11" xfId="0" applyFont="1" applyFill="1" applyBorder="1" applyAlignment="1">
      <alignment wrapText="1"/>
    </xf>
    <xf numFmtId="0" fontId="6" fillId="3" borderId="69" xfId="0" applyFont="1" applyFill="1" applyBorder="1" applyAlignment="1">
      <alignment wrapText="1"/>
    </xf>
    <xf numFmtId="0" fontId="6" fillId="3" borderId="12" xfId="0" applyFont="1" applyFill="1" applyBorder="1" applyAlignment="1">
      <alignment wrapText="1"/>
    </xf>
    <xf numFmtId="0" fontId="9" fillId="3" borderId="0" xfId="0" applyFont="1" applyFill="1" applyBorder="1"/>
    <xf numFmtId="0" fontId="7" fillId="2" borderId="13" xfId="1" applyFont="1" applyFill="1" applyBorder="1" applyAlignment="1">
      <alignment horizontal="left"/>
    </xf>
    <xf numFmtId="164" fontId="7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164" fontId="9" fillId="3" borderId="0" xfId="0" applyNumberFormat="1" applyFont="1" applyFill="1" applyBorder="1" applyAlignment="1"/>
    <xf numFmtId="164" fontId="14" fillId="3" borderId="0" xfId="0" applyNumberFormat="1" applyFont="1" applyFill="1" applyBorder="1" applyAlignment="1"/>
    <xf numFmtId="164" fontId="4" fillId="3" borderId="0" xfId="0" applyNumberFormat="1" applyFont="1" applyFill="1" applyBorder="1" applyAlignment="1"/>
    <xf numFmtId="164" fontId="17" fillId="3" borderId="0" xfId="0" applyNumberFormat="1" applyFont="1" applyFill="1" applyBorder="1" applyAlignment="1"/>
    <xf numFmtId="0" fontId="4" fillId="3" borderId="0" xfId="0" applyFont="1" applyFill="1" applyAlignment="1">
      <alignment horizontal="left" wrapText="1"/>
    </xf>
    <xf numFmtId="0" fontId="4" fillId="3" borderId="0" xfId="0" applyFont="1" applyFill="1" applyAlignment="1">
      <alignment horizontal="center"/>
    </xf>
    <xf numFmtId="0" fontId="4" fillId="3" borderId="0" xfId="0" applyFont="1" applyFill="1" applyBorder="1" applyAlignment="1">
      <alignment horizontal="left" wrapText="1"/>
    </xf>
    <xf numFmtId="164" fontId="7" fillId="0" borderId="0" xfId="0" applyNumberFormat="1" applyFont="1" applyFill="1" applyBorder="1" applyAlignment="1"/>
    <xf numFmtId="164" fontId="11" fillId="0" borderId="0" xfId="0" applyNumberFormat="1" applyFont="1" applyFill="1" applyBorder="1" applyAlignment="1"/>
    <xf numFmtId="0" fontId="4" fillId="3" borderId="0" xfId="0" applyFont="1" applyFill="1" applyAlignment="1">
      <alignment horizontal="justify" wrapText="1"/>
    </xf>
    <xf numFmtId="0" fontId="10" fillId="2" borderId="57" xfId="1" applyFont="1" applyFill="1" applyBorder="1" applyAlignment="1">
      <alignment horizontal="center"/>
    </xf>
    <xf numFmtId="0" fontId="10" fillId="2" borderId="58" xfId="1" applyFont="1" applyFill="1" applyBorder="1" applyAlignment="1">
      <alignment horizontal="center"/>
    </xf>
    <xf numFmtId="0" fontId="7" fillId="2" borderId="23" xfId="1" applyFont="1" applyFill="1" applyBorder="1" applyAlignment="1">
      <alignment horizontal="left"/>
    </xf>
    <xf numFmtId="0" fontId="7" fillId="2" borderId="13" xfId="1" applyFont="1" applyFill="1" applyBorder="1" applyAlignment="1">
      <alignment horizontal="left"/>
    </xf>
    <xf numFmtId="0" fontId="4" fillId="0" borderId="17" xfId="1" applyFont="1" applyFill="1" applyBorder="1" applyAlignment="1">
      <alignment horizontal="left"/>
    </xf>
    <xf numFmtId="0" fontId="4" fillId="3" borderId="12" xfId="1" applyFont="1" applyFill="1" applyBorder="1" applyAlignment="1">
      <alignment horizontal="left"/>
    </xf>
    <xf numFmtId="164" fontId="7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0" fontId="7" fillId="2" borderId="10" xfId="0" applyFont="1" applyFill="1" applyBorder="1" applyAlignment="1">
      <alignment horizontal="left" wrapText="1"/>
    </xf>
    <xf numFmtId="0" fontId="17" fillId="2" borderId="10" xfId="0" applyFont="1" applyFill="1" applyBorder="1" applyAlignment="1">
      <alignment wrapText="1"/>
    </xf>
    <xf numFmtId="164" fontId="7" fillId="2" borderId="10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/>
    <xf numFmtId="164" fontId="17" fillId="3" borderId="0" xfId="0" applyNumberFormat="1" applyFont="1" applyFill="1" applyBorder="1" applyAlignment="1"/>
    <xf numFmtId="0" fontId="4" fillId="3" borderId="0" xfId="0" applyFont="1" applyFill="1" applyAlignment="1">
      <alignment horizontal="left" wrapText="1"/>
    </xf>
    <xf numFmtId="0" fontId="15" fillId="3" borderId="0" xfId="0" applyFont="1" applyFill="1" applyAlignment="1">
      <alignment horizontal="left" wrapText="1"/>
    </xf>
    <xf numFmtId="0" fontId="17" fillId="3" borderId="0" xfId="0" applyFont="1" applyFill="1" applyAlignment="1">
      <alignment wrapText="1"/>
    </xf>
    <xf numFmtId="3" fontId="15" fillId="3" borderId="0" xfId="0" applyNumberFormat="1" applyFont="1" applyFill="1" applyAlignment="1">
      <alignment horizontal="center"/>
    </xf>
    <xf numFmtId="0" fontId="7" fillId="2" borderId="7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164" fontId="9" fillId="3" borderId="0" xfId="0" applyNumberFormat="1" applyFont="1" applyFill="1" applyBorder="1" applyAlignment="1"/>
    <xf numFmtId="164" fontId="14" fillId="3" borderId="0" xfId="0" applyNumberFormat="1" applyFont="1" applyFill="1" applyBorder="1" applyAlignment="1"/>
    <xf numFmtId="0" fontId="9" fillId="3" borderId="0" xfId="0" applyFont="1" applyFill="1" applyAlignment="1">
      <alignment horizontal="left" wrapText="1"/>
    </xf>
    <xf numFmtId="0" fontId="4" fillId="3" borderId="0" xfId="0" applyFont="1" applyFill="1" applyBorder="1" applyAlignment="1">
      <alignment horizontal="left" wrapText="1"/>
    </xf>
    <xf numFmtId="0" fontId="4" fillId="3" borderId="0" xfId="0" applyFont="1" applyFill="1" applyAlignment="1">
      <alignment horizontal="center"/>
    </xf>
    <xf numFmtId="3" fontId="1" fillId="3" borderId="0" xfId="0" applyNumberFormat="1" applyFont="1" applyFill="1" applyAlignment="1">
      <alignment horizontal="center"/>
    </xf>
    <xf numFmtId="164" fontId="4" fillId="3" borderId="0" xfId="0" applyNumberFormat="1" applyFont="1" applyFill="1" applyBorder="1" applyAlignment="1">
      <alignment horizontal="right"/>
    </xf>
    <xf numFmtId="0" fontId="8" fillId="3" borderId="0" xfId="0" applyFont="1" applyFill="1" applyBorder="1" applyAlignment="1">
      <alignment horizontal="left" wrapText="1"/>
    </xf>
    <xf numFmtId="164" fontId="8" fillId="3" borderId="0" xfId="0" applyNumberFormat="1" applyFont="1" applyFill="1" applyBorder="1" applyAlignment="1"/>
    <xf numFmtId="164" fontId="22" fillId="3" borderId="0" xfId="0" applyNumberFormat="1" applyFont="1" applyFill="1" applyBorder="1" applyAlignment="1"/>
    <xf numFmtId="0" fontId="9" fillId="3" borderId="0" xfId="0" applyFont="1" applyFill="1" applyBorder="1" applyAlignment="1">
      <alignment horizontal="left" wrapText="1"/>
    </xf>
    <xf numFmtId="164" fontId="4" fillId="5" borderId="0" xfId="0" applyNumberFormat="1" applyFont="1" applyFill="1" applyBorder="1" applyAlignment="1"/>
    <xf numFmtId="0" fontId="9" fillId="3" borderId="0" xfId="0" applyFont="1" applyFill="1" applyAlignment="1">
      <alignment horizontal="justify" wrapText="1"/>
    </xf>
    <xf numFmtId="0" fontId="24" fillId="3" borderId="44" xfId="0" applyFont="1" applyFill="1" applyBorder="1" applyAlignment="1">
      <alignment horizontal="left"/>
    </xf>
    <xf numFmtId="0" fontId="24" fillId="3" borderId="45" xfId="0" applyFont="1" applyFill="1" applyBorder="1" applyAlignment="1">
      <alignment horizontal="left"/>
    </xf>
    <xf numFmtId="0" fontId="24" fillId="3" borderId="46" xfId="0" applyFont="1" applyFill="1" applyBorder="1" applyAlignment="1">
      <alignment horizontal="left"/>
    </xf>
    <xf numFmtId="0" fontId="24" fillId="3" borderId="48" xfId="0" applyFont="1" applyFill="1" applyBorder="1" applyAlignment="1">
      <alignment horizontal="left"/>
    </xf>
    <xf numFmtId="0" fontId="24" fillId="3" borderId="21" xfId="0" applyFont="1" applyFill="1" applyBorder="1" applyAlignment="1">
      <alignment horizontal="left"/>
    </xf>
    <xf numFmtId="0" fontId="24" fillId="3" borderId="25" xfId="0" applyFont="1" applyFill="1" applyBorder="1" applyAlignment="1">
      <alignment horizontal="left"/>
    </xf>
    <xf numFmtId="0" fontId="24" fillId="3" borderId="47" xfId="0" applyFont="1" applyFill="1" applyBorder="1" applyAlignment="1">
      <alignment horizontal="left"/>
    </xf>
    <xf numFmtId="0" fontId="24" fillId="3" borderId="0" xfId="0" applyFont="1" applyFill="1" applyBorder="1" applyAlignment="1">
      <alignment horizontal="left"/>
    </xf>
    <xf numFmtId="0" fontId="24" fillId="3" borderId="11" xfId="0" applyFont="1" applyFill="1" applyBorder="1" applyAlignment="1">
      <alignment horizontal="left"/>
    </xf>
    <xf numFmtId="164" fontId="7" fillId="3" borderId="0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/>
    <xf numFmtId="164" fontId="14" fillId="0" borderId="0" xfId="0" applyNumberFormat="1" applyFont="1" applyFill="1" applyBorder="1" applyAlignment="1"/>
    <xf numFmtId="0" fontId="4" fillId="0" borderId="0" xfId="0" applyFont="1" applyBorder="1" applyAlignment="1">
      <alignment horizontal="left" wrapText="1"/>
    </xf>
    <xf numFmtId="164" fontId="7" fillId="0" borderId="0" xfId="0" applyNumberFormat="1" applyFont="1" applyFill="1" applyBorder="1" applyAlignment="1"/>
    <xf numFmtId="164" fontId="11" fillId="0" borderId="0" xfId="0" applyNumberFormat="1" applyFont="1" applyFill="1" applyBorder="1" applyAlignment="1"/>
    <xf numFmtId="164" fontId="9" fillId="0" borderId="0" xfId="0" applyNumberFormat="1" applyFont="1"/>
    <xf numFmtId="164" fontId="14" fillId="0" borderId="0" xfId="0" applyNumberFormat="1" applyFont="1"/>
    <xf numFmtId="164" fontId="7" fillId="0" borderId="0" xfId="0" applyNumberFormat="1" applyFont="1"/>
    <xf numFmtId="164" fontId="11" fillId="0" borderId="0" xfId="0" applyNumberFormat="1" applyFont="1"/>
    <xf numFmtId="0" fontId="7" fillId="2" borderId="1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164" fontId="4" fillId="3" borderId="0" xfId="0" applyNumberFormat="1" applyFont="1" applyFill="1" applyBorder="1" applyAlignment="1">
      <alignment vertical="top"/>
    </xf>
    <xf numFmtId="164" fontId="17" fillId="3" borderId="0" xfId="0" applyNumberFormat="1" applyFont="1" applyFill="1" applyBorder="1" applyAlignment="1">
      <alignment vertical="top"/>
    </xf>
    <xf numFmtId="0" fontId="4" fillId="3" borderId="0" xfId="0" applyFont="1" applyFill="1" applyAlignment="1">
      <alignment horizontal="justify" vertical="top" wrapText="1"/>
    </xf>
    <xf numFmtId="164" fontId="7" fillId="5" borderId="10" xfId="0" applyNumberFormat="1" applyFont="1" applyFill="1" applyBorder="1" applyAlignment="1">
      <alignment horizontal="right"/>
    </xf>
    <xf numFmtId="164" fontId="7" fillId="5" borderId="0" xfId="0" applyNumberFormat="1" applyFont="1" applyFill="1" applyBorder="1" applyAlignment="1"/>
    <xf numFmtId="164" fontId="11" fillId="5" borderId="0" xfId="0" applyNumberFormat="1" applyFont="1" applyFill="1" applyBorder="1" applyAlignment="1"/>
    <xf numFmtId="164" fontId="9" fillId="5" borderId="0" xfId="0" applyNumberFormat="1" applyFont="1" applyFill="1" applyBorder="1" applyAlignment="1"/>
    <xf numFmtId="164" fontId="14" fillId="5" borderId="0" xfId="0" applyNumberFormat="1" applyFont="1" applyFill="1" applyBorder="1" applyAlignment="1"/>
    <xf numFmtId="0" fontId="4" fillId="3" borderId="0" xfId="0" applyFont="1" applyFill="1" applyAlignment="1">
      <alignment horizontal="justify" wrapText="1"/>
    </xf>
    <xf numFmtId="0" fontId="36" fillId="3" borderId="67" xfId="0" applyFont="1" applyFill="1" applyBorder="1" applyAlignment="1">
      <alignment horizontal="left" vertical="center"/>
    </xf>
    <xf numFmtId="0" fontId="36" fillId="3" borderId="21" xfId="0" applyFont="1" applyFill="1" applyBorder="1" applyAlignment="1">
      <alignment horizontal="left" vertical="center"/>
    </xf>
    <xf numFmtId="0" fontId="36" fillId="3" borderId="25" xfId="0" applyFont="1" applyFill="1" applyBorder="1" applyAlignment="1">
      <alignment horizontal="left" vertical="center"/>
    </xf>
    <xf numFmtId="0" fontId="23" fillId="3" borderId="63" xfId="0" applyFont="1" applyFill="1" applyBorder="1" applyAlignment="1">
      <alignment horizontal="left" wrapText="1"/>
    </xf>
    <xf numFmtId="0" fontId="23" fillId="3" borderId="26" xfId="0" applyFont="1" applyFill="1" applyBorder="1" applyAlignment="1">
      <alignment horizontal="left" wrapText="1"/>
    </xf>
    <xf numFmtId="0" fontId="23" fillId="3" borderId="64" xfId="0" applyFont="1" applyFill="1" applyBorder="1" applyAlignment="1">
      <alignment horizontal="left" wrapText="1"/>
    </xf>
    <xf numFmtId="164" fontId="23" fillId="0" borderId="63" xfId="0" applyNumberFormat="1" applyFont="1" applyBorder="1" applyAlignment="1">
      <alignment horizontal="right"/>
    </xf>
    <xf numFmtId="164" fontId="23" fillId="0" borderId="64" xfId="0" applyNumberFormat="1" applyFont="1" applyBorder="1" applyAlignment="1">
      <alignment horizontal="right"/>
    </xf>
    <xf numFmtId="0" fontId="36" fillId="3" borderId="63" xfId="0" applyFont="1" applyFill="1" applyBorder="1" applyAlignment="1">
      <alignment horizontal="left" vertical="center" wrapText="1"/>
    </xf>
    <xf numFmtId="0" fontId="36" fillId="3" borderId="26" xfId="0" applyFont="1" applyFill="1" applyBorder="1" applyAlignment="1">
      <alignment horizontal="left" vertical="center" wrapText="1"/>
    </xf>
    <xf numFmtId="0" fontId="36" fillId="3" borderId="64" xfId="0" applyFont="1" applyFill="1" applyBorder="1" applyAlignment="1">
      <alignment horizontal="left" vertical="center" wrapText="1"/>
    </xf>
    <xf numFmtId="3" fontId="15" fillId="0" borderId="0" xfId="0" applyNumberFormat="1" applyFont="1" applyAlignment="1">
      <alignment horizontal="center"/>
    </xf>
    <xf numFmtId="164" fontId="24" fillId="3" borderId="0" xfId="0" applyNumberFormat="1" applyFont="1" applyFill="1" applyBorder="1" applyAlignment="1"/>
    <xf numFmtId="164" fontId="36" fillId="3" borderId="0" xfId="0" applyNumberFormat="1" applyFont="1" applyFill="1" applyBorder="1" applyAlignment="1"/>
    <xf numFmtId="0" fontId="7" fillId="2" borderId="17" xfId="0" applyFont="1" applyFill="1" applyBorder="1" applyAlignment="1">
      <alignment horizontal="left"/>
    </xf>
    <xf numFmtId="164" fontId="7" fillId="2" borderId="12" xfId="0" applyNumberFormat="1" applyFont="1" applyFill="1" applyBorder="1" applyAlignment="1">
      <alignment horizontal="right"/>
    </xf>
    <xf numFmtId="0" fontId="23" fillId="0" borderId="12" xfId="0" applyFont="1" applyBorder="1" applyAlignment="1">
      <alignment horizontal="left" wrapText="1"/>
    </xf>
    <xf numFmtId="164" fontId="23" fillId="3" borderId="12" xfId="0" applyNumberFormat="1" applyFont="1" applyFill="1" applyBorder="1" applyAlignment="1">
      <alignment horizontal="right"/>
    </xf>
    <xf numFmtId="0" fontId="7" fillId="2" borderId="12" xfId="0" applyFont="1" applyFill="1" applyBorder="1" applyAlignment="1">
      <alignment horizontal="left"/>
    </xf>
    <xf numFmtId="0" fontId="23" fillId="0" borderId="12" xfId="0" applyFont="1" applyBorder="1" applyAlignment="1">
      <alignment horizontal="left"/>
    </xf>
    <xf numFmtId="0" fontId="23" fillId="0" borderId="63" xfId="0" applyFont="1" applyBorder="1" applyAlignment="1">
      <alignment horizontal="left"/>
    </xf>
    <xf numFmtId="0" fontId="23" fillId="0" borderId="26" xfId="0" applyFont="1" applyBorder="1" applyAlignment="1">
      <alignment horizontal="left"/>
    </xf>
    <xf numFmtId="0" fontId="23" fillId="0" borderId="64" xfId="0" applyFont="1" applyBorder="1" applyAlignment="1">
      <alignment horizontal="left"/>
    </xf>
    <xf numFmtId="164" fontId="23" fillId="3" borderId="63" xfId="0" applyNumberFormat="1" applyFont="1" applyFill="1" applyBorder="1" applyAlignment="1">
      <alignment horizontal="right"/>
    </xf>
    <xf numFmtId="164" fontId="23" fillId="3" borderId="64" xfId="0" applyNumberFormat="1" applyFont="1" applyFill="1" applyBorder="1" applyAlignment="1">
      <alignment horizontal="right"/>
    </xf>
    <xf numFmtId="164" fontId="23" fillId="0" borderId="12" xfId="0" applyNumberFormat="1" applyFont="1" applyBorder="1" applyAlignment="1">
      <alignment horizontal="right"/>
    </xf>
    <xf numFmtId="0" fontId="9" fillId="3" borderId="17" xfId="0" applyFont="1" applyFill="1" applyBorder="1" applyAlignment="1">
      <alignment wrapText="1"/>
    </xf>
    <xf numFmtId="0" fontId="6" fillId="3" borderId="68" xfId="0" applyFont="1" applyFill="1" applyBorder="1" applyAlignment="1">
      <alignment wrapText="1"/>
    </xf>
    <xf numFmtId="0" fontId="9" fillId="3" borderId="68" xfId="0" applyFont="1" applyFill="1" applyBorder="1" applyAlignment="1">
      <alignment wrapText="1"/>
    </xf>
    <xf numFmtId="3" fontId="29" fillId="3" borderId="0" xfId="0" applyNumberFormat="1" applyFont="1" applyFill="1" applyAlignment="1">
      <alignment horizontal="right"/>
    </xf>
    <xf numFmtId="3" fontId="29" fillId="3" borderId="0" xfId="0" applyNumberFormat="1" applyFont="1" applyFill="1"/>
    <xf numFmtId="164" fontId="9" fillId="3" borderId="0" xfId="0" applyNumberFormat="1" applyFont="1" applyFill="1" applyBorder="1" applyAlignment="1">
      <alignment horizontal="right"/>
    </xf>
    <xf numFmtId="3" fontId="29" fillId="0" borderId="0" xfId="0" applyNumberFormat="1" applyFont="1" applyAlignment="1">
      <alignment horizontal="right" vertical="center"/>
    </xf>
    <xf numFmtId="3" fontId="29" fillId="0" borderId="0" xfId="0" applyNumberFormat="1" applyFont="1" applyAlignment="1">
      <alignment vertical="center"/>
    </xf>
    <xf numFmtId="3" fontId="29" fillId="0" borderId="0" xfId="0" applyNumberFormat="1" applyFont="1" applyAlignment="1"/>
    <xf numFmtId="3" fontId="32" fillId="0" borderId="0" xfId="0" applyNumberFormat="1" applyFont="1" applyAlignment="1">
      <alignment horizontal="right"/>
    </xf>
    <xf numFmtId="3" fontId="32" fillId="0" borderId="0" xfId="0" applyNumberFormat="1" applyFont="1"/>
    <xf numFmtId="3" fontId="6" fillId="0" borderId="0" xfId="0" applyNumberFormat="1" applyFont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" fontId="6" fillId="6" borderId="0" xfId="0" applyNumberFormat="1" applyFont="1" applyFill="1" applyAlignment="1">
      <alignment horizontal="center" vertical="center"/>
    </xf>
    <xf numFmtId="0" fontId="10" fillId="6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/>
    </xf>
    <xf numFmtId="3" fontId="6" fillId="6" borderId="0" xfId="0" applyNumberFormat="1" applyFont="1" applyFill="1" applyAlignment="1">
      <alignment horizontal="center"/>
    </xf>
    <xf numFmtId="1" fontId="6" fillId="6" borderId="0" xfId="0" applyNumberFormat="1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2" fontId="4" fillId="3" borderId="0" xfId="0" applyNumberFormat="1" applyFont="1" applyFill="1"/>
    <xf numFmtId="0" fontId="4" fillId="3" borderId="0" xfId="0" applyFont="1" applyFill="1" applyAlignment="1">
      <alignment horizontal="justify" vertical="justify" wrapText="1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FF"/>
  </sheetPr>
  <dimension ref="A1:N135"/>
  <sheetViews>
    <sheetView view="pageBreakPreview" topLeftCell="A104" zoomScale="130" zoomScaleNormal="100" zoomScaleSheetLayoutView="130" workbookViewId="0">
      <selection activeCell="B108" sqref="B108"/>
    </sheetView>
  </sheetViews>
  <sheetFormatPr defaultColWidth="9.140625" defaultRowHeight="14.25" x14ac:dyDescent="0.2"/>
  <cols>
    <col min="1" max="1" width="18" style="431" customWidth="1"/>
    <col min="2" max="2" width="68" style="432" customWidth="1"/>
    <col min="3" max="4" width="6.7109375" style="432" customWidth="1"/>
    <col min="5" max="5" width="15.7109375" style="432" customWidth="1"/>
    <col min="6" max="7" width="15.7109375" style="433" customWidth="1"/>
    <col min="8" max="8" width="10.28515625" style="434" customWidth="1"/>
    <col min="9" max="16384" width="9.140625" style="14"/>
  </cols>
  <sheetData>
    <row r="1" spans="1:11" ht="20.25" x14ac:dyDescent="0.3">
      <c r="A1" s="228" t="s">
        <v>273</v>
      </c>
      <c r="B1" s="21"/>
      <c r="C1" s="21"/>
      <c r="D1" s="21"/>
      <c r="E1" s="21"/>
      <c r="F1" s="65"/>
      <c r="G1" s="65"/>
      <c r="H1" s="229"/>
    </row>
    <row r="2" spans="1:11" ht="15.75" x14ac:dyDescent="0.25">
      <c r="A2" s="230" t="s">
        <v>55</v>
      </c>
      <c r="B2" s="21"/>
      <c r="C2" s="21"/>
      <c r="D2" s="21"/>
      <c r="E2" s="21"/>
      <c r="F2" s="65"/>
      <c r="G2" s="65"/>
      <c r="H2" s="229"/>
    </row>
    <row r="3" spans="1:11" ht="15.75" customHeight="1" thickBot="1" x14ac:dyDescent="0.25">
      <c r="A3" s="231"/>
      <c r="B3" s="231"/>
      <c r="C3" s="231"/>
      <c r="D3" s="231"/>
      <c r="E3" s="231"/>
      <c r="F3" s="232"/>
      <c r="G3" s="232"/>
      <c r="H3" s="233" t="s">
        <v>4</v>
      </c>
    </row>
    <row r="4" spans="1:11" s="416" customFormat="1" ht="41.25" customHeight="1" thickTop="1" thickBot="1" x14ac:dyDescent="0.25">
      <c r="A4" s="381" t="s">
        <v>39</v>
      </c>
      <c r="B4" s="382"/>
      <c r="C4" s="382" t="s">
        <v>18</v>
      </c>
      <c r="D4" s="382" t="s">
        <v>17</v>
      </c>
      <c r="E4" s="38" t="s">
        <v>266</v>
      </c>
      <c r="F4" s="38" t="s">
        <v>267</v>
      </c>
      <c r="G4" s="38" t="s">
        <v>268</v>
      </c>
      <c r="H4" s="383" t="s">
        <v>8</v>
      </c>
    </row>
    <row r="5" spans="1:11" s="417" customFormat="1" ht="15" customHeight="1" thickTop="1" thickBot="1" x14ac:dyDescent="0.25">
      <c r="A5" s="460">
        <v>1</v>
      </c>
      <c r="B5" s="461"/>
      <c r="C5" s="384">
        <v>2</v>
      </c>
      <c r="D5" s="384">
        <v>3</v>
      </c>
      <c r="E5" s="385">
        <v>4</v>
      </c>
      <c r="F5" s="385">
        <v>5</v>
      </c>
      <c r="G5" s="385">
        <v>6</v>
      </c>
      <c r="H5" s="386" t="s">
        <v>105</v>
      </c>
    </row>
    <row r="6" spans="1:11" s="42" customFormat="1" ht="15.75" thickBot="1" x14ac:dyDescent="0.3">
      <c r="A6" s="223" t="s">
        <v>32</v>
      </c>
      <c r="B6" s="447"/>
      <c r="C6" s="17"/>
      <c r="D6" s="9">
        <v>8</v>
      </c>
      <c r="E6" s="9">
        <f>SUM(E7,E10,E14)</f>
        <v>43615</v>
      </c>
      <c r="F6" s="9">
        <f>SUM(F7,F10,F14)</f>
        <v>58718</v>
      </c>
      <c r="G6" s="9">
        <f>SUM(G7,G10,G14,G18)</f>
        <v>98976</v>
      </c>
      <c r="H6" s="76">
        <f t="shared" ref="H6:H48" si="0">G6/E6*100</f>
        <v>226.93110168520002</v>
      </c>
      <c r="I6" s="418"/>
      <c r="J6" s="418"/>
      <c r="K6" s="418"/>
    </row>
    <row r="7" spans="1:11" s="42" customFormat="1" x14ac:dyDescent="0.2">
      <c r="A7" s="302" t="s">
        <v>14</v>
      </c>
      <c r="B7" s="296" t="s">
        <v>269</v>
      </c>
      <c r="C7" s="39"/>
      <c r="D7" s="153"/>
      <c r="E7" s="32">
        <f>SUM(E8:E9)</f>
        <v>650</v>
      </c>
      <c r="F7" s="32">
        <f t="shared" ref="F7" si="1">SUM(F8:F9)</f>
        <v>500</v>
      </c>
      <c r="G7" s="32">
        <f>SUM(G8:G9)</f>
        <v>715</v>
      </c>
      <c r="H7" s="77">
        <f t="shared" si="0"/>
        <v>110.00000000000001</v>
      </c>
      <c r="I7" s="418"/>
      <c r="J7" s="418"/>
      <c r="K7" s="418"/>
    </row>
    <row r="8" spans="1:11" s="42" customFormat="1" x14ac:dyDescent="0.2">
      <c r="A8" s="78" t="s">
        <v>15</v>
      </c>
      <c r="B8" s="36" t="s">
        <v>157</v>
      </c>
      <c r="C8" s="34">
        <v>430</v>
      </c>
      <c r="D8" s="36"/>
      <c r="E8" s="30">
        <f>SUM('08'!I28)</f>
        <v>300</v>
      </c>
      <c r="F8" s="30">
        <f>SUM('08'!J28)</f>
        <v>300</v>
      </c>
      <c r="G8" s="30">
        <f>SUM('08'!G24:H24)</f>
        <v>300</v>
      </c>
      <c r="H8" s="79">
        <f>G8/E8*100</f>
        <v>100</v>
      </c>
      <c r="I8" s="418"/>
      <c r="J8" s="418"/>
      <c r="K8" s="418"/>
    </row>
    <row r="9" spans="1:11" s="42" customFormat="1" x14ac:dyDescent="0.2">
      <c r="A9" s="80"/>
      <c r="B9" s="120" t="s">
        <v>158</v>
      </c>
      <c r="C9" s="41">
        <v>431</v>
      </c>
      <c r="D9" s="120"/>
      <c r="E9" s="31">
        <f>SUM('08'!I29)</f>
        <v>350</v>
      </c>
      <c r="F9" s="31">
        <f>SUM('08'!J29:J30)</f>
        <v>200</v>
      </c>
      <c r="G9" s="31">
        <f>SUM('08'!G25:H25)</f>
        <v>415</v>
      </c>
      <c r="H9" s="81">
        <f t="shared" si="0"/>
        <v>118.57142857142857</v>
      </c>
      <c r="I9" s="418"/>
      <c r="J9" s="418"/>
      <c r="K9" s="418"/>
    </row>
    <row r="10" spans="1:11" s="42" customFormat="1" x14ac:dyDescent="0.2">
      <c r="A10" s="295" t="s">
        <v>14</v>
      </c>
      <c r="B10" s="323" t="s">
        <v>270</v>
      </c>
      <c r="C10" s="39"/>
      <c r="D10" s="153"/>
      <c r="E10" s="32">
        <f>SUM(E11:E13)</f>
        <v>40765</v>
      </c>
      <c r="F10" s="32">
        <f t="shared" ref="F10" si="2">SUM(F11:F13)</f>
        <v>56476</v>
      </c>
      <c r="G10" s="32">
        <f>SUM(G11:G13)</f>
        <v>44841</v>
      </c>
      <c r="H10" s="77">
        <f t="shared" si="0"/>
        <v>109.99877345762297</v>
      </c>
      <c r="I10" s="418"/>
      <c r="J10" s="418"/>
      <c r="K10" s="418"/>
    </row>
    <row r="11" spans="1:11" s="42" customFormat="1" x14ac:dyDescent="0.2">
      <c r="A11" s="78" t="s">
        <v>15</v>
      </c>
      <c r="B11" s="36" t="s">
        <v>160</v>
      </c>
      <c r="C11" s="34">
        <v>443</v>
      </c>
      <c r="D11" s="36"/>
      <c r="E11" s="30">
        <f>SUM('08'!I37)</f>
        <v>36765</v>
      </c>
      <c r="F11" s="30">
        <v>49976</v>
      </c>
      <c r="G11" s="30">
        <f>SUM('08'!G33:H33)</f>
        <v>39841</v>
      </c>
      <c r="H11" s="79">
        <f>G11/E11*100</f>
        <v>108.36665306677547</v>
      </c>
      <c r="I11" s="418"/>
      <c r="J11" s="418"/>
      <c r="K11" s="418"/>
    </row>
    <row r="12" spans="1:11" s="42" customFormat="1" x14ac:dyDescent="0.2">
      <c r="A12" s="78"/>
      <c r="B12" s="36" t="s">
        <v>159</v>
      </c>
      <c r="C12" s="34">
        <v>441</v>
      </c>
      <c r="D12" s="36"/>
      <c r="E12" s="30">
        <f>SUM('08'!I42)</f>
        <v>1000</v>
      </c>
      <c r="F12" s="30">
        <f>SUM('08'!J42)</f>
        <v>2137</v>
      </c>
      <c r="G12" s="30">
        <f>SUM('08'!G34:H34)</f>
        <v>2000</v>
      </c>
      <c r="H12" s="79">
        <f>G12/E12*100</f>
        <v>200</v>
      </c>
      <c r="I12" s="418"/>
      <c r="J12" s="418"/>
      <c r="K12" s="418"/>
    </row>
    <row r="13" spans="1:11" s="42" customFormat="1" x14ac:dyDescent="0.2">
      <c r="A13" s="80"/>
      <c r="B13" s="120" t="s">
        <v>161</v>
      </c>
      <c r="C13" s="41">
        <v>444</v>
      </c>
      <c r="D13" s="120"/>
      <c r="E13" s="31">
        <f>SUM('08'!I38)</f>
        <v>3000</v>
      </c>
      <c r="F13" s="31">
        <v>4363</v>
      </c>
      <c r="G13" s="31">
        <f>SUM('08'!G35:H35)</f>
        <v>3000</v>
      </c>
      <c r="H13" s="81">
        <f t="shared" si="0"/>
        <v>100</v>
      </c>
      <c r="I13" s="418"/>
      <c r="J13" s="418"/>
      <c r="K13" s="418"/>
    </row>
    <row r="14" spans="1:11" s="42" customFormat="1" x14ac:dyDescent="0.2">
      <c r="A14" s="302" t="s">
        <v>14</v>
      </c>
      <c r="B14" s="58" t="s">
        <v>339</v>
      </c>
      <c r="C14" s="175"/>
      <c r="D14" s="33"/>
      <c r="E14" s="168">
        <f>SUM(E15:E17)</f>
        <v>2200</v>
      </c>
      <c r="F14" s="168">
        <f>SUM(F15:F17)</f>
        <v>1742</v>
      </c>
      <c r="G14" s="168">
        <f>SUM(G15:G17)</f>
        <v>3420</v>
      </c>
      <c r="H14" s="77">
        <f t="shared" si="0"/>
        <v>155.45454545454544</v>
      </c>
      <c r="I14" s="418"/>
      <c r="J14" s="418"/>
      <c r="K14" s="418"/>
    </row>
    <row r="15" spans="1:11" s="42" customFormat="1" x14ac:dyDescent="0.2">
      <c r="A15" s="78" t="s">
        <v>15</v>
      </c>
      <c r="B15" s="380" t="s">
        <v>199</v>
      </c>
      <c r="C15" s="175">
        <v>560</v>
      </c>
      <c r="D15" s="33"/>
      <c r="E15" s="30">
        <f>SUM('08'!I51)</f>
        <v>1200</v>
      </c>
      <c r="F15" s="30">
        <f>SUM('08'!J51:J53)</f>
        <v>1742</v>
      </c>
      <c r="G15" s="30">
        <f>SUM('08'!G51:H51)</f>
        <v>1420</v>
      </c>
      <c r="H15" s="79">
        <f t="shared" si="0"/>
        <v>118.33333333333333</v>
      </c>
      <c r="I15" s="418"/>
      <c r="J15" s="418"/>
      <c r="K15" s="418"/>
    </row>
    <row r="16" spans="1:11" s="42" customFormat="1" x14ac:dyDescent="0.2">
      <c r="A16" s="302"/>
      <c r="B16" s="380" t="s">
        <v>200</v>
      </c>
      <c r="C16" s="175">
        <v>561</v>
      </c>
      <c r="D16" s="33"/>
      <c r="E16" s="30">
        <v>1000</v>
      </c>
      <c r="F16" s="30">
        <v>0</v>
      </c>
      <c r="G16" s="30">
        <f>SUM('08'!G53:H53)</f>
        <v>1000</v>
      </c>
      <c r="H16" s="79">
        <f t="shared" si="0"/>
        <v>100</v>
      </c>
      <c r="I16" s="418"/>
      <c r="J16" s="418"/>
      <c r="K16" s="418"/>
    </row>
    <row r="17" spans="1:14" s="42" customFormat="1" x14ac:dyDescent="0.2">
      <c r="A17" s="419"/>
      <c r="B17" s="441" t="s">
        <v>342</v>
      </c>
      <c r="C17" s="171">
        <v>562</v>
      </c>
      <c r="D17" s="442"/>
      <c r="E17" s="31"/>
      <c r="F17" s="31"/>
      <c r="G17" s="31">
        <f>SUM('08'!G48:H48)</f>
        <v>1000</v>
      </c>
      <c r="H17" s="81"/>
      <c r="I17" s="418"/>
      <c r="J17" s="418"/>
      <c r="K17" s="418"/>
    </row>
    <row r="18" spans="1:14" s="42" customFormat="1" ht="28.5" customHeight="1" thickBot="1" x14ac:dyDescent="0.25">
      <c r="A18" s="302" t="s">
        <v>14</v>
      </c>
      <c r="B18" s="549" t="s">
        <v>380</v>
      </c>
      <c r="C18" s="550">
        <v>445</v>
      </c>
      <c r="D18" s="551"/>
      <c r="E18" s="30"/>
      <c r="F18" s="30"/>
      <c r="G18" s="168">
        <f>SUM('08'!G61:H61)</f>
        <v>50000</v>
      </c>
      <c r="H18" s="79"/>
      <c r="I18" s="418"/>
      <c r="J18" s="418"/>
      <c r="K18" s="418"/>
    </row>
    <row r="19" spans="1:14" s="42" customFormat="1" ht="15.75" hidden="1" customHeight="1" x14ac:dyDescent="0.2">
      <c r="A19" s="302"/>
      <c r="B19" s="34" t="s">
        <v>381</v>
      </c>
      <c r="C19" s="443">
        <v>445</v>
      </c>
      <c r="D19" s="443"/>
      <c r="E19" s="30"/>
      <c r="F19" s="30"/>
      <c r="G19" s="30" t="e">
        <f>SUM('08'!#REF!)</f>
        <v>#REF!</v>
      </c>
      <c r="H19" s="79"/>
      <c r="I19" s="418"/>
      <c r="J19" s="418"/>
      <c r="K19" s="418"/>
    </row>
    <row r="20" spans="1:14" s="42" customFormat="1" ht="15.75" hidden="1" customHeight="1" x14ac:dyDescent="0.2">
      <c r="A20" s="302"/>
      <c r="B20" s="34" t="s">
        <v>382</v>
      </c>
      <c r="C20" s="443">
        <v>446</v>
      </c>
      <c r="D20" s="443"/>
      <c r="E20" s="30"/>
      <c r="F20" s="30"/>
      <c r="G20" s="30" t="e">
        <f>SUM('08'!#REF!)</f>
        <v>#REF!</v>
      </c>
      <c r="H20" s="79"/>
      <c r="I20" s="418"/>
      <c r="J20" s="418"/>
      <c r="K20" s="418"/>
    </row>
    <row r="21" spans="1:14" s="42" customFormat="1" ht="15.75" hidden="1" customHeight="1" x14ac:dyDescent="0.2">
      <c r="A21" s="302"/>
      <c r="B21" s="34" t="s">
        <v>383</v>
      </c>
      <c r="C21" s="443">
        <v>447</v>
      </c>
      <c r="D21" s="443"/>
      <c r="E21" s="30"/>
      <c r="F21" s="30"/>
      <c r="G21" s="30" t="e">
        <f>SUM('08'!#REF!)</f>
        <v>#REF!</v>
      </c>
      <c r="H21" s="79"/>
      <c r="I21" s="418"/>
      <c r="J21" s="418"/>
      <c r="K21" s="418"/>
    </row>
    <row r="22" spans="1:14" s="42" customFormat="1" ht="15.75" hidden="1" customHeight="1" x14ac:dyDescent="0.2">
      <c r="A22" s="302"/>
      <c r="B22" s="34" t="s">
        <v>384</v>
      </c>
      <c r="C22" s="443">
        <v>448</v>
      </c>
      <c r="D22" s="443"/>
      <c r="E22" s="30"/>
      <c r="F22" s="30"/>
      <c r="G22" s="30" t="e">
        <f>SUM('08'!#REF!)</f>
        <v>#REF!</v>
      </c>
      <c r="H22" s="79"/>
      <c r="I22" s="418"/>
      <c r="J22" s="418"/>
      <c r="K22" s="418"/>
    </row>
    <row r="23" spans="1:14" s="42" customFormat="1" ht="15.75" hidden="1" customHeight="1" thickBot="1" x14ac:dyDescent="0.25">
      <c r="A23" s="302"/>
      <c r="B23" s="319" t="s">
        <v>385</v>
      </c>
      <c r="C23" s="444">
        <v>449</v>
      </c>
      <c r="D23" s="444"/>
      <c r="E23" s="30"/>
      <c r="F23" s="30"/>
      <c r="G23" s="30" t="e">
        <f>SUM('08'!#REF!)</f>
        <v>#REF!</v>
      </c>
      <c r="H23" s="79"/>
      <c r="I23" s="418"/>
      <c r="J23" s="418"/>
      <c r="K23" s="418"/>
    </row>
    <row r="24" spans="1:14" s="362" customFormat="1" ht="18" customHeight="1" thickBot="1" x14ac:dyDescent="0.3">
      <c r="A24" s="223" t="s">
        <v>29</v>
      </c>
      <c r="B24" s="447"/>
      <c r="C24" s="17"/>
      <c r="D24" s="9">
        <v>9</v>
      </c>
      <c r="E24" s="9">
        <f>SUM(E25,E34,E28)</f>
        <v>14200</v>
      </c>
      <c r="F24" s="9">
        <f>SUM(F25,F28,F34)</f>
        <v>14200</v>
      </c>
      <c r="G24" s="9">
        <f>SUM(G25,G34,G28)</f>
        <v>14200</v>
      </c>
      <c r="H24" s="76">
        <f t="shared" si="0"/>
        <v>100</v>
      </c>
      <c r="I24" s="8"/>
      <c r="J24" s="8"/>
      <c r="K24" s="8"/>
      <c r="L24" s="8"/>
      <c r="M24" s="8"/>
      <c r="N24" s="8"/>
    </row>
    <row r="25" spans="1:14" ht="27" customHeight="1" x14ac:dyDescent="0.2">
      <c r="A25" s="183" t="s">
        <v>14</v>
      </c>
      <c r="B25" s="148" t="s">
        <v>359</v>
      </c>
      <c r="C25" s="149">
        <v>455</v>
      </c>
      <c r="D25" s="150"/>
      <c r="E25" s="151">
        <v>500</v>
      </c>
      <c r="F25" s="151">
        <v>500</v>
      </c>
      <c r="G25" s="266"/>
      <c r="H25" s="152">
        <f t="shared" si="0"/>
        <v>0</v>
      </c>
      <c r="I25" s="131"/>
      <c r="J25" s="131"/>
      <c r="K25" s="131"/>
    </row>
    <row r="26" spans="1:14" s="40" customFormat="1" ht="12.75" hidden="1" x14ac:dyDescent="0.2">
      <c r="A26" s="82"/>
      <c r="B26" s="34" t="s">
        <v>111</v>
      </c>
      <c r="C26" s="36">
        <v>455</v>
      </c>
      <c r="D26" s="36"/>
      <c r="E26" s="30">
        <v>500</v>
      </c>
      <c r="F26" s="30">
        <v>500</v>
      </c>
      <c r="G26" s="30" t="e">
        <f>SUM('09'!#REF!)</f>
        <v>#REF!</v>
      </c>
      <c r="H26" s="79" t="e">
        <f t="shared" si="0"/>
        <v>#REF!</v>
      </c>
    </row>
    <row r="27" spans="1:14" s="40" customFormat="1" ht="12.75" hidden="1" x14ac:dyDescent="0.2">
      <c r="A27" s="82"/>
      <c r="B27" s="34" t="s">
        <v>112</v>
      </c>
      <c r="C27" s="36">
        <v>456</v>
      </c>
      <c r="D27" s="36"/>
      <c r="E27" s="30">
        <v>500</v>
      </c>
      <c r="F27" s="30">
        <v>500</v>
      </c>
      <c r="G27" s="30" t="e">
        <f>SUM('09'!#REF!)</f>
        <v>#REF!</v>
      </c>
      <c r="H27" s="79" t="e">
        <f t="shared" si="0"/>
        <v>#REF!</v>
      </c>
    </row>
    <row r="28" spans="1:14" ht="30.75" customHeight="1" x14ac:dyDescent="0.2">
      <c r="A28" s="186" t="s">
        <v>14</v>
      </c>
      <c r="B28" s="160" t="s">
        <v>355</v>
      </c>
      <c r="C28" s="39"/>
      <c r="D28" s="153"/>
      <c r="E28" s="32">
        <f t="shared" ref="E28" si="3">SUM(E31:E33)</f>
        <v>8700</v>
      </c>
      <c r="F28" s="32">
        <f>SUM(F31:F33)</f>
        <v>8700</v>
      </c>
      <c r="G28" s="32">
        <f>SUM(G31:G33)</f>
        <v>9200</v>
      </c>
      <c r="H28" s="77">
        <f>G28/E28*100</f>
        <v>105.74712643678161</v>
      </c>
    </row>
    <row r="29" spans="1:14" s="40" customFormat="1" ht="15" hidden="1" customHeight="1" x14ac:dyDescent="0.2">
      <c r="A29" s="78"/>
      <c r="B29" s="34" t="s">
        <v>115</v>
      </c>
      <c r="C29" s="34">
        <v>467</v>
      </c>
      <c r="D29" s="36"/>
      <c r="E29" s="30">
        <v>300</v>
      </c>
      <c r="F29" s="30">
        <v>102</v>
      </c>
      <c r="G29" s="30">
        <f>SUM('09'!G17:H17)</f>
        <v>250</v>
      </c>
      <c r="H29" s="79">
        <f>G29/E29*100</f>
        <v>83.333333333333343</v>
      </c>
    </row>
    <row r="30" spans="1:14" s="40" customFormat="1" ht="40.5" hidden="1" customHeight="1" thickBot="1" x14ac:dyDescent="0.25">
      <c r="A30" s="82"/>
      <c r="B30" s="34" t="s">
        <v>116</v>
      </c>
      <c r="C30" s="34">
        <v>469</v>
      </c>
      <c r="D30" s="36"/>
      <c r="E30" s="30">
        <v>4700</v>
      </c>
      <c r="F30" s="30">
        <v>4898</v>
      </c>
      <c r="G30" s="30">
        <f>SUM('09'!G18:H18)</f>
        <v>2000</v>
      </c>
      <c r="H30" s="79">
        <f>G30/E30*100</f>
        <v>42.553191489361701</v>
      </c>
    </row>
    <row r="31" spans="1:14" s="40" customFormat="1" ht="15.75" customHeight="1" x14ac:dyDescent="0.2">
      <c r="A31" s="78" t="s">
        <v>15</v>
      </c>
      <c r="B31" s="34" t="s">
        <v>356</v>
      </c>
      <c r="C31" s="34">
        <v>465</v>
      </c>
      <c r="D31" s="36"/>
      <c r="E31" s="30">
        <f>SUM('09'!I24)</f>
        <v>6200</v>
      </c>
      <c r="F31" s="30">
        <f>SUM('09'!J24,'09'!M24,'09'!P24)</f>
        <v>4361</v>
      </c>
      <c r="G31" s="30">
        <f>SUM('09'!G19:H19)</f>
        <v>6700</v>
      </c>
      <c r="H31" s="79">
        <f>G31/E31*100</f>
        <v>108.06451612903226</v>
      </c>
    </row>
    <row r="32" spans="1:14" s="40" customFormat="1" ht="15.75" customHeight="1" x14ac:dyDescent="0.2">
      <c r="A32" s="78"/>
      <c r="B32" s="34" t="s">
        <v>357</v>
      </c>
      <c r="C32" s="34">
        <v>467</v>
      </c>
      <c r="D32" s="36"/>
      <c r="E32" s="30">
        <f>SUM('09'!I25)</f>
        <v>1000</v>
      </c>
      <c r="F32" s="30">
        <f>SUM('09'!J25,'09'!M25)</f>
        <v>2796</v>
      </c>
      <c r="G32" s="30">
        <f>SUM('09'!G20:H20)</f>
        <v>1000</v>
      </c>
      <c r="H32" s="79"/>
    </row>
    <row r="33" spans="1:14" s="40" customFormat="1" ht="27" customHeight="1" x14ac:dyDescent="0.2">
      <c r="A33" s="80"/>
      <c r="B33" s="41" t="s">
        <v>358</v>
      </c>
      <c r="C33" s="41">
        <v>466</v>
      </c>
      <c r="D33" s="120"/>
      <c r="E33" s="31">
        <v>1500</v>
      </c>
      <c r="F33" s="31">
        <f>SUM('09'!J26)</f>
        <v>1543</v>
      </c>
      <c r="G33" s="31">
        <f>SUM('09'!G21:H21)</f>
        <v>1500</v>
      </c>
      <c r="H33" s="81">
        <f>G33/E33*100</f>
        <v>100</v>
      </c>
    </row>
    <row r="34" spans="1:14" ht="45" customHeight="1" thickBot="1" x14ac:dyDescent="0.25">
      <c r="A34" s="181" t="s">
        <v>14</v>
      </c>
      <c r="B34" s="170" t="s">
        <v>272</v>
      </c>
      <c r="C34" s="175">
        <v>460</v>
      </c>
      <c r="D34" s="33"/>
      <c r="E34" s="168">
        <f>SUM('09'!I33)</f>
        <v>5000</v>
      </c>
      <c r="F34" s="168">
        <f>SUM('09'!J33)</f>
        <v>5000</v>
      </c>
      <c r="G34" s="168">
        <f>SUM('09'!G28:H28)</f>
        <v>5000</v>
      </c>
      <c r="H34" s="169">
        <f t="shared" si="0"/>
        <v>100</v>
      </c>
    </row>
    <row r="35" spans="1:14" s="40" customFormat="1" ht="28.5" hidden="1" customHeight="1" x14ac:dyDescent="0.2">
      <c r="A35" s="78" t="s">
        <v>15</v>
      </c>
      <c r="B35" s="34" t="s">
        <v>113</v>
      </c>
      <c r="C35" s="34">
        <v>460</v>
      </c>
      <c r="D35" s="36"/>
      <c r="E35" s="30">
        <v>2500</v>
      </c>
      <c r="F35" s="30">
        <v>3000</v>
      </c>
      <c r="G35" s="30">
        <f>SUM('09'!G29:H29)</f>
        <v>2500</v>
      </c>
      <c r="H35" s="79">
        <f t="shared" si="0"/>
        <v>100</v>
      </c>
    </row>
    <row r="36" spans="1:14" s="40" customFormat="1" ht="30" hidden="1" customHeight="1" x14ac:dyDescent="0.2">
      <c r="A36" s="80"/>
      <c r="B36" s="41" t="s">
        <v>114</v>
      </c>
      <c r="C36" s="41">
        <v>461</v>
      </c>
      <c r="D36" s="120"/>
      <c r="E36" s="31">
        <v>500</v>
      </c>
      <c r="F36" s="31">
        <v>0</v>
      </c>
      <c r="G36" s="31">
        <f>SUM('09'!G31:H31)</f>
        <v>500</v>
      </c>
      <c r="H36" s="81">
        <f t="shared" si="0"/>
        <v>100</v>
      </c>
    </row>
    <row r="37" spans="1:14" s="362" customFormat="1" ht="18" customHeight="1" thickBot="1" x14ac:dyDescent="0.3">
      <c r="A37" s="223" t="s">
        <v>48</v>
      </c>
      <c r="B37" s="447"/>
      <c r="C37" s="17"/>
      <c r="D37" s="9">
        <v>10</v>
      </c>
      <c r="E37" s="9">
        <f>SUM(E38:E42)</f>
        <v>20900</v>
      </c>
      <c r="F37" s="9">
        <f t="shared" ref="F37" si="4">SUM(F38:F42)</f>
        <v>20860</v>
      </c>
      <c r="G37" s="9">
        <f>SUM(G38:G42)</f>
        <v>23400</v>
      </c>
      <c r="H37" s="76">
        <f t="shared" si="0"/>
        <v>111.96172248803829</v>
      </c>
      <c r="I37" s="8"/>
      <c r="J37" s="8"/>
      <c r="K37" s="8"/>
      <c r="L37" s="8"/>
      <c r="M37" s="8"/>
      <c r="N37" s="8"/>
    </row>
    <row r="38" spans="1:14" ht="29.25" customHeight="1" x14ac:dyDescent="0.2">
      <c r="A38" s="183" t="s">
        <v>14</v>
      </c>
      <c r="B38" s="222" t="s">
        <v>278</v>
      </c>
      <c r="C38" s="155">
        <v>485</v>
      </c>
      <c r="D38" s="156"/>
      <c r="E38" s="151">
        <f>SUM('10'!I21:I24)</f>
        <v>16100</v>
      </c>
      <c r="F38" s="151">
        <f>SUM('10'!J21:J24)</f>
        <v>16100</v>
      </c>
      <c r="G38" s="151">
        <f>SUM('10'!G19:H19)</f>
        <v>16300</v>
      </c>
      <c r="H38" s="152">
        <f>G38/E38*100</f>
        <v>101.24223602484473</v>
      </c>
      <c r="I38" s="42"/>
    </row>
    <row r="39" spans="1:14" ht="29.25" customHeight="1" x14ac:dyDescent="0.2">
      <c r="A39" s="182" t="s">
        <v>14</v>
      </c>
      <c r="B39" s="224" t="s">
        <v>279</v>
      </c>
      <c r="C39" s="171">
        <v>495</v>
      </c>
      <c r="D39" s="172"/>
      <c r="E39" s="173">
        <f>SUM('10'!I30)</f>
        <v>700</v>
      </c>
      <c r="F39" s="173">
        <f>SUM('10'!J30)</f>
        <v>700</v>
      </c>
      <c r="G39" s="173">
        <f>SUM('10'!G28:H28)</f>
        <v>700</v>
      </c>
      <c r="H39" s="174">
        <f t="shared" si="0"/>
        <v>100</v>
      </c>
    </row>
    <row r="40" spans="1:14" ht="29.25" customHeight="1" x14ac:dyDescent="0.2">
      <c r="A40" s="180" t="s">
        <v>14</v>
      </c>
      <c r="B40" s="225" t="s">
        <v>280</v>
      </c>
      <c r="C40" s="157">
        <v>510</v>
      </c>
      <c r="D40" s="158"/>
      <c r="E40" s="35">
        <f>SUM('10'!I36:I37)</f>
        <v>2400</v>
      </c>
      <c r="F40" s="35">
        <f>SUM('10'!J36:J37)</f>
        <v>2360</v>
      </c>
      <c r="G40" s="35">
        <f>SUM('10'!G34:H34)</f>
        <v>2400</v>
      </c>
      <c r="H40" s="159">
        <f>G40/E40*100</f>
        <v>100</v>
      </c>
    </row>
    <row r="41" spans="1:14" s="42" customFormat="1" ht="28.5" customHeight="1" x14ac:dyDescent="0.2">
      <c r="A41" s="180" t="s">
        <v>14</v>
      </c>
      <c r="B41" s="130" t="s">
        <v>281</v>
      </c>
      <c r="C41" s="157">
        <v>520</v>
      </c>
      <c r="D41" s="158"/>
      <c r="E41" s="35">
        <f>SUM('10'!I43:I44)</f>
        <v>1700</v>
      </c>
      <c r="F41" s="35">
        <f>SUM('10'!J43:J44)</f>
        <v>1700</v>
      </c>
      <c r="G41" s="35">
        <f>SUM('10'!G41:H41)</f>
        <v>1500</v>
      </c>
      <c r="H41" s="159">
        <f t="shared" si="0"/>
        <v>88.235294117647058</v>
      </c>
      <c r="I41" s="418"/>
      <c r="J41" s="418"/>
      <c r="K41" s="418"/>
    </row>
    <row r="42" spans="1:14" s="42" customFormat="1" ht="28.5" customHeight="1" thickBot="1" x14ac:dyDescent="0.25">
      <c r="A42" s="180" t="s">
        <v>14</v>
      </c>
      <c r="B42" s="300" t="s">
        <v>363</v>
      </c>
      <c r="C42" s="175">
        <v>521</v>
      </c>
      <c r="D42" s="33"/>
      <c r="E42" s="168">
        <f>SUM('10'!I49)</f>
        <v>0</v>
      </c>
      <c r="F42" s="168">
        <f>SUM('10'!J48:J49)</f>
        <v>0</v>
      </c>
      <c r="G42" s="168">
        <f>SUM('10'!G47:H47)</f>
        <v>2500</v>
      </c>
      <c r="H42" s="169"/>
      <c r="I42" s="418"/>
      <c r="J42" s="418"/>
      <c r="K42" s="418"/>
    </row>
    <row r="43" spans="1:14" s="362" customFormat="1" ht="18" customHeight="1" thickBot="1" x14ac:dyDescent="0.3">
      <c r="A43" s="223" t="s">
        <v>24</v>
      </c>
      <c r="B43" s="447"/>
      <c r="C43" s="17"/>
      <c r="D43" s="9">
        <v>11</v>
      </c>
      <c r="E43" s="9">
        <f>SUM(E44,E49,E50,E51)</f>
        <v>88900</v>
      </c>
      <c r="F43" s="9">
        <f>SUM(F44,F49,F50,F51)</f>
        <v>92617</v>
      </c>
      <c r="G43" s="9">
        <f>SUM(G44,G49,G50,G51)</f>
        <v>88900</v>
      </c>
      <c r="H43" s="76">
        <f t="shared" si="0"/>
        <v>100</v>
      </c>
      <c r="I43" s="8"/>
      <c r="J43" s="8"/>
      <c r="K43" s="8"/>
      <c r="L43" s="8"/>
      <c r="M43" s="8"/>
      <c r="N43" s="8"/>
    </row>
    <row r="44" spans="1:14" ht="15" customHeight="1" x14ac:dyDescent="0.2">
      <c r="A44" s="295" t="s">
        <v>14</v>
      </c>
      <c r="B44" s="296" t="s">
        <v>289</v>
      </c>
      <c r="C44" s="39"/>
      <c r="D44" s="153"/>
      <c r="E44" s="32">
        <f>SUM(E45:E48)</f>
        <v>30900</v>
      </c>
      <c r="F44" s="32">
        <f>SUM(F45:F48)</f>
        <v>15992</v>
      </c>
      <c r="G44" s="32">
        <f>SUM(G45:G48)</f>
        <v>33900</v>
      </c>
      <c r="H44" s="77">
        <f t="shared" si="0"/>
        <v>109.70873786407766</v>
      </c>
    </row>
    <row r="45" spans="1:14" s="40" customFormat="1" ht="15" customHeight="1" x14ac:dyDescent="0.2">
      <c r="A45" s="78" t="s">
        <v>15</v>
      </c>
      <c r="B45" s="36" t="s">
        <v>162</v>
      </c>
      <c r="C45" s="34">
        <v>525</v>
      </c>
      <c r="D45" s="36"/>
      <c r="E45" s="30">
        <f>SUM('11'!E9)</f>
        <v>1650</v>
      </c>
      <c r="F45" s="30">
        <f>SUM('11'!F9:F11)</f>
        <v>1650</v>
      </c>
      <c r="G45" s="30">
        <f>SUM('11'!G24:H24)</f>
        <v>2000</v>
      </c>
      <c r="H45" s="79">
        <f t="shared" si="0"/>
        <v>121.21212121212122</v>
      </c>
    </row>
    <row r="46" spans="1:14" s="40" customFormat="1" ht="15" customHeight="1" x14ac:dyDescent="0.2">
      <c r="A46" s="82"/>
      <c r="B46" s="36" t="s">
        <v>163</v>
      </c>
      <c r="C46" s="34">
        <v>527</v>
      </c>
      <c r="D46" s="36"/>
      <c r="E46" s="30">
        <f>SUM('11'!E12)</f>
        <v>1650</v>
      </c>
      <c r="F46" s="30">
        <f>SUM('11'!F12:F13)</f>
        <v>3850</v>
      </c>
      <c r="G46" s="30">
        <f>SUM('11'!G25:H25)</f>
        <v>3700</v>
      </c>
      <c r="H46" s="79">
        <f t="shared" si="0"/>
        <v>224.24242424242422</v>
      </c>
    </row>
    <row r="47" spans="1:14" s="40" customFormat="1" ht="15" customHeight="1" x14ac:dyDescent="0.2">
      <c r="A47" s="82"/>
      <c r="B47" s="36" t="s">
        <v>164</v>
      </c>
      <c r="C47" s="34">
        <v>528</v>
      </c>
      <c r="D47" s="36"/>
      <c r="E47" s="30">
        <f>SUM('11'!E14)</f>
        <v>2600</v>
      </c>
      <c r="F47" s="30">
        <f>SUM('11'!F14)</f>
        <v>3013</v>
      </c>
      <c r="G47" s="30">
        <f>SUM('11'!G26:H26)</f>
        <v>3200</v>
      </c>
      <c r="H47" s="79">
        <f t="shared" si="0"/>
        <v>123.07692307692308</v>
      </c>
    </row>
    <row r="48" spans="1:14" s="40" customFormat="1" ht="15.75" customHeight="1" x14ac:dyDescent="0.2">
      <c r="A48" s="82"/>
      <c r="B48" s="34" t="s">
        <v>165</v>
      </c>
      <c r="C48" s="34">
        <v>529</v>
      </c>
      <c r="D48" s="36"/>
      <c r="E48" s="30">
        <f>SUM('11'!E15)</f>
        <v>25000</v>
      </c>
      <c r="F48" s="30">
        <f>SUM('11'!F15)</f>
        <v>7479</v>
      </c>
      <c r="G48" s="30">
        <f>SUM('11'!G28:H28)</f>
        <v>25000</v>
      </c>
      <c r="H48" s="79">
        <f t="shared" si="0"/>
        <v>100</v>
      </c>
    </row>
    <row r="49" spans="1:14" ht="28.5" x14ac:dyDescent="0.2">
      <c r="A49" s="180" t="s">
        <v>14</v>
      </c>
      <c r="B49" s="130" t="s">
        <v>166</v>
      </c>
      <c r="C49" s="297">
        <v>530</v>
      </c>
      <c r="D49" s="298"/>
      <c r="E49" s="35">
        <v>55000</v>
      </c>
      <c r="F49" s="35">
        <f>SUM('11'!J44)</f>
        <v>56104</v>
      </c>
      <c r="G49" s="35">
        <v>55000</v>
      </c>
      <c r="H49" s="159">
        <f t="shared" ref="H49:H57" si="5">G49/E49*100</f>
        <v>100</v>
      </c>
      <c r="I49" s="131"/>
      <c r="J49" s="131"/>
      <c r="K49" s="131"/>
    </row>
    <row r="50" spans="1:14" ht="28.5" x14ac:dyDescent="0.2">
      <c r="A50" s="299" t="s">
        <v>14</v>
      </c>
      <c r="B50" s="300" t="s">
        <v>291</v>
      </c>
      <c r="C50" s="36">
        <v>531</v>
      </c>
      <c r="D50" s="301"/>
      <c r="E50" s="168">
        <f>SUM('11'!E17)</f>
        <v>3000</v>
      </c>
      <c r="F50" s="168">
        <f>SUM('11'!F17)</f>
        <v>3000</v>
      </c>
      <c r="G50" s="168">
        <f>SUM('11'!G17)</f>
        <v>0</v>
      </c>
      <c r="H50" s="169"/>
      <c r="I50" s="131"/>
      <c r="J50" s="131"/>
      <c r="K50" s="131"/>
    </row>
    <row r="51" spans="1:14" ht="29.25" thickBot="1" x14ac:dyDescent="0.25">
      <c r="A51" s="302" t="s">
        <v>14</v>
      </c>
      <c r="B51" s="303" t="s">
        <v>290</v>
      </c>
      <c r="C51" s="304">
        <v>680</v>
      </c>
      <c r="D51" s="305"/>
      <c r="E51" s="306"/>
      <c r="F51" s="306">
        <f>SUM('11'!F18)</f>
        <v>17521</v>
      </c>
      <c r="G51" s="306"/>
      <c r="H51" s="307"/>
      <c r="I51" s="131"/>
      <c r="J51" s="131"/>
      <c r="K51" s="131"/>
    </row>
    <row r="52" spans="1:14" s="362" customFormat="1" ht="18" customHeight="1" thickBot="1" x14ac:dyDescent="0.3">
      <c r="A52" s="223" t="s">
        <v>19</v>
      </c>
      <c r="B52" s="447"/>
      <c r="C52" s="17"/>
      <c r="D52" s="9">
        <v>12</v>
      </c>
      <c r="E52" s="9">
        <f>SUM(E53:E55)</f>
        <v>22000</v>
      </c>
      <c r="F52" s="9">
        <f t="shared" ref="F52:G52" si="6">SUM(F53:F55)</f>
        <v>24017</v>
      </c>
      <c r="G52" s="9">
        <f t="shared" si="6"/>
        <v>24200</v>
      </c>
      <c r="H52" s="76">
        <f t="shared" si="5"/>
        <v>110.00000000000001</v>
      </c>
      <c r="I52" s="8"/>
      <c r="J52" s="8"/>
      <c r="K52" s="8"/>
      <c r="L52" s="8"/>
      <c r="M52" s="8"/>
      <c r="N52" s="8"/>
    </row>
    <row r="53" spans="1:14" x14ac:dyDescent="0.2">
      <c r="A53" s="162" t="s">
        <v>14</v>
      </c>
      <c r="B53" s="226" t="s">
        <v>286</v>
      </c>
      <c r="C53" s="163">
        <v>535</v>
      </c>
      <c r="D53" s="164"/>
      <c r="E53" s="165">
        <f>SUM('12'!I19)</f>
        <v>12000</v>
      </c>
      <c r="F53" s="165">
        <f>SUM('12'!J19)</f>
        <v>13245</v>
      </c>
      <c r="G53" s="165">
        <f>SUM('12'!G17:H17)</f>
        <v>12000</v>
      </c>
      <c r="H53" s="166">
        <f t="shared" si="5"/>
        <v>100</v>
      </c>
      <c r="I53" s="131"/>
      <c r="J53" s="131"/>
      <c r="K53" s="131"/>
    </row>
    <row r="54" spans="1:14" ht="27.75" customHeight="1" x14ac:dyDescent="0.2">
      <c r="A54" s="185" t="s">
        <v>14</v>
      </c>
      <c r="B54" s="226" t="s">
        <v>287</v>
      </c>
      <c r="C54" s="163">
        <v>590</v>
      </c>
      <c r="D54" s="164"/>
      <c r="E54" s="165">
        <f>SUM('12'!I24)</f>
        <v>6000</v>
      </c>
      <c r="F54" s="165">
        <f>SUM('12'!J24)</f>
        <v>7092</v>
      </c>
      <c r="G54" s="165">
        <f>SUM('12'!G22:H22)</f>
        <v>6000</v>
      </c>
      <c r="H54" s="167">
        <f t="shared" si="5"/>
        <v>100</v>
      </c>
      <c r="I54" s="131"/>
      <c r="J54" s="131"/>
      <c r="K54" s="131"/>
    </row>
    <row r="55" spans="1:14" ht="29.25" customHeight="1" thickBot="1" x14ac:dyDescent="0.25">
      <c r="A55" s="184" t="s">
        <v>14</v>
      </c>
      <c r="B55" s="227" t="s">
        <v>288</v>
      </c>
      <c r="C55" s="154">
        <v>640</v>
      </c>
      <c r="D55" s="72"/>
      <c r="E55" s="73">
        <f>SUM('12'!I29:I30)</f>
        <v>4000</v>
      </c>
      <c r="F55" s="73">
        <f>SUM('12'!J29:J30)</f>
        <v>3680</v>
      </c>
      <c r="G55" s="73">
        <f>SUM('12'!G29:H29)</f>
        <v>6200</v>
      </c>
      <c r="H55" s="167">
        <f t="shared" si="5"/>
        <v>155</v>
      </c>
      <c r="I55" s="131"/>
      <c r="J55" s="131"/>
      <c r="K55" s="131"/>
    </row>
    <row r="56" spans="1:14" s="362" customFormat="1" ht="18" customHeight="1" thickBot="1" x14ac:dyDescent="0.3">
      <c r="A56" s="223" t="s">
        <v>46</v>
      </c>
      <c r="B56" s="447"/>
      <c r="C56" s="17"/>
      <c r="D56" s="9">
        <v>13</v>
      </c>
      <c r="E56" s="9">
        <f>SUM(E57,E75)</f>
        <v>191855</v>
      </c>
      <c r="F56" s="9">
        <f>SUM(F57,F75)</f>
        <v>205127</v>
      </c>
      <c r="G56" s="9">
        <f>SUM(G57,G75)</f>
        <v>227263</v>
      </c>
      <c r="H56" s="76">
        <f t="shared" si="5"/>
        <v>118.45560449297648</v>
      </c>
      <c r="I56" s="8"/>
      <c r="J56" s="8"/>
      <c r="K56" s="8"/>
      <c r="L56" s="8"/>
      <c r="M56" s="8"/>
      <c r="N56" s="8"/>
    </row>
    <row r="57" spans="1:14" s="362" customFormat="1" ht="18" customHeight="1" x14ac:dyDescent="0.25">
      <c r="A57" s="349" t="s">
        <v>125</v>
      </c>
      <c r="B57" s="350"/>
      <c r="C57" s="351"/>
      <c r="D57" s="352"/>
      <c r="E57" s="353">
        <f>SUM(E58,E63,E64,E65,E68,E69,E70,E71,E83,E74)</f>
        <v>124755</v>
      </c>
      <c r="F57" s="353">
        <f>SUM(F58,F63,F64,F65,F68,F69,F70,F71,F74)</f>
        <v>131462</v>
      </c>
      <c r="G57" s="353">
        <f>SUM(G58,G63,G64,G65,G68,G69,G70,G71,G74)</f>
        <v>150953</v>
      </c>
      <c r="H57" s="354">
        <f t="shared" si="5"/>
        <v>120.99955913590638</v>
      </c>
      <c r="I57" s="420"/>
      <c r="J57" s="8"/>
      <c r="K57" s="8"/>
      <c r="L57" s="8"/>
      <c r="M57" s="8"/>
      <c r="N57" s="8"/>
    </row>
    <row r="58" spans="1:14" s="42" customFormat="1" ht="28.5" x14ac:dyDescent="0.2">
      <c r="A58" s="181" t="s">
        <v>14</v>
      </c>
      <c r="B58" s="170" t="s">
        <v>314</v>
      </c>
      <c r="C58" s="313"/>
      <c r="D58" s="33"/>
      <c r="E58" s="168">
        <f>SUM(E59:E62)</f>
        <v>16500</v>
      </c>
      <c r="F58" s="168">
        <f>SUM(F59:F62)</f>
        <v>17043</v>
      </c>
      <c r="G58" s="168">
        <f>SUM(G59:G62)</f>
        <v>18700</v>
      </c>
      <c r="H58" s="169">
        <f t="shared" ref="H58:H74" si="7">G58/E58*100</f>
        <v>113.33333333333333</v>
      </c>
      <c r="I58" s="418"/>
      <c r="J58" s="418"/>
      <c r="K58" s="418"/>
    </row>
    <row r="59" spans="1:14" s="421" customFormat="1" ht="15.75" customHeight="1" x14ac:dyDescent="0.2">
      <c r="A59" s="82"/>
      <c r="B59" s="36" t="s">
        <v>167</v>
      </c>
      <c r="C59" s="34">
        <v>501</v>
      </c>
      <c r="D59" s="36"/>
      <c r="E59" s="30">
        <f>SUM('13'!I60)</f>
        <v>12300</v>
      </c>
      <c r="F59" s="30">
        <f>SUM('13'!J60)</f>
        <v>12558</v>
      </c>
      <c r="G59" s="30">
        <f>SUM('13'!G55:H55)</f>
        <v>13530</v>
      </c>
      <c r="H59" s="79">
        <f t="shared" si="7"/>
        <v>110.00000000000001</v>
      </c>
      <c r="I59" s="355"/>
      <c r="J59" s="355"/>
      <c r="K59" s="355"/>
    </row>
    <row r="60" spans="1:14" s="421" customFormat="1" ht="15" customHeight="1" x14ac:dyDescent="0.2">
      <c r="A60" s="82"/>
      <c r="B60" s="36" t="s">
        <v>168</v>
      </c>
      <c r="C60" s="36">
        <v>502</v>
      </c>
      <c r="D60" s="36"/>
      <c r="E60" s="30">
        <f>SUM('13'!I65)</f>
        <v>200</v>
      </c>
      <c r="F60" s="30">
        <f>SUM('13'!J65:L65)</f>
        <v>85</v>
      </c>
      <c r="G60" s="30">
        <f>SUM('13'!G56:H56)</f>
        <v>270</v>
      </c>
      <c r="H60" s="79">
        <f t="shared" si="7"/>
        <v>135</v>
      </c>
      <c r="I60" s="355"/>
      <c r="J60" s="355"/>
      <c r="K60" s="355"/>
    </row>
    <row r="61" spans="1:14" s="421" customFormat="1" ht="12.75" x14ac:dyDescent="0.2">
      <c r="A61" s="82"/>
      <c r="B61" s="36" t="s">
        <v>169</v>
      </c>
      <c r="C61" s="36">
        <v>503</v>
      </c>
      <c r="D61" s="36"/>
      <c r="E61" s="30">
        <f>SUM('13'!I66)</f>
        <v>1500</v>
      </c>
      <c r="F61" s="30">
        <f>SUM('13'!J66:L66)</f>
        <v>1650</v>
      </c>
      <c r="G61" s="30">
        <f>SUM('13'!G57:H57)</f>
        <v>1650</v>
      </c>
      <c r="H61" s="79">
        <f t="shared" si="7"/>
        <v>110.00000000000001</v>
      </c>
      <c r="I61" s="355"/>
      <c r="J61" s="355"/>
      <c r="K61" s="355"/>
    </row>
    <row r="62" spans="1:14" s="421" customFormat="1" ht="27" customHeight="1" x14ac:dyDescent="0.2">
      <c r="A62" s="80"/>
      <c r="B62" s="41" t="s">
        <v>170</v>
      </c>
      <c r="C62" s="120">
        <v>504</v>
      </c>
      <c r="D62" s="120"/>
      <c r="E62" s="31">
        <f>SUM('13'!I67)</f>
        <v>2500</v>
      </c>
      <c r="F62" s="31">
        <f>SUM('13'!J67)</f>
        <v>2750</v>
      </c>
      <c r="G62" s="31">
        <f>SUM('13'!G58:H58)</f>
        <v>3250</v>
      </c>
      <c r="H62" s="81">
        <f t="shared" si="7"/>
        <v>130</v>
      </c>
      <c r="I62" s="355"/>
      <c r="J62" s="355"/>
      <c r="K62" s="355"/>
    </row>
    <row r="63" spans="1:14" ht="42" customHeight="1" x14ac:dyDescent="0.2">
      <c r="A63" s="182" t="s">
        <v>14</v>
      </c>
      <c r="B63" s="224" t="s">
        <v>319</v>
      </c>
      <c r="C63" s="171">
        <v>505</v>
      </c>
      <c r="D63" s="172"/>
      <c r="E63" s="173">
        <f>SUM('13'!I72)</f>
        <v>1250</v>
      </c>
      <c r="F63" s="173">
        <f>SUM('13'!J72:J73)</f>
        <v>1189</v>
      </c>
      <c r="G63" s="173">
        <f>SUM('13'!G70:H70)</f>
        <v>1375</v>
      </c>
      <c r="H63" s="174">
        <f t="shared" si="7"/>
        <v>110.00000000000001</v>
      </c>
    </row>
    <row r="64" spans="1:14" s="42" customFormat="1" ht="28.5" customHeight="1" x14ac:dyDescent="0.2">
      <c r="A64" s="180" t="s">
        <v>14</v>
      </c>
      <c r="B64" s="130" t="s">
        <v>320</v>
      </c>
      <c r="C64" s="157">
        <v>515</v>
      </c>
      <c r="D64" s="158"/>
      <c r="E64" s="35">
        <f>SUM('13'!I78)</f>
        <v>3800</v>
      </c>
      <c r="F64" s="35">
        <f>SUM('13'!J78)</f>
        <v>4366</v>
      </c>
      <c r="G64" s="35">
        <f>SUM('13'!G76:H76)</f>
        <v>4180</v>
      </c>
      <c r="H64" s="159">
        <f t="shared" si="7"/>
        <v>110.00000000000001</v>
      </c>
      <c r="I64" s="418"/>
      <c r="J64" s="418"/>
      <c r="K64" s="418"/>
    </row>
    <row r="65" spans="1:14" s="42" customFormat="1" ht="26.25" customHeight="1" x14ac:dyDescent="0.2">
      <c r="A65" s="181" t="s">
        <v>14</v>
      </c>
      <c r="B65" s="300" t="s">
        <v>317</v>
      </c>
      <c r="C65" s="340"/>
      <c r="D65" s="340"/>
      <c r="E65" s="168">
        <f>SUM(E66:E67)</f>
        <v>56600</v>
      </c>
      <c r="F65" s="168">
        <f>SUM(F66:F67)</f>
        <v>56600</v>
      </c>
      <c r="G65" s="168">
        <f>SUM(G66:G67)</f>
        <v>71910</v>
      </c>
      <c r="H65" s="169">
        <f t="shared" si="7"/>
        <v>127.04946996466431</v>
      </c>
      <c r="I65" s="422"/>
      <c r="J65" s="418"/>
      <c r="K65" s="418"/>
    </row>
    <row r="66" spans="1:14" s="421" customFormat="1" ht="12.75" x14ac:dyDescent="0.2">
      <c r="A66" s="82" t="s">
        <v>15</v>
      </c>
      <c r="B66" s="36" t="s">
        <v>171</v>
      </c>
      <c r="C66" s="36">
        <v>595</v>
      </c>
      <c r="D66" s="36"/>
      <c r="E66" s="30">
        <f>SUM('13'!I87)</f>
        <v>34100</v>
      </c>
      <c r="F66" s="30">
        <f>SUM('13'!J87)</f>
        <v>34100</v>
      </c>
      <c r="G66" s="30">
        <f>SUM('13'!G83:H83)</f>
        <v>45160</v>
      </c>
      <c r="H66" s="79">
        <f t="shared" si="7"/>
        <v>132.43401759530792</v>
      </c>
      <c r="I66" s="355"/>
      <c r="J66" s="355"/>
      <c r="K66" s="355"/>
    </row>
    <row r="67" spans="1:14" s="421" customFormat="1" ht="12.75" x14ac:dyDescent="0.2">
      <c r="A67" s="80"/>
      <c r="B67" s="120" t="s">
        <v>172</v>
      </c>
      <c r="C67" s="120">
        <v>596</v>
      </c>
      <c r="D67" s="120"/>
      <c r="E67" s="31">
        <f>SUM('13'!I88)</f>
        <v>22500</v>
      </c>
      <c r="F67" s="31">
        <f>SUM('13'!J88)</f>
        <v>22500</v>
      </c>
      <c r="G67" s="31">
        <f>SUM('13'!G84:H84)</f>
        <v>26750</v>
      </c>
      <c r="H67" s="81">
        <f t="shared" si="7"/>
        <v>118.88888888888889</v>
      </c>
      <c r="I67" s="355"/>
      <c r="J67" s="355"/>
      <c r="K67" s="355"/>
    </row>
    <row r="68" spans="1:14" s="42" customFormat="1" ht="28.5" customHeight="1" x14ac:dyDescent="0.2">
      <c r="A68" s="182" t="s">
        <v>14</v>
      </c>
      <c r="B68" s="339" t="s">
        <v>321</v>
      </c>
      <c r="C68" s="171">
        <v>600</v>
      </c>
      <c r="D68" s="172"/>
      <c r="E68" s="173">
        <f>SUM('13'!I93)</f>
        <v>1500</v>
      </c>
      <c r="F68" s="173">
        <f>SUM('13'!J93:J94)</f>
        <v>1650</v>
      </c>
      <c r="G68" s="173">
        <f>SUM('13'!G91:H91)</f>
        <v>2150</v>
      </c>
      <c r="H68" s="174">
        <f t="shared" si="7"/>
        <v>143.33333333333334</v>
      </c>
      <c r="I68" s="418"/>
      <c r="J68" s="418"/>
      <c r="K68" s="418"/>
    </row>
    <row r="69" spans="1:14" s="42" customFormat="1" ht="28.5" customHeight="1" x14ac:dyDescent="0.2">
      <c r="A69" s="182" t="s">
        <v>14</v>
      </c>
      <c r="B69" s="339" t="s">
        <v>391</v>
      </c>
      <c r="C69" s="171">
        <v>605</v>
      </c>
      <c r="D69" s="172"/>
      <c r="E69" s="173">
        <v>17250</v>
      </c>
      <c r="F69" s="173">
        <v>21881</v>
      </c>
      <c r="G69" s="173">
        <f>SUM('13'!G97:H97)</f>
        <v>18975</v>
      </c>
      <c r="H69" s="174">
        <f t="shared" si="7"/>
        <v>110.00000000000001</v>
      </c>
      <c r="I69" s="418"/>
      <c r="J69" s="418"/>
      <c r="K69" s="418"/>
    </row>
    <row r="70" spans="1:14" s="42" customFormat="1" ht="42.75" customHeight="1" x14ac:dyDescent="0.2">
      <c r="A70" s="180" t="s">
        <v>14</v>
      </c>
      <c r="B70" s="130" t="s">
        <v>323</v>
      </c>
      <c r="C70" s="157">
        <v>615</v>
      </c>
      <c r="D70" s="158"/>
      <c r="E70" s="35">
        <f>SUM('13'!I106)</f>
        <v>6000</v>
      </c>
      <c r="F70" s="35">
        <f>SUM('13'!J106)</f>
        <v>6648</v>
      </c>
      <c r="G70" s="35">
        <f>SUM('13'!G106:H106)</f>
        <v>6600</v>
      </c>
      <c r="H70" s="159">
        <f t="shared" si="7"/>
        <v>110.00000000000001</v>
      </c>
      <c r="I70" s="418"/>
      <c r="J70" s="418"/>
      <c r="K70" s="418"/>
    </row>
    <row r="71" spans="1:14" s="42" customFormat="1" x14ac:dyDescent="0.2">
      <c r="A71" s="302" t="s">
        <v>14</v>
      </c>
      <c r="B71" s="300" t="s">
        <v>324</v>
      </c>
      <c r="C71" s="341"/>
      <c r="D71" s="153"/>
      <c r="E71" s="32">
        <f>SUM(E72:E73)</f>
        <v>11855</v>
      </c>
      <c r="F71" s="32">
        <f>SUM(F72:F73)</f>
        <v>11085</v>
      </c>
      <c r="G71" s="32">
        <f t="shared" ref="G71" si="8">SUM(G72:G73)</f>
        <v>16063</v>
      </c>
      <c r="H71" s="77">
        <f t="shared" si="7"/>
        <v>135.49557148882329</v>
      </c>
      <c r="I71" s="418"/>
      <c r="J71" s="418"/>
      <c r="K71" s="418"/>
    </row>
    <row r="72" spans="1:14" s="421" customFormat="1" ht="12.75" x14ac:dyDescent="0.2">
      <c r="A72" s="82" t="s">
        <v>15</v>
      </c>
      <c r="B72" s="36" t="s">
        <v>173</v>
      </c>
      <c r="C72" s="36">
        <v>650</v>
      </c>
      <c r="D72" s="36"/>
      <c r="E72" s="30">
        <f>SUM('13'!I115)</f>
        <v>5397</v>
      </c>
      <c r="F72" s="30">
        <f>SUM('13'!J115)</f>
        <v>4626</v>
      </c>
      <c r="G72" s="30">
        <f>SUM('13'!G115:H115)</f>
        <v>8959</v>
      </c>
      <c r="H72" s="79">
        <f t="shared" si="7"/>
        <v>165.99962942375396</v>
      </c>
      <c r="I72" s="355"/>
      <c r="J72" s="355"/>
      <c r="K72" s="355"/>
    </row>
    <row r="73" spans="1:14" s="421" customFormat="1" ht="12.75" x14ac:dyDescent="0.2">
      <c r="A73" s="80"/>
      <c r="B73" s="342" t="s">
        <v>174</v>
      </c>
      <c r="C73" s="120">
        <v>651</v>
      </c>
      <c r="D73" s="120"/>
      <c r="E73" s="31">
        <f>SUM('13'!I116)</f>
        <v>6458</v>
      </c>
      <c r="F73" s="31">
        <f>SUM('13'!J116)</f>
        <v>6459</v>
      </c>
      <c r="G73" s="31">
        <f>SUM('13'!G116:H116)</f>
        <v>7104</v>
      </c>
      <c r="H73" s="81">
        <f t="shared" si="7"/>
        <v>110.00309693403531</v>
      </c>
      <c r="I73" s="355"/>
      <c r="J73" s="355"/>
      <c r="K73" s="355"/>
    </row>
    <row r="74" spans="1:14" s="42" customFormat="1" ht="44.25" customHeight="1" thickBot="1" x14ac:dyDescent="0.25">
      <c r="A74" s="343" t="s">
        <v>14</v>
      </c>
      <c r="B74" s="344" t="s">
        <v>325</v>
      </c>
      <c r="C74" s="345">
        <v>695</v>
      </c>
      <c r="D74" s="346"/>
      <c r="E74" s="347">
        <f>SUM('13'!I121)</f>
        <v>10000</v>
      </c>
      <c r="F74" s="347">
        <f>SUM('13'!J121)</f>
        <v>11000</v>
      </c>
      <c r="G74" s="347">
        <f>SUM('13'!G119:H119)</f>
        <v>11000</v>
      </c>
      <c r="H74" s="348">
        <f t="shared" si="7"/>
        <v>110.00000000000001</v>
      </c>
      <c r="I74" s="418"/>
      <c r="J74" s="418"/>
      <c r="K74" s="418"/>
    </row>
    <row r="75" spans="1:14" s="362" customFormat="1" ht="18" customHeight="1" thickTop="1" x14ac:dyDescent="0.25">
      <c r="A75" s="410" t="s">
        <v>126</v>
      </c>
      <c r="B75" s="411"/>
      <c r="C75" s="412"/>
      <c r="D75" s="413"/>
      <c r="E75" s="414">
        <f>SUM(E76,E80,E81,E82,E84)</f>
        <v>67100</v>
      </c>
      <c r="F75" s="414">
        <f>SUM(F76,F80,F81,F82,F84)</f>
        <v>73665</v>
      </c>
      <c r="G75" s="414">
        <f>SUM(G76,G80,G81,G82,G83,G84)</f>
        <v>76310</v>
      </c>
      <c r="H75" s="415">
        <f t="shared" ref="H75:H84" si="9">G75/E75*100</f>
        <v>113.72578241430699</v>
      </c>
      <c r="I75" s="8"/>
      <c r="J75" s="8"/>
      <c r="K75" s="8"/>
      <c r="L75" s="8"/>
      <c r="M75" s="8"/>
      <c r="N75" s="8"/>
    </row>
    <row r="76" spans="1:14" s="42" customFormat="1" x14ac:dyDescent="0.2">
      <c r="A76" s="302" t="s">
        <v>14</v>
      </c>
      <c r="B76" s="296" t="s">
        <v>327</v>
      </c>
      <c r="C76" s="313"/>
      <c r="D76" s="33"/>
      <c r="E76" s="168">
        <f>SUM(E77:E79)</f>
        <v>16500</v>
      </c>
      <c r="F76" s="168">
        <f>SUM(F77:F79)</f>
        <v>16471</v>
      </c>
      <c r="G76" s="168">
        <f t="shared" ref="G76" si="10">SUM(G77:G79)</f>
        <v>18000</v>
      </c>
      <c r="H76" s="169">
        <f t="shared" si="9"/>
        <v>109.09090909090908</v>
      </c>
      <c r="I76" s="418"/>
      <c r="J76" s="418"/>
      <c r="K76" s="418"/>
    </row>
    <row r="77" spans="1:14" s="421" customFormat="1" ht="12.75" x14ac:dyDescent="0.2">
      <c r="A77" s="78" t="s">
        <v>15</v>
      </c>
      <c r="B77" s="36" t="s">
        <v>175</v>
      </c>
      <c r="C77" s="34">
        <v>550</v>
      </c>
      <c r="D77" s="36"/>
      <c r="E77" s="30">
        <v>13500</v>
      </c>
      <c r="F77" s="30">
        <v>14904</v>
      </c>
      <c r="G77" s="30">
        <f>SUM('13'!G125:H125)</f>
        <v>15000</v>
      </c>
      <c r="H77" s="79">
        <f t="shared" si="9"/>
        <v>111.11111111111111</v>
      </c>
      <c r="I77" s="355"/>
      <c r="J77" s="355"/>
      <c r="K77" s="355"/>
    </row>
    <row r="78" spans="1:14" s="421" customFormat="1" ht="12.75" x14ac:dyDescent="0.2">
      <c r="A78" s="82"/>
      <c r="B78" s="36" t="s">
        <v>176</v>
      </c>
      <c r="C78" s="34">
        <v>551</v>
      </c>
      <c r="D78" s="36"/>
      <c r="E78" s="30">
        <v>1000</v>
      </c>
      <c r="F78" s="30">
        <v>947</v>
      </c>
      <c r="G78" s="30">
        <f>SUM('13'!G126:H126)</f>
        <v>1000</v>
      </c>
      <c r="H78" s="79">
        <f t="shared" si="9"/>
        <v>100</v>
      </c>
      <c r="I78" s="355"/>
      <c r="J78" s="355"/>
      <c r="K78" s="355"/>
    </row>
    <row r="79" spans="1:14" s="421" customFormat="1" ht="27" customHeight="1" x14ac:dyDescent="0.2">
      <c r="A79" s="80"/>
      <c r="B79" s="41" t="s">
        <v>177</v>
      </c>
      <c r="C79" s="41">
        <v>552</v>
      </c>
      <c r="D79" s="120"/>
      <c r="E79" s="31">
        <v>2000</v>
      </c>
      <c r="F79" s="31">
        <f>SUM('13'!J135:J136)</f>
        <v>620</v>
      </c>
      <c r="G79" s="31">
        <f>SUM('13'!G127:H127)</f>
        <v>2000</v>
      </c>
      <c r="H79" s="79">
        <f t="shared" si="9"/>
        <v>100</v>
      </c>
      <c r="I79" s="355"/>
      <c r="J79" s="355"/>
      <c r="K79" s="355"/>
    </row>
    <row r="80" spans="1:14" s="424" customFormat="1" x14ac:dyDescent="0.2">
      <c r="A80" s="358" t="s">
        <v>14</v>
      </c>
      <c r="B80" s="225" t="s">
        <v>328</v>
      </c>
      <c r="C80" s="157">
        <v>555</v>
      </c>
      <c r="D80" s="359"/>
      <c r="E80" s="356">
        <f>SUM('13'!I140)</f>
        <v>23990</v>
      </c>
      <c r="F80" s="356">
        <f>SUM('13'!F34:F37)</f>
        <v>27486</v>
      </c>
      <c r="G80" s="356">
        <f>SUM('13'!G140:H140)</f>
        <v>30000</v>
      </c>
      <c r="H80" s="357">
        <f t="shared" si="9"/>
        <v>125.05210504376825</v>
      </c>
      <c r="I80" s="423"/>
      <c r="J80" s="423"/>
      <c r="K80" s="423"/>
    </row>
    <row r="81" spans="1:11" ht="29.25" customHeight="1" x14ac:dyDescent="0.2">
      <c r="A81" s="180" t="s">
        <v>14</v>
      </c>
      <c r="B81" s="225" t="s">
        <v>331</v>
      </c>
      <c r="C81" s="157">
        <v>610</v>
      </c>
      <c r="D81" s="158"/>
      <c r="E81" s="35">
        <f>SUM('13'!I146)</f>
        <v>15000</v>
      </c>
      <c r="F81" s="35">
        <f>SUM('13'!J146)</f>
        <v>15000</v>
      </c>
      <c r="G81" s="35">
        <f>SUM('13'!G144:H144)</f>
        <v>16900</v>
      </c>
      <c r="H81" s="159">
        <f t="shared" si="9"/>
        <v>112.66666666666667</v>
      </c>
      <c r="I81" s="42"/>
    </row>
    <row r="82" spans="1:11" ht="29.25" customHeight="1" x14ac:dyDescent="0.2">
      <c r="A82" s="180" t="s">
        <v>14</v>
      </c>
      <c r="B82" s="225" t="s">
        <v>364</v>
      </c>
      <c r="C82" s="157">
        <v>620</v>
      </c>
      <c r="D82" s="158"/>
      <c r="E82" s="35">
        <v>1000</v>
      </c>
      <c r="F82" s="35">
        <v>4098</v>
      </c>
      <c r="G82" s="35"/>
      <c r="H82" s="159"/>
      <c r="I82" s="42"/>
    </row>
    <row r="83" spans="1:11" s="421" customFormat="1" ht="28.5" x14ac:dyDescent="0.2">
      <c r="A83" s="180" t="s">
        <v>14</v>
      </c>
      <c r="B83" s="170" t="s">
        <v>337</v>
      </c>
      <c r="C83" s="175">
        <v>655</v>
      </c>
      <c r="D83" s="36"/>
      <c r="E83" s="30"/>
      <c r="F83" s="30"/>
      <c r="G83" s="361">
        <f>SUM('13'!G150:H150)</f>
        <v>800</v>
      </c>
      <c r="H83" s="79"/>
      <c r="I83" s="355"/>
      <c r="J83" s="355"/>
      <c r="K83" s="355"/>
    </row>
    <row r="84" spans="1:11" s="42" customFormat="1" ht="15" thickBot="1" x14ac:dyDescent="0.25">
      <c r="A84" s="299" t="s">
        <v>14</v>
      </c>
      <c r="B84" s="360" t="s">
        <v>222</v>
      </c>
      <c r="C84" s="157">
        <v>670</v>
      </c>
      <c r="D84" s="158"/>
      <c r="E84" s="35">
        <v>10610</v>
      </c>
      <c r="F84" s="35">
        <v>10610</v>
      </c>
      <c r="G84" s="35">
        <f>SUM('13'!G155:H155)</f>
        <v>10610</v>
      </c>
      <c r="H84" s="159">
        <f t="shared" si="9"/>
        <v>100</v>
      </c>
      <c r="I84" s="418"/>
      <c r="J84" s="418"/>
      <c r="K84" s="418"/>
    </row>
    <row r="85" spans="1:11" ht="15" x14ac:dyDescent="0.25">
      <c r="A85" s="334" t="s">
        <v>16</v>
      </c>
      <c r="B85" s="335"/>
      <c r="C85" s="336"/>
      <c r="D85" s="335">
        <v>14</v>
      </c>
      <c r="E85" s="337">
        <f>SUM(E86,E90,E93,E95,E96)</f>
        <v>19900</v>
      </c>
      <c r="F85" s="337">
        <f>SUM(F86,F90,F93,F95,F96)</f>
        <v>20103</v>
      </c>
      <c r="G85" s="337">
        <f>SUM(G86,G90,G93,G95,G96)</f>
        <v>19900</v>
      </c>
      <c r="H85" s="338">
        <f t="shared" ref="H85:H106" si="11">G85/E85*100</f>
        <v>100</v>
      </c>
    </row>
    <row r="86" spans="1:11" ht="15" customHeight="1" x14ac:dyDescent="0.2">
      <c r="A86" s="295" t="s">
        <v>14</v>
      </c>
      <c r="B86" s="323" t="s">
        <v>303</v>
      </c>
      <c r="C86" s="341">
        <v>575</v>
      </c>
      <c r="D86" s="153"/>
      <c r="E86" s="32">
        <f>SUM(E87:E89)</f>
        <v>3450</v>
      </c>
      <c r="F86" s="32">
        <f>SUM(F87:F89)</f>
        <v>3450</v>
      </c>
      <c r="G86" s="32">
        <f>SUM('14'!G22:H22)</f>
        <v>3450</v>
      </c>
      <c r="H86" s="77">
        <f t="shared" si="11"/>
        <v>100</v>
      </c>
    </row>
    <row r="87" spans="1:11" s="40" customFormat="1" ht="15" customHeight="1" x14ac:dyDescent="0.2">
      <c r="A87" s="78" t="s">
        <v>15</v>
      </c>
      <c r="B87" s="34" t="s">
        <v>365</v>
      </c>
      <c r="C87" s="34">
        <v>575</v>
      </c>
      <c r="D87" s="36"/>
      <c r="E87" s="30">
        <v>1800</v>
      </c>
      <c r="F87" s="30">
        <v>2000</v>
      </c>
      <c r="G87" s="30">
        <v>0</v>
      </c>
      <c r="H87" s="79">
        <f t="shared" si="11"/>
        <v>0</v>
      </c>
    </row>
    <row r="88" spans="1:11" s="40" customFormat="1" ht="15" customHeight="1" x14ac:dyDescent="0.2">
      <c r="A88" s="82"/>
      <c r="B88" s="34" t="s">
        <v>366</v>
      </c>
      <c r="C88" s="34">
        <v>577</v>
      </c>
      <c r="D88" s="36"/>
      <c r="E88" s="30">
        <v>1000</v>
      </c>
      <c r="F88" s="30">
        <v>1000</v>
      </c>
      <c r="G88" s="30"/>
      <c r="H88" s="79">
        <f t="shared" si="11"/>
        <v>0</v>
      </c>
    </row>
    <row r="89" spans="1:11" s="40" customFormat="1" ht="16.5" customHeight="1" x14ac:dyDescent="0.2">
      <c r="A89" s="82"/>
      <c r="B89" s="34" t="s">
        <v>367</v>
      </c>
      <c r="C89" s="34">
        <v>579</v>
      </c>
      <c r="D89" s="36"/>
      <c r="E89" s="30">
        <v>650</v>
      </c>
      <c r="F89" s="30">
        <v>450</v>
      </c>
      <c r="G89" s="30">
        <v>0</v>
      </c>
      <c r="H89" s="79">
        <f t="shared" si="11"/>
        <v>0</v>
      </c>
    </row>
    <row r="90" spans="1:11" ht="28.5" customHeight="1" x14ac:dyDescent="0.2">
      <c r="A90" s="186" t="s">
        <v>14</v>
      </c>
      <c r="B90" s="160" t="s">
        <v>304</v>
      </c>
      <c r="C90" s="316"/>
      <c r="D90" s="153"/>
      <c r="E90" s="32">
        <f>SUM(E91:E92)</f>
        <v>2450</v>
      </c>
      <c r="F90" s="32">
        <f>SUM(F91:F92)</f>
        <v>2653</v>
      </c>
      <c r="G90" s="32">
        <f>SUM(G91:G92)</f>
        <v>2450</v>
      </c>
      <c r="H90" s="77">
        <f t="shared" si="11"/>
        <v>100</v>
      </c>
    </row>
    <row r="91" spans="1:11" s="40" customFormat="1" ht="15.75" customHeight="1" x14ac:dyDescent="0.2">
      <c r="A91" s="78" t="s">
        <v>15</v>
      </c>
      <c r="B91" s="34" t="s">
        <v>178</v>
      </c>
      <c r="C91" s="36">
        <v>566</v>
      </c>
      <c r="D91" s="36"/>
      <c r="E91" s="30">
        <f>SUM('14'!I33)</f>
        <v>800</v>
      </c>
      <c r="F91" s="30">
        <v>888</v>
      </c>
      <c r="G91" s="30">
        <f>SUM('14'!G33:H33)</f>
        <v>800</v>
      </c>
      <c r="H91" s="79">
        <f t="shared" si="11"/>
        <v>100</v>
      </c>
    </row>
    <row r="92" spans="1:11" s="40" customFormat="1" ht="17.25" customHeight="1" x14ac:dyDescent="0.2">
      <c r="A92" s="82"/>
      <c r="B92" s="34" t="s">
        <v>179</v>
      </c>
      <c r="C92" s="36">
        <v>675</v>
      </c>
      <c r="D92" s="36"/>
      <c r="E92" s="30">
        <f>SUM('14'!I34)</f>
        <v>1650</v>
      </c>
      <c r="F92" s="30">
        <v>1765</v>
      </c>
      <c r="G92" s="30">
        <f>SUM('14'!G34:H34)</f>
        <v>1650</v>
      </c>
      <c r="H92" s="79">
        <f t="shared" si="11"/>
        <v>100</v>
      </c>
    </row>
    <row r="93" spans="1:11" s="425" customFormat="1" ht="15" customHeight="1" x14ac:dyDescent="0.2">
      <c r="A93" s="324" t="s">
        <v>14</v>
      </c>
      <c r="B93" s="325" t="s">
        <v>312</v>
      </c>
      <c r="C93" s="326">
        <v>570</v>
      </c>
      <c r="D93" s="325"/>
      <c r="E93" s="35">
        <f>SUM('14'!I39)</f>
        <v>1500</v>
      </c>
      <c r="F93" s="35">
        <f>SUM('14'!J39)</f>
        <v>1500</v>
      </c>
      <c r="G93" s="35">
        <f>SUM('14'!G37:H37)</f>
        <v>1500</v>
      </c>
      <c r="H93" s="327">
        <f t="shared" si="11"/>
        <v>100</v>
      </c>
    </row>
    <row r="94" spans="1:11" s="425" customFormat="1" ht="30" hidden="1" customHeight="1" x14ac:dyDescent="0.2">
      <c r="A94" s="324" t="s">
        <v>14</v>
      </c>
      <c r="B94" s="328" t="s">
        <v>180</v>
      </c>
      <c r="C94" s="326">
        <v>625</v>
      </c>
      <c r="D94" s="325"/>
      <c r="E94" s="35">
        <f>SUM('14'!I44)</f>
        <v>0</v>
      </c>
      <c r="F94" s="35">
        <f>SUM('14'!J44)</f>
        <v>0</v>
      </c>
      <c r="G94" s="329">
        <f>SUM('14'!G42:H42)</f>
        <v>0</v>
      </c>
      <c r="H94" s="327" t="e">
        <f t="shared" si="11"/>
        <v>#DIV/0!</v>
      </c>
    </row>
    <row r="95" spans="1:11" s="425" customFormat="1" ht="30" customHeight="1" x14ac:dyDescent="0.2">
      <c r="A95" s="324" t="s">
        <v>14</v>
      </c>
      <c r="B95" s="330" t="s">
        <v>313</v>
      </c>
      <c r="C95" s="331">
        <v>626</v>
      </c>
      <c r="D95" s="332"/>
      <c r="E95" s="32">
        <f>SUM('14'!I49)</f>
        <v>2000</v>
      </c>
      <c r="F95" s="32">
        <v>2000</v>
      </c>
      <c r="G95" s="32">
        <f>SUM('14'!G47:H47)</f>
        <v>2000</v>
      </c>
      <c r="H95" s="327">
        <f t="shared" si="11"/>
        <v>100</v>
      </c>
    </row>
    <row r="96" spans="1:11" s="425" customFormat="1" ht="31.5" customHeight="1" x14ac:dyDescent="0.2">
      <c r="A96" s="186" t="s">
        <v>14</v>
      </c>
      <c r="B96" s="160" t="s">
        <v>307</v>
      </c>
      <c r="C96" s="316">
        <v>660</v>
      </c>
      <c r="D96" s="153"/>
      <c r="E96" s="32">
        <f>SUM(E97:E99)</f>
        <v>10500</v>
      </c>
      <c r="F96" s="32">
        <f>SUM(F97:F99)</f>
        <v>10500</v>
      </c>
      <c r="G96" s="32">
        <f>SUM('14'!G52:H52)</f>
        <v>10500</v>
      </c>
      <c r="H96" s="77">
        <f t="shared" si="11"/>
        <v>100</v>
      </c>
    </row>
    <row r="97" spans="1:11" s="426" customFormat="1" ht="15.75" customHeight="1" x14ac:dyDescent="0.2">
      <c r="A97" s="78" t="s">
        <v>15</v>
      </c>
      <c r="B97" s="34" t="s">
        <v>368</v>
      </c>
      <c r="C97" s="36">
        <v>660</v>
      </c>
      <c r="D97" s="36"/>
      <c r="E97" s="30">
        <v>2100</v>
      </c>
      <c r="F97" s="30">
        <v>2100</v>
      </c>
      <c r="G97" s="30"/>
      <c r="H97" s="79">
        <f t="shared" si="11"/>
        <v>0</v>
      </c>
    </row>
    <row r="98" spans="1:11" s="427" customFormat="1" ht="15.75" customHeight="1" x14ac:dyDescent="0.2">
      <c r="A98" s="82"/>
      <c r="B98" s="333" t="s">
        <v>369</v>
      </c>
      <c r="C98" s="36">
        <v>661</v>
      </c>
      <c r="D98" s="36"/>
      <c r="E98" s="30">
        <v>7900</v>
      </c>
      <c r="F98" s="30">
        <v>7664</v>
      </c>
      <c r="G98" s="30"/>
      <c r="H98" s="79">
        <f t="shared" si="11"/>
        <v>0</v>
      </c>
    </row>
    <row r="99" spans="1:11" s="426" customFormat="1" ht="15.75" customHeight="1" thickBot="1" x14ac:dyDescent="0.25">
      <c r="A99" s="82"/>
      <c r="B99" s="34" t="s">
        <v>370</v>
      </c>
      <c r="C99" s="36">
        <v>665</v>
      </c>
      <c r="D99" s="36"/>
      <c r="E99" s="30">
        <v>500</v>
      </c>
      <c r="F99" s="30">
        <v>736</v>
      </c>
      <c r="G99" s="30"/>
      <c r="H99" s="79">
        <f t="shared" si="11"/>
        <v>0</v>
      </c>
    </row>
    <row r="100" spans="1:11" ht="15.75" thickBot="1" x14ac:dyDescent="0.3">
      <c r="A100" s="308" t="s">
        <v>51</v>
      </c>
      <c r="B100" s="309"/>
      <c r="C100" s="310"/>
      <c r="D100" s="309">
        <v>18</v>
      </c>
      <c r="E100" s="311">
        <f>SUM(E101,E108,E111)</f>
        <v>24090</v>
      </c>
      <c r="F100" s="311">
        <f>SUM(F101,F108,F111)</f>
        <v>27441</v>
      </c>
      <c r="G100" s="311">
        <f>SUM(G101,G107,G108,G111)</f>
        <v>61176</v>
      </c>
      <c r="H100" s="312">
        <f t="shared" si="11"/>
        <v>253.94769613947696</v>
      </c>
    </row>
    <row r="101" spans="1:11" ht="30" customHeight="1" x14ac:dyDescent="0.2">
      <c r="A101" s="181" t="s">
        <v>14</v>
      </c>
      <c r="B101" s="170" t="s">
        <v>292</v>
      </c>
      <c r="C101" s="313"/>
      <c r="D101" s="33"/>
      <c r="E101" s="168">
        <f>SUM(E102:E106)</f>
        <v>9900</v>
      </c>
      <c r="F101" s="168">
        <f t="shared" ref="F101:G101" si="12">SUM(F102:F106)</f>
        <v>11985</v>
      </c>
      <c r="G101" s="168">
        <f t="shared" si="12"/>
        <v>9900</v>
      </c>
      <c r="H101" s="169">
        <f t="shared" si="11"/>
        <v>100</v>
      </c>
    </row>
    <row r="102" spans="1:11" s="40" customFormat="1" ht="15" customHeight="1" x14ac:dyDescent="0.2">
      <c r="A102" s="78" t="s">
        <v>15</v>
      </c>
      <c r="B102" s="34" t="s">
        <v>181</v>
      </c>
      <c r="C102" s="34">
        <v>580</v>
      </c>
      <c r="D102" s="36"/>
      <c r="E102" s="30">
        <f>SUM('18'!K23)</f>
        <v>1000</v>
      </c>
      <c r="F102" s="30">
        <f>SUM('18'!L22:L23)</f>
        <v>1000</v>
      </c>
      <c r="G102" s="30">
        <f>SUM('18'!G22:H22)</f>
        <v>1000</v>
      </c>
      <c r="H102" s="79">
        <f t="shared" si="11"/>
        <v>100</v>
      </c>
    </row>
    <row r="103" spans="1:11" s="40" customFormat="1" ht="15" customHeight="1" x14ac:dyDescent="0.2">
      <c r="A103" s="82"/>
      <c r="B103" s="34" t="s">
        <v>182</v>
      </c>
      <c r="C103" s="34">
        <v>581</v>
      </c>
      <c r="D103" s="36"/>
      <c r="E103" s="30">
        <f>SUM('18'!K24:K25)</f>
        <v>600</v>
      </c>
      <c r="F103" s="30">
        <f>SUM('18'!L24:L25)</f>
        <v>600</v>
      </c>
      <c r="G103" s="30">
        <f>SUM('18'!G23:H23)</f>
        <v>600</v>
      </c>
      <c r="H103" s="79">
        <f t="shared" si="11"/>
        <v>100</v>
      </c>
    </row>
    <row r="104" spans="1:11" s="40" customFormat="1" ht="15" customHeight="1" x14ac:dyDescent="0.2">
      <c r="A104" s="82"/>
      <c r="B104" s="34" t="s">
        <v>183</v>
      </c>
      <c r="C104" s="34">
        <v>582</v>
      </c>
      <c r="D104" s="36"/>
      <c r="E104" s="30">
        <f>SUM('18'!K27:K28)</f>
        <v>1200</v>
      </c>
      <c r="F104" s="30">
        <f>SUM('18'!L27:L28)</f>
        <v>1200</v>
      </c>
      <c r="G104" s="30">
        <f>SUM('18'!G24:H24)</f>
        <v>1200</v>
      </c>
      <c r="H104" s="79">
        <f t="shared" si="11"/>
        <v>100</v>
      </c>
    </row>
    <row r="105" spans="1:11" s="40" customFormat="1" ht="14.25" customHeight="1" x14ac:dyDescent="0.2">
      <c r="A105" s="82"/>
      <c r="B105" s="34" t="s">
        <v>184</v>
      </c>
      <c r="C105" s="34">
        <v>583</v>
      </c>
      <c r="D105" s="36"/>
      <c r="E105" s="30">
        <f>SUM('18'!K29:K31)</f>
        <v>6100</v>
      </c>
      <c r="F105" s="30">
        <f>SUM('18'!L29:L31)</f>
        <v>8185</v>
      </c>
      <c r="G105" s="30">
        <f>SUM('18'!G25:H25)</f>
        <v>6100</v>
      </c>
      <c r="H105" s="79">
        <f t="shared" si="11"/>
        <v>100</v>
      </c>
    </row>
    <row r="106" spans="1:11" s="40" customFormat="1" ht="14.25" customHeight="1" x14ac:dyDescent="0.2">
      <c r="A106" s="80"/>
      <c r="B106" s="41" t="s">
        <v>262</v>
      </c>
      <c r="C106" s="41">
        <v>584</v>
      </c>
      <c r="D106" s="120"/>
      <c r="E106" s="31">
        <f>SUM('18'!G26:H26)</f>
        <v>1000</v>
      </c>
      <c r="F106" s="31">
        <f>SUM('18'!J35)</f>
        <v>1000</v>
      </c>
      <c r="G106" s="31">
        <f>SUM('18'!G26:H26)</f>
        <v>1000</v>
      </c>
      <c r="H106" s="81">
        <f t="shared" si="11"/>
        <v>100</v>
      </c>
    </row>
    <row r="107" spans="1:11" s="131" customFormat="1" ht="18" customHeight="1" x14ac:dyDescent="0.2">
      <c r="A107" s="180" t="s">
        <v>14</v>
      </c>
      <c r="B107" s="130" t="s">
        <v>387</v>
      </c>
      <c r="C107" s="445">
        <v>591</v>
      </c>
      <c r="D107" s="298"/>
      <c r="E107" s="35"/>
      <c r="F107" s="35"/>
      <c r="G107" s="35">
        <f>SUM('18'!G38:H38)</f>
        <v>22086</v>
      </c>
      <c r="H107" s="159"/>
    </row>
    <row r="108" spans="1:11" ht="15" customHeight="1" x14ac:dyDescent="0.2">
      <c r="A108" s="302" t="s">
        <v>14</v>
      </c>
      <c r="B108" s="296" t="s">
        <v>296</v>
      </c>
      <c r="C108" s="313"/>
      <c r="D108" s="33"/>
      <c r="E108" s="168">
        <f>SUM(E109:E110)</f>
        <v>10690</v>
      </c>
      <c r="F108" s="168">
        <f>SUM(F109:F110)</f>
        <v>11690</v>
      </c>
      <c r="G108" s="168">
        <f>SUM(G109:G110)</f>
        <v>25690</v>
      </c>
      <c r="H108" s="169">
        <f t="shared" ref="H108:H114" si="13">G108/E108*100</f>
        <v>240.31805425631433</v>
      </c>
    </row>
    <row r="109" spans="1:11" s="40" customFormat="1" ht="28.5" customHeight="1" x14ac:dyDescent="0.2">
      <c r="A109" s="314" t="s">
        <v>15</v>
      </c>
      <c r="B109" s="34" t="s">
        <v>299</v>
      </c>
      <c r="C109" s="34">
        <v>415</v>
      </c>
      <c r="D109" s="36"/>
      <c r="E109" s="30">
        <f>SUM('18'!I63)</f>
        <v>6690</v>
      </c>
      <c r="F109" s="30">
        <f>SUM('18'!J63:J64)</f>
        <v>6690</v>
      </c>
      <c r="G109" s="30">
        <f>SUM('18'!G64:H64)</f>
        <v>10690</v>
      </c>
      <c r="H109" s="79">
        <f t="shared" si="13"/>
        <v>159.79073243647235</v>
      </c>
    </row>
    <row r="110" spans="1:11" s="40" customFormat="1" ht="26.25" customHeight="1" x14ac:dyDescent="0.2">
      <c r="A110" s="82"/>
      <c r="B110" s="34" t="s">
        <v>300</v>
      </c>
      <c r="C110" s="34">
        <v>416</v>
      </c>
      <c r="D110" s="36"/>
      <c r="E110" s="30">
        <f>SUM('18'!I66)</f>
        <v>4000</v>
      </c>
      <c r="F110" s="30">
        <f>SUM('18'!J66)</f>
        <v>5000</v>
      </c>
      <c r="G110" s="30">
        <f>SUM('18'!G59:H59)</f>
        <v>15000</v>
      </c>
      <c r="H110" s="79">
        <f t="shared" si="13"/>
        <v>375</v>
      </c>
    </row>
    <row r="111" spans="1:11" ht="27.75" customHeight="1" x14ac:dyDescent="0.2">
      <c r="A111" s="315" t="s">
        <v>14</v>
      </c>
      <c r="B111" s="160" t="s">
        <v>293</v>
      </c>
      <c r="C111" s="316"/>
      <c r="D111" s="317"/>
      <c r="E111" s="32">
        <f>SUM(E112:E113)</f>
        <v>3500</v>
      </c>
      <c r="F111" s="32">
        <f t="shared" ref="F111:G111" si="14">SUM(F112:F113)</f>
        <v>3766</v>
      </c>
      <c r="G111" s="32">
        <f t="shared" si="14"/>
        <v>3500</v>
      </c>
      <c r="H111" s="77">
        <f t="shared" si="13"/>
        <v>100</v>
      </c>
      <c r="I111" s="131"/>
      <c r="J111" s="131"/>
      <c r="K111" s="131"/>
    </row>
    <row r="112" spans="1:11" s="40" customFormat="1" ht="28.5" customHeight="1" x14ac:dyDescent="0.2">
      <c r="A112" s="82"/>
      <c r="B112" s="34" t="s">
        <v>301</v>
      </c>
      <c r="C112" s="36">
        <v>425</v>
      </c>
      <c r="D112" s="36"/>
      <c r="E112" s="30">
        <f>SUM('18'!I52)</f>
        <v>2000</v>
      </c>
      <c r="F112" s="30">
        <f>SUM('18'!J52)</f>
        <v>2216</v>
      </c>
      <c r="G112" s="30">
        <f>SUM('18'!G48:H48)</f>
        <v>2000</v>
      </c>
      <c r="H112" s="79">
        <f t="shared" si="13"/>
        <v>100</v>
      </c>
    </row>
    <row r="113" spans="1:14" s="40" customFormat="1" ht="29.25" customHeight="1" thickBot="1" x14ac:dyDescent="0.25">
      <c r="A113" s="318"/>
      <c r="B113" s="319" t="s">
        <v>302</v>
      </c>
      <c r="C113" s="320">
        <v>426</v>
      </c>
      <c r="D113" s="320"/>
      <c r="E113" s="30">
        <f>SUM('18'!I53)</f>
        <v>1500</v>
      </c>
      <c r="F113" s="30">
        <f>SUM('18'!J53)</f>
        <v>1550</v>
      </c>
      <c r="G113" s="321">
        <f>SUM('18'!G49:H49)</f>
        <v>1500</v>
      </c>
      <c r="H113" s="79">
        <f t="shared" si="13"/>
        <v>100</v>
      </c>
    </row>
    <row r="114" spans="1:14" s="43" customFormat="1" ht="24" customHeight="1" thickBot="1" x14ac:dyDescent="0.3">
      <c r="A114" s="390" t="s">
        <v>42</v>
      </c>
      <c r="B114" s="428"/>
      <c r="C114" s="428"/>
      <c r="D114" s="428"/>
      <c r="E114" s="391">
        <f>SUM(E6,E24,E37,E43,E52,E56,E85,E100)</f>
        <v>425460</v>
      </c>
      <c r="F114" s="391">
        <f>SUM(F6,F24,F37,F43,F52,F56,F85,F100)</f>
        <v>463083</v>
      </c>
      <c r="G114" s="391">
        <f>SUM(G6,G24,G37,G43,G52,G56,G85,G100)</f>
        <v>558015</v>
      </c>
      <c r="H114" s="392">
        <f t="shared" si="13"/>
        <v>131.15569031166268</v>
      </c>
    </row>
    <row r="115" spans="1:14" ht="15.75" thickTop="1" thickBot="1" x14ac:dyDescent="0.25">
      <c r="A115" s="429"/>
      <c r="B115" s="33"/>
      <c r="C115" s="33"/>
      <c r="D115" s="33"/>
      <c r="E115" s="33"/>
      <c r="F115" s="7"/>
      <c r="G115" s="7"/>
      <c r="H115" s="430"/>
    </row>
    <row r="116" spans="1:14" s="362" customFormat="1" ht="18" customHeight="1" x14ac:dyDescent="0.25">
      <c r="A116" s="394" t="s">
        <v>98</v>
      </c>
      <c r="B116" s="395"/>
      <c r="C116" s="396"/>
      <c r="D116" s="397"/>
      <c r="E116" s="397"/>
      <c r="F116" s="397"/>
      <c r="G116" s="397"/>
      <c r="H116" s="398"/>
      <c r="I116" s="8"/>
      <c r="J116" s="8"/>
      <c r="K116" s="8"/>
      <c r="L116" s="8"/>
      <c r="M116" s="8"/>
      <c r="N116" s="8"/>
    </row>
    <row r="117" spans="1:14" s="26" customFormat="1" ht="18" customHeight="1" thickBot="1" x14ac:dyDescent="0.25">
      <c r="A117" s="399" t="s">
        <v>14</v>
      </c>
      <c r="B117" s="130" t="s">
        <v>41</v>
      </c>
      <c r="C117" s="297">
        <v>401</v>
      </c>
      <c r="D117" s="298"/>
      <c r="E117" s="35">
        <f>SUM('07 - ID'!E12)</f>
        <v>128084</v>
      </c>
      <c r="F117" s="35">
        <f>SUM('07 - ID'!F94)</f>
        <v>378049.6</v>
      </c>
      <c r="G117" s="35">
        <f>SUM('07 - ID'!G12,'07 - ID'!G78)</f>
        <v>194291</v>
      </c>
      <c r="H117" s="400">
        <f>G117/E117*100</f>
        <v>151.6902969925986</v>
      </c>
      <c r="I117" s="70"/>
      <c r="J117" s="70"/>
      <c r="K117" s="70"/>
    </row>
    <row r="118" spans="1:14" s="43" customFormat="1" ht="24" customHeight="1" thickBot="1" x14ac:dyDescent="0.3">
      <c r="A118" s="401" t="s">
        <v>42</v>
      </c>
      <c r="B118" s="402"/>
      <c r="C118" s="402"/>
      <c r="D118" s="402"/>
      <c r="E118" s="311">
        <f>SUM(E117)</f>
        <v>128084</v>
      </c>
      <c r="F118" s="311">
        <f t="shared" ref="F118:G118" si="15">SUM(F117)</f>
        <v>378049.6</v>
      </c>
      <c r="G118" s="311">
        <f t="shared" si="15"/>
        <v>194291</v>
      </c>
      <c r="H118" s="403">
        <f>G118/E118*100</f>
        <v>151.6902969925986</v>
      </c>
    </row>
    <row r="119" spans="1:14" ht="15.75" customHeight="1" thickBot="1" x14ac:dyDescent="0.25"/>
    <row r="120" spans="1:14" s="43" customFormat="1" ht="24" customHeight="1" thickBot="1" x14ac:dyDescent="0.3">
      <c r="A120" s="401" t="s">
        <v>42</v>
      </c>
      <c r="B120" s="402"/>
      <c r="C120" s="402"/>
      <c r="D120" s="402"/>
      <c r="E120" s="311">
        <f>SUM(E114,E118)</f>
        <v>553544</v>
      </c>
      <c r="F120" s="311">
        <f>SUM(F114,F118)</f>
        <v>841132.6</v>
      </c>
      <c r="G120" s="311">
        <f>SUM(G114,G118)</f>
        <v>752306</v>
      </c>
      <c r="H120" s="403">
        <f>G120/E120*100</f>
        <v>135.90717269087912</v>
      </c>
    </row>
    <row r="121" spans="1:14" x14ac:dyDescent="0.2">
      <c r="A121" s="42"/>
      <c r="B121" s="42"/>
      <c r="C121" s="42"/>
      <c r="D121" s="42"/>
      <c r="E121" s="42"/>
      <c r="F121" s="234"/>
      <c r="G121" s="234"/>
      <c r="H121" s="404"/>
      <c r="I121" s="42"/>
      <c r="J121" s="42"/>
    </row>
    <row r="122" spans="1:14" ht="15" customHeight="1" x14ac:dyDescent="0.2">
      <c r="A122" s="42"/>
      <c r="B122" s="405" t="s">
        <v>185</v>
      </c>
      <c r="C122" s="42"/>
      <c r="D122" s="42"/>
      <c r="E122" s="42"/>
      <c r="F122" s="234"/>
      <c r="G122" s="234"/>
      <c r="H122" s="404"/>
      <c r="I122" s="42"/>
      <c r="J122" s="42"/>
    </row>
    <row r="123" spans="1:14" x14ac:dyDescent="0.2">
      <c r="A123" s="42"/>
      <c r="B123" s="465" t="s">
        <v>186</v>
      </c>
      <c r="C123" s="465"/>
      <c r="D123" s="465"/>
      <c r="E123" s="206">
        <f>'08'!E65+'09'!E40+'10'!E57+'11'!E48+'12'!E34+'13'!E189+'14'!E59+'18'!E73+'07 - ID'!E92</f>
        <v>467294</v>
      </c>
      <c r="F123" s="206">
        <f>'08'!F65+'09'!F40+'10'!F57+'11'!F48+'12'!F34+'13'!F189+'14'!F59+'18'!F73+'07 - ID'!F92</f>
        <v>528874.55000000005</v>
      </c>
      <c r="G123" s="206">
        <f>'08'!G65+'09'!G40+'10'!G57+'11'!G48+'12'!G34+'13'!G189+'14'!G59+'18'!G73+'07 - ID'!G92</f>
        <v>547531</v>
      </c>
      <c r="H123" s="406">
        <f>G123/E123*100</f>
        <v>117.17056071766383</v>
      </c>
      <c r="I123" s="42"/>
      <c r="J123" s="42"/>
    </row>
    <row r="124" spans="1:14" ht="15" thickBot="1" x14ac:dyDescent="0.25">
      <c r="A124" s="42"/>
      <c r="B124" s="464" t="s">
        <v>128</v>
      </c>
      <c r="C124" s="464"/>
      <c r="D124" s="464"/>
      <c r="E124" s="407">
        <f>'08'!E66+'09'!E41+'10'!E58+'11'!E49+'12'!E35+'13'!E190+'14'!E60+'18'!E74+'07 - ID'!E93</f>
        <v>86250</v>
      </c>
      <c r="F124" s="407">
        <f>'08'!F66+'09'!F41+'10'!F58+'11'!F49+'12'!F35+'13'!F190+'14'!F60+'18'!F74+'07 - ID'!F93</f>
        <v>312258.05</v>
      </c>
      <c r="G124" s="407">
        <f>'08'!G66+'09'!G41+'10'!G58+'11'!G49+'12'!G35+'13'!G190+'14'!G60+'18'!G74+'07 - ID'!G93</f>
        <v>204775</v>
      </c>
      <c r="H124" s="408">
        <f t="shared" ref="H124:H125" si="16">G124/E124*100</f>
        <v>237.42028985507244</v>
      </c>
      <c r="I124" s="42"/>
      <c r="J124" s="42"/>
    </row>
    <row r="125" spans="1:14" s="43" customFormat="1" ht="15.75" thickBot="1" x14ac:dyDescent="0.3">
      <c r="A125" s="409"/>
      <c r="B125" s="462" t="s">
        <v>76</v>
      </c>
      <c r="C125" s="463"/>
      <c r="D125" s="463"/>
      <c r="E125" s="311">
        <f>SUM(E123:E124)</f>
        <v>553544</v>
      </c>
      <c r="F125" s="311">
        <f>SUM(F123:F124)</f>
        <v>841132.60000000009</v>
      </c>
      <c r="G125" s="311">
        <f t="shared" ref="G125" si="17">SUM(G123:G124)</f>
        <v>752306</v>
      </c>
      <c r="H125" s="403">
        <f t="shared" si="16"/>
        <v>135.90717269087912</v>
      </c>
      <c r="I125" s="409"/>
      <c r="J125" s="409"/>
    </row>
    <row r="126" spans="1:14" x14ac:dyDescent="0.2">
      <c r="A126" s="42"/>
      <c r="B126" s="42"/>
      <c r="C126" s="42"/>
      <c r="D126" s="42"/>
      <c r="E126" s="42"/>
      <c r="F126" s="234"/>
      <c r="G126" s="234"/>
      <c r="H126" s="404"/>
      <c r="I126" s="42"/>
      <c r="J126" s="42"/>
    </row>
    <row r="127" spans="1:14" x14ac:dyDescent="0.2">
      <c r="A127" s="42"/>
      <c r="B127" s="42"/>
      <c r="C127" s="42"/>
      <c r="D127" s="42"/>
      <c r="E127" s="42"/>
      <c r="F127" s="234"/>
      <c r="G127" s="234"/>
      <c r="H127" s="404"/>
      <c r="I127" s="42"/>
      <c r="J127" s="42"/>
      <c r="K127" s="42"/>
    </row>
    <row r="128" spans="1:14" x14ac:dyDescent="0.2">
      <c r="A128" s="42"/>
      <c r="B128" s="42"/>
      <c r="C128" s="42"/>
      <c r="D128" s="42"/>
      <c r="E128" s="42"/>
      <c r="F128" s="234"/>
      <c r="G128" s="234"/>
      <c r="H128" s="404"/>
      <c r="I128" s="42"/>
      <c r="J128" s="42"/>
      <c r="K128" s="42"/>
    </row>
    <row r="129" spans="1:11" x14ac:dyDescent="0.2">
      <c r="A129" s="42"/>
      <c r="B129" s="42"/>
      <c r="C129" s="42"/>
      <c r="D129" s="42"/>
      <c r="E129" s="42"/>
      <c r="F129" s="234"/>
      <c r="G129" s="234"/>
      <c r="H129" s="404"/>
      <c r="I129" s="42"/>
      <c r="J129" s="42"/>
      <c r="K129" s="42"/>
    </row>
    <row r="130" spans="1:11" x14ac:dyDescent="0.2">
      <c r="A130" s="42"/>
      <c r="B130" s="42"/>
      <c r="C130" s="42"/>
      <c r="D130" s="42"/>
      <c r="E130" s="42"/>
      <c r="F130" s="234"/>
      <c r="G130" s="234"/>
      <c r="H130" s="404"/>
      <c r="I130" s="42"/>
      <c r="J130" s="42"/>
      <c r="K130" s="42"/>
    </row>
    <row r="131" spans="1:11" x14ac:dyDescent="0.2">
      <c r="A131" s="42"/>
      <c r="B131" s="42"/>
      <c r="C131" s="42"/>
      <c r="D131" s="42"/>
      <c r="E131" s="42"/>
      <c r="F131" s="234"/>
      <c r="G131" s="234"/>
      <c r="H131" s="404"/>
      <c r="I131" s="42"/>
      <c r="J131" s="42"/>
      <c r="K131" s="42"/>
    </row>
    <row r="132" spans="1:11" x14ac:dyDescent="0.2">
      <c r="A132" s="42"/>
      <c r="B132" s="42"/>
      <c r="C132" s="42"/>
      <c r="D132" s="42"/>
      <c r="E132" s="42"/>
      <c r="F132" s="234"/>
      <c r="G132" s="234"/>
      <c r="H132" s="404"/>
      <c r="I132" s="42"/>
      <c r="J132" s="42"/>
      <c r="K132" s="42"/>
    </row>
    <row r="133" spans="1:11" x14ac:dyDescent="0.2">
      <c r="A133" s="42"/>
      <c r="B133" s="42"/>
      <c r="C133" s="42"/>
      <c r="D133" s="42"/>
      <c r="E133" s="42"/>
      <c r="F133" s="234"/>
      <c r="G133" s="234"/>
      <c r="H133" s="404"/>
      <c r="I133" s="42"/>
      <c r="J133" s="42"/>
      <c r="K133" s="42"/>
    </row>
    <row r="134" spans="1:11" x14ac:dyDescent="0.2">
      <c r="A134" s="42"/>
      <c r="B134" s="42"/>
      <c r="C134" s="42"/>
      <c r="D134" s="42"/>
      <c r="E134" s="42"/>
      <c r="F134" s="234"/>
      <c r="G134" s="234"/>
      <c r="H134" s="404"/>
      <c r="I134" s="42"/>
      <c r="J134" s="42"/>
      <c r="K134" s="42"/>
    </row>
    <row r="135" spans="1:11" x14ac:dyDescent="0.2">
      <c r="A135" s="42"/>
      <c r="B135" s="42"/>
      <c r="C135" s="42"/>
      <c r="D135" s="42"/>
      <c r="E135" s="42"/>
      <c r="F135" s="234"/>
      <c r="G135" s="234"/>
      <c r="H135" s="404"/>
      <c r="I135" s="42"/>
      <c r="J135" s="42"/>
      <c r="K135" s="42"/>
    </row>
  </sheetData>
  <mergeCells count="4">
    <mergeCell ref="A5:B5"/>
    <mergeCell ref="B125:D125"/>
    <mergeCell ref="B124:D124"/>
    <mergeCell ref="B123:D123"/>
  </mergeCells>
  <pageMargins left="0.70866141732283472" right="0.70866141732283472" top="0.78740157480314965" bottom="0.78740157480314965" header="0.31496062992125984" footer="0.31496062992125984"/>
  <pageSetup paperSize="9" scale="51" firstPageNumber="74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  <rowBreaks count="1" manualBreakCount="1">
    <brk id="7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CFFFF"/>
  </sheetPr>
  <dimension ref="A1:N67"/>
  <sheetViews>
    <sheetView showGridLines="0" view="pageBreakPreview" topLeftCell="A45" zoomScaleNormal="100" zoomScaleSheetLayoutView="100" workbookViewId="0">
      <selection activeCell="A45" sqref="A1:XFD1048576"/>
    </sheetView>
  </sheetViews>
  <sheetFormatPr defaultColWidth="9.140625" defaultRowHeight="14.25" x14ac:dyDescent="0.2"/>
  <cols>
    <col min="1" max="1" width="4.85546875" style="143" customWidth="1"/>
    <col min="2" max="2" width="8.5703125" style="67" customWidth="1"/>
    <col min="3" max="3" width="9.140625" style="67"/>
    <col min="4" max="4" width="54.42578125" style="14" customWidth="1"/>
    <col min="5" max="7" width="14.140625" style="44" customWidth="1"/>
    <col min="8" max="8" width="9.140625" style="14" customWidth="1"/>
    <col min="9" max="10" width="9.140625" style="104"/>
    <col min="11" max="11" width="9.140625" style="237"/>
    <col min="12" max="12" width="9.140625" style="209"/>
    <col min="13" max="14" width="9.140625" style="143"/>
    <col min="15" max="16384" width="9.140625" style="14"/>
  </cols>
  <sheetData>
    <row r="1" spans="1:14" ht="27.75" customHeight="1" x14ac:dyDescent="0.35">
      <c r="B1" s="474" t="s">
        <v>32</v>
      </c>
      <c r="C1" s="475"/>
      <c r="D1" s="475"/>
      <c r="E1" s="475"/>
      <c r="F1" s="475"/>
      <c r="G1" s="476" t="s">
        <v>33</v>
      </c>
      <c r="H1" s="476"/>
    </row>
    <row r="2" spans="1:14" x14ac:dyDescent="0.2">
      <c r="B2" s="455"/>
      <c r="C2" s="455"/>
      <c r="D2" s="26"/>
      <c r="E2" s="37"/>
      <c r="F2" s="37"/>
      <c r="G2" s="37"/>
      <c r="H2" s="26"/>
    </row>
    <row r="3" spans="1:14" x14ac:dyDescent="0.2">
      <c r="B3" s="47" t="s">
        <v>2</v>
      </c>
      <c r="C3" s="47" t="s">
        <v>34</v>
      </c>
      <c r="D3" s="26"/>
      <c r="E3" s="37"/>
      <c r="F3" s="37"/>
      <c r="G3" s="37"/>
      <c r="H3" s="26"/>
    </row>
    <row r="4" spans="1:14" x14ac:dyDescent="0.2">
      <c r="B4" s="455"/>
      <c r="C4" s="47" t="s">
        <v>3</v>
      </c>
      <c r="D4" s="26"/>
      <c r="E4" s="37"/>
      <c r="F4" s="37"/>
      <c r="G4" s="37"/>
      <c r="H4" s="26"/>
    </row>
    <row r="5" spans="1:14" s="40" customFormat="1" ht="13.5" thickBot="1" x14ac:dyDescent="0.25">
      <c r="A5" s="143"/>
      <c r="B5" s="48"/>
      <c r="C5" s="48"/>
      <c r="D5" s="27"/>
      <c r="E5" s="49"/>
      <c r="F5" s="49"/>
      <c r="G5" s="49"/>
      <c r="H5" s="247" t="s">
        <v>4</v>
      </c>
      <c r="I5" s="104"/>
      <c r="J5" s="104"/>
      <c r="K5" s="237"/>
      <c r="L5" s="209"/>
      <c r="M5" s="143"/>
      <c r="N5" s="143"/>
    </row>
    <row r="6" spans="1:14" s="40" customFormat="1" ht="39" customHeight="1" thickTop="1" thickBot="1" x14ac:dyDescent="0.25">
      <c r="A6" s="143"/>
      <c r="B6" s="50" t="s">
        <v>5</v>
      </c>
      <c r="C6" s="51" t="s">
        <v>6</v>
      </c>
      <c r="D6" s="52" t="s">
        <v>7</v>
      </c>
      <c r="E6" s="38" t="s">
        <v>266</v>
      </c>
      <c r="F6" s="38" t="s">
        <v>267</v>
      </c>
      <c r="G6" s="38" t="s">
        <v>268</v>
      </c>
      <c r="H6" s="15" t="s">
        <v>8</v>
      </c>
      <c r="I6" s="104"/>
      <c r="J6" s="104"/>
      <c r="K6" s="237"/>
      <c r="L6" s="209"/>
      <c r="M6" s="143"/>
      <c r="N6" s="143"/>
    </row>
    <row r="7" spans="1:14" s="121" customFormat="1" thickTop="1" thickBot="1" x14ac:dyDescent="0.25">
      <c r="A7" s="145"/>
      <c r="B7" s="53">
        <v>1</v>
      </c>
      <c r="C7" s="54">
        <v>2</v>
      </c>
      <c r="D7" s="54">
        <v>3</v>
      </c>
      <c r="E7" s="94">
        <v>4</v>
      </c>
      <c r="F7" s="94">
        <v>5</v>
      </c>
      <c r="G7" s="94">
        <v>6</v>
      </c>
      <c r="H7" s="116" t="s">
        <v>105</v>
      </c>
      <c r="I7" s="105"/>
      <c r="J7" s="105"/>
      <c r="K7" s="237"/>
      <c r="L7" s="210"/>
      <c r="M7" s="145"/>
      <c r="N7" s="145"/>
    </row>
    <row r="8" spans="1:14" ht="15" thickTop="1" x14ac:dyDescent="0.2">
      <c r="B8" s="127">
        <v>2141</v>
      </c>
      <c r="C8" s="128">
        <v>52</v>
      </c>
      <c r="D8" s="129" t="s">
        <v>194</v>
      </c>
      <c r="E8" s="74">
        <f>SUM(I28:I29)</f>
        <v>650</v>
      </c>
      <c r="F8" s="74">
        <f>SUM(J28:J29)</f>
        <v>425</v>
      </c>
      <c r="G8" s="74">
        <f>SUM(G27)</f>
        <v>715</v>
      </c>
      <c r="H8" s="75">
        <f>G8/E8*100</f>
        <v>110.00000000000001</v>
      </c>
    </row>
    <row r="9" spans="1:14" s="194" customFormat="1" ht="28.5" x14ac:dyDescent="0.25">
      <c r="A9" s="189"/>
      <c r="B9" s="179">
        <v>2141</v>
      </c>
      <c r="C9" s="192">
        <v>53</v>
      </c>
      <c r="D9" s="193" t="s">
        <v>191</v>
      </c>
      <c r="E9" s="132"/>
      <c r="F9" s="132">
        <f>SUM(J30)</f>
        <v>75</v>
      </c>
      <c r="G9" s="132"/>
      <c r="H9" s="133"/>
      <c r="I9" s="211"/>
      <c r="J9" s="211"/>
      <c r="K9" s="555"/>
      <c r="L9" s="556"/>
      <c r="M9" s="189"/>
      <c r="N9" s="189"/>
    </row>
    <row r="10" spans="1:14" s="194" customFormat="1" x14ac:dyDescent="0.25">
      <c r="A10" s="189"/>
      <c r="B10" s="179">
        <v>3635</v>
      </c>
      <c r="C10" s="192">
        <v>63</v>
      </c>
      <c r="D10" s="193" t="s">
        <v>21</v>
      </c>
      <c r="E10" s="132">
        <f>SUM(I42)</f>
        <v>1000</v>
      </c>
      <c r="F10" s="132">
        <f>SUM(J42)</f>
        <v>2137</v>
      </c>
      <c r="G10" s="132">
        <f>SUM(G41)</f>
        <v>2000</v>
      </c>
      <c r="H10" s="133">
        <f>G10/E10*100</f>
        <v>200</v>
      </c>
      <c r="I10" s="211"/>
      <c r="J10" s="211"/>
      <c r="K10" s="555"/>
      <c r="L10" s="556"/>
      <c r="M10" s="189"/>
      <c r="N10" s="189"/>
    </row>
    <row r="11" spans="1:14" s="194" customFormat="1" ht="33" customHeight="1" x14ac:dyDescent="0.25">
      <c r="A11" s="189"/>
      <c r="B11" s="376" t="s">
        <v>338</v>
      </c>
      <c r="C11" s="192">
        <v>53</v>
      </c>
      <c r="D11" s="193" t="s">
        <v>191</v>
      </c>
      <c r="E11" s="132">
        <f>SUM(I37:I39)</f>
        <v>39765</v>
      </c>
      <c r="F11" s="132">
        <f>SUM(J39:J39)</f>
        <v>15503</v>
      </c>
      <c r="G11" s="132">
        <f>SUM(G37)</f>
        <v>42841</v>
      </c>
      <c r="H11" s="133">
        <f>G11/E11*100</f>
        <v>107.73544574374449</v>
      </c>
      <c r="I11" s="211"/>
      <c r="J11" s="211"/>
      <c r="K11" s="555"/>
      <c r="L11" s="556"/>
      <c r="M11" s="189"/>
      <c r="N11" s="189"/>
    </row>
    <row r="12" spans="1:14" ht="15.75" customHeight="1" x14ac:dyDescent="0.2">
      <c r="B12" s="377" t="s">
        <v>117</v>
      </c>
      <c r="C12" s="56">
        <v>63</v>
      </c>
      <c r="D12" s="33" t="s">
        <v>21</v>
      </c>
      <c r="E12" s="7"/>
      <c r="F12" s="7">
        <f>SUM(J40)</f>
        <v>38836</v>
      </c>
      <c r="G12" s="7"/>
      <c r="H12" s="133"/>
    </row>
    <row r="13" spans="1:14" s="264" customFormat="1" ht="30" customHeight="1" x14ac:dyDescent="0.2">
      <c r="A13" s="262"/>
      <c r="B13" s="378">
        <v>3636</v>
      </c>
      <c r="C13" s="56">
        <v>53</v>
      </c>
      <c r="D13" s="379" t="s">
        <v>191</v>
      </c>
      <c r="E13" s="263">
        <f>SUM(I51)</f>
        <v>1200</v>
      </c>
      <c r="F13" s="263">
        <f>SUM(J51)</f>
        <v>31</v>
      </c>
      <c r="G13" s="263">
        <f>SUM(G50)</f>
        <v>1420</v>
      </c>
      <c r="H13" s="239">
        <f t="shared" ref="H13" si="0">G13/E13*100</f>
        <v>118.33333333333333</v>
      </c>
      <c r="I13" s="366"/>
      <c r="J13" s="366"/>
      <c r="K13" s="237"/>
      <c r="L13" s="557"/>
      <c r="M13" s="262"/>
      <c r="N13" s="262"/>
    </row>
    <row r="14" spans="1:14" s="264" customFormat="1" ht="30" customHeight="1" x14ac:dyDescent="0.2">
      <c r="A14" s="262"/>
      <c r="B14" s="378">
        <v>2219</v>
      </c>
      <c r="C14" s="56">
        <v>53</v>
      </c>
      <c r="D14" s="379" t="s">
        <v>191</v>
      </c>
      <c r="E14" s="263"/>
      <c r="F14" s="263">
        <f>SUM(J52)</f>
        <v>250</v>
      </c>
      <c r="G14" s="263"/>
      <c r="H14" s="239"/>
      <c r="I14" s="366"/>
      <c r="J14" s="366"/>
      <c r="K14" s="237"/>
      <c r="L14" s="557"/>
      <c r="M14" s="262"/>
      <c r="N14" s="262"/>
    </row>
    <row r="15" spans="1:14" ht="19.5" customHeight="1" x14ac:dyDescent="0.2">
      <c r="B15" s="377" t="s">
        <v>117</v>
      </c>
      <c r="C15" s="56">
        <v>63</v>
      </c>
      <c r="D15" s="33" t="s">
        <v>21</v>
      </c>
      <c r="E15" s="7"/>
      <c r="F15" s="7">
        <f>SUM(J53)</f>
        <v>1461</v>
      </c>
      <c r="G15" s="7"/>
      <c r="H15" s="28"/>
    </row>
    <row r="16" spans="1:14" ht="28.5" customHeight="1" x14ac:dyDescent="0.2">
      <c r="B16" s="55">
        <v>3539</v>
      </c>
      <c r="C16" s="56">
        <v>53</v>
      </c>
      <c r="D16" s="379" t="s">
        <v>191</v>
      </c>
      <c r="E16" s="7">
        <f>SUM(I54)</f>
        <v>1000</v>
      </c>
      <c r="F16" s="7"/>
      <c r="G16" s="7"/>
      <c r="H16" s="28"/>
    </row>
    <row r="17" spans="1:14" ht="19.5" customHeight="1" x14ac:dyDescent="0.2">
      <c r="B17" s="55">
        <v>3539</v>
      </c>
      <c r="C17" s="56">
        <v>63</v>
      </c>
      <c r="D17" s="33" t="s">
        <v>21</v>
      </c>
      <c r="E17" s="7"/>
      <c r="F17" s="7"/>
      <c r="G17" s="7">
        <f>SUM(G53)</f>
        <v>1000</v>
      </c>
      <c r="H17" s="28"/>
    </row>
    <row r="18" spans="1:14" ht="19.5" customHeight="1" x14ac:dyDescent="0.2">
      <c r="B18" s="55">
        <v>3636</v>
      </c>
      <c r="C18" s="56">
        <v>63</v>
      </c>
      <c r="D18" s="33" t="s">
        <v>21</v>
      </c>
      <c r="E18" s="7"/>
      <c r="F18" s="7"/>
      <c r="G18" s="7">
        <f>SUM(G48)</f>
        <v>1000</v>
      </c>
      <c r="H18" s="28"/>
    </row>
    <row r="19" spans="1:14" ht="33.75" customHeight="1" thickBot="1" x14ac:dyDescent="0.25">
      <c r="B19" s="55">
        <v>3639</v>
      </c>
      <c r="C19" s="56">
        <v>53</v>
      </c>
      <c r="D19" s="379" t="s">
        <v>191</v>
      </c>
      <c r="E19" s="7"/>
      <c r="F19" s="7"/>
      <c r="G19" s="7">
        <f>SUM(G61)</f>
        <v>50000</v>
      </c>
      <c r="H19" s="28"/>
    </row>
    <row r="20" spans="1:14" s="43" customFormat="1" ht="16.5" thickTop="1" thickBot="1" x14ac:dyDescent="0.3">
      <c r="A20" s="146"/>
      <c r="B20" s="477" t="s">
        <v>9</v>
      </c>
      <c r="C20" s="478"/>
      <c r="D20" s="479"/>
      <c r="E20" s="13">
        <f>SUM(E8:E17)</f>
        <v>43615</v>
      </c>
      <c r="F20" s="13">
        <f>SUM(F8:F17)</f>
        <v>58718</v>
      </c>
      <c r="G20" s="13">
        <f>SUM(G8:G19)</f>
        <v>98976</v>
      </c>
      <c r="H20" s="16">
        <f>G20/E20*100</f>
        <v>226.93110168520002</v>
      </c>
      <c r="I20" s="212"/>
      <c r="J20" s="212"/>
      <c r="K20" s="558"/>
      <c r="L20" s="559"/>
      <c r="M20" s="146"/>
      <c r="N20" s="146"/>
    </row>
    <row r="21" spans="1:14" ht="15" thickTop="1" x14ac:dyDescent="0.2">
      <c r="B21" s="176"/>
      <c r="C21" s="176"/>
      <c r="D21" s="176"/>
      <c r="E21" s="176"/>
      <c r="F21" s="177"/>
      <c r="G21" s="176"/>
      <c r="H21" s="176"/>
    </row>
    <row r="22" spans="1:14" ht="15" customHeight="1" x14ac:dyDescent="0.25">
      <c r="B22" s="57" t="s">
        <v>10</v>
      </c>
      <c r="C22" s="455"/>
      <c r="D22" s="26"/>
      <c r="E22" s="37"/>
      <c r="F22" s="37"/>
      <c r="G22" s="37"/>
      <c r="H22" s="26"/>
    </row>
    <row r="23" spans="1:14" ht="15" x14ac:dyDescent="0.25">
      <c r="B23" s="26" t="s">
        <v>14</v>
      </c>
      <c r="C23" s="455"/>
      <c r="D23" s="58" t="s">
        <v>269</v>
      </c>
      <c r="E23" s="37"/>
      <c r="F23" s="37"/>
      <c r="G23" s="480">
        <f>SUM(G24:H25)</f>
        <v>715</v>
      </c>
      <c r="H23" s="481"/>
    </row>
    <row r="24" spans="1:14" ht="15" x14ac:dyDescent="0.25">
      <c r="B24" s="47" t="s">
        <v>15</v>
      </c>
      <c r="C24" s="455"/>
      <c r="D24" s="21" t="s">
        <v>263</v>
      </c>
      <c r="E24" s="37"/>
      <c r="F24" s="37"/>
      <c r="G24" s="471">
        <v>300</v>
      </c>
      <c r="H24" s="472"/>
    </row>
    <row r="25" spans="1:14" ht="15" x14ac:dyDescent="0.25">
      <c r="B25" s="47"/>
      <c r="C25" s="455"/>
      <c r="D25" s="21" t="s">
        <v>264</v>
      </c>
      <c r="E25" s="37"/>
      <c r="F25" s="37"/>
      <c r="G25" s="471">
        <v>415</v>
      </c>
      <c r="H25" s="472"/>
    </row>
    <row r="26" spans="1:14" ht="15.75" customHeight="1" x14ac:dyDescent="0.25">
      <c r="B26" s="57"/>
      <c r="C26" s="455"/>
      <c r="D26" s="26"/>
      <c r="E26" s="37"/>
      <c r="F26" s="37"/>
      <c r="G26" s="37"/>
      <c r="H26" s="26"/>
    </row>
    <row r="27" spans="1:14" ht="17.25" customHeight="1" thickBot="1" x14ac:dyDescent="0.3">
      <c r="B27" s="59" t="s">
        <v>193</v>
      </c>
      <c r="C27" s="60"/>
      <c r="D27" s="61"/>
      <c r="E27" s="62"/>
      <c r="F27" s="62"/>
      <c r="G27" s="470">
        <f>SUM(G28:H29)</f>
        <v>715</v>
      </c>
      <c r="H27" s="470"/>
    </row>
    <row r="28" spans="1:14" ht="15.75" thickTop="1" x14ac:dyDescent="0.25">
      <c r="A28" s="143">
        <v>5221</v>
      </c>
      <c r="B28" s="63" t="s">
        <v>106</v>
      </c>
      <c r="C28" s="455"/>
      <c r="D28" s="26"/>
      <c r="E28" s="37"/>
      <c r="F28" s="37"/>
      <c r="G28" s="466">
        <v>300</v>
      </c>
      <c r="H28" s="467"/>
      <c r="I28" s="104">
        <v>300</v>
      </c>
      <c r="J28" s="104">
        <v>300</v>
      </c>
      <c r="K28" s="238" t="s">
        <v>196</v>
      </c>
      <c r="L28" s="14"/>
      <c r="M28" s="14"/>
    </row>
    <row r="29" spans="1:14" ht="15" x14ac:dyDescent="0.25">
      <c r="A29" s="143">
        <v>5213</v>
      </c>
      <c r="B29" s="63" t="s">
        <v>195</v>
      </c>
      <c r="C29" s="455"/>
      <c r="D29" s="26"/>
      <c r="E29" s="37"/>
      <c r="F29" s="37"/>
      <c r="G29" s="466">
        <v>415</v>
      </c>
      <c r="H29" s="467"/>
      <c r="I29" s="104">
        <v>350</v>
      </c>
      <c r="J29" s="104">
        <v>125</v>
      </c>
      <c r="K29" s="238" t="s">
        <v>196</v>
      </c>
      <c r="L29" s="14"/>
      <c r="M29" s="14"/>
    </row>
    <row r="30" spans="1:14" x14ac:dyDescent="0.2">
      <c r="B30" s="455"/>
      <c r="C30" s="455"/>
      <c r="D30" s="26"/>
      <c r="E30" s="37"/>
      <c r="F30" s="37"/>
      <c r="G30" s="37"/>
      <c r="H30" s="26"/>
      <c r="J30" s="104">
        <v>75</v>
      </c>
      <c r="K30" s="238" t="s">
        <v>197</v>
      </c>
      <c r="L30" s="14"/>
      <c r="M30" s="14"/>
    </row>
    <row r="31" spans="1:14" x14ac:dyDescent="0.2">
      <c r="B31" s="455"/>
      <c r="C31" s="455"/>
      <c r="D31" s="26"/>
      <c r="E31" s="37"/>
      <c r="F31" s="37"/>
      <c r="G31" s="37"/>
      <c r="H31" s="26"/>
    </row>
    <row r="32" spans="1:14" ht="15" x14ac:dyDescent="0.25">
      <c r="B32" s="26" t="s">
        <v>14</v>
      </c>
      <c r="C32" s="455"/>
      <c r="D32" s="58" t="s">
        <v>270</v>
      </c>
      <c r="E32" s="37"/>
      <c r="F32" s="37"/>
      <c r="G32" s="480">
        <f>SUM(G33:H35)</f>
        <v>44841</v>
      </c>
      <c r="H32" s="481"/>
    </row>
    <row r="33" spans="1:14" ht="15" x14ac:dyDescent="0.25">
      <c r="B33" s="47" t="s">
        <v>15</v>
      </c>
      <c r="C33" s="455"/>
      <c r="D33" s="14" t="s">
        <v>133</v>
      </c>
      <c r="E33" s="37"/>
      <c r="F33" s="37"/>
      <c r="G33" s="471">
        <v>39841</v>
      </c>
      <c r="H33" s="472"/>
    </row>
    <row r="34" spans="1:14" ht="15" x14ac:dyDescent="0.25">
      <c r="B34" s="47"/>
      <c r="C34" s="455"/>
      <c r="D34" s="21" t="s">
        <v>134</v>
      </c>
      <c r="E34" s="37"/>
      <c r="F34" s="37"/>
      <c r="G34" s="471">
        <v>2000</v>
      </c>
      <c r="H34" s="472"/>
    </row>
    <row r="35" spans="1:14" ht="15" x14ac:dyDescent="0.25">
      <c r="B35" s="455"/>
      <c r="C35" s="455"/>
      <c r="D35" s="26" t="s">
        <v>132</v>
      </c>
      <c r="E35" s="37"/>
      <c r="F35" s="37"/>
      <c r="G35" s="471">
        <v>3000</v>
      </c>
      <c r="H35" s="472"/>
    </row>
    <row r="36" spans="1:14" x14ac:dyDescent="0.2">
      <c r="B36" s="455"/>
      <c r="C36" s="455"/>
      <c r="D36" s="26"/>
      <c r="E36" s="37"/>
      <c r="F36" s="37"/>
      <c r="G36" s="375"/>
      <c r="H36" s="375"/>
      <c r="L36" s="104"/>
      <c r="M36" s="40"/>
    </row>
    <row r="37" spans="1:14" ht="30.75" customHeight="1" thickBot="1" x14ac:dyDescent="0.3">
      <c r="B37" s="468" t="s">
        <v>192</v>
      </c>
      <c r="C37" s="469"/>
      <c r="D37" s="469"/>
      <c r="E37" s="469"/>
      <c r="F37" s="469"/>
      <c r="G37" s="470">
        <f>SUM(G38:H39)</f>
        <v>42841</v>
      </c>
      <c r="H37" s="470"/>
      <c r="I37" s="104">
        <v>36765</v>
      </c>
      <c r="K37" s="238"/>
      <c r="L37" s="40"/>
      <c r="M37" s="40"/>
    </row>
    <row r="38" spans="1:14" ht="14.25" customHeight="1" thickTop="1" x14ac:dyDescent="0.25">
      <c r="A38" s="143">
        <v>5321</v>
      </c>
      <c r="B38" s="63" t="s">
        <v>27</v>
      </c>
      <c r="C38" s="455"/>
      <c r="D38" s="26"/>
      <c r="E38" s="37"/>
      <c r="F38" s="37"/>
      <c r="G38" s="466">
        <f>SUM(G33)</f>
        <v>39841</v>
      </c>
      <c r="H38" s="467"/>
      <c r="I38" s="104">
        <v>3000</v>
      </c>
      <c r="L38" s="104"/>
      <c r="M38" s="40"/>
    </row>
    <row r="39" spans="1:14" ht="14.25" customHeight="1" x14ac:dyDescent="0.25">
      <c r="A39" s="143">
        <v>5321</v>
      </c>
      <c r="B39" s="63" t="s">
        <v>27</v>
      </c>
      <c r="C39" s="455"/>
      <c r="D39" s="26"/>
      <c r="E39" s="37"/>
      <c r="F39" s="37"/>
      <c r="G39" s="466">
        <v>3000</v>
      </c>
      <c r="H39" s="467"/>
      <c r="J39" s="104">
        <v>15503</v>
      </c>
      <c r="K39" s="237">
        <v>53</v>
      </c>
      <c r="L39" s="104"/>
      <c r="M39" s="40"/>
    </row>
    <row r="40" spans="1:14" ht="14.25" customHeight="1" x14ac:dyDescent="0.25">
      <c r="B40" s="63"/>
      <c r="C40" s="455"/>
      <c r="D40" s="26"/>
      <c r="E40" s="37"/>
      <c r="F40" s="37"/>
      <c r="G40" s="448"/>
      <c r="H40" s="449"/>
      <c r="J40" s="104">
        <v>38836</v>
      </c>
      <c r="K40" s="238">
        <v>63</v>
      </c>
      <c r="L40" s="14"/>
      <c r="M40" s="40"/>
    </row>
    <row r="41" spans="1:14" ht="17.25" customHeight="1" thickBot="1" x14ac:dyDescent="0.3">
      <c r="B41" s="59" t="s">
        <v>129</v>
      </c>
      <c r="C41" s="60"/>
      <c r="D41" s="61"/>
      <c r="E41" s="62"/>
      <c r="F41" s="62"/>
      <c r="G41" s="470">
        <f>SUM(G42)</f>
        <v>2000</v>
      </c>
      <c r="H41" s="470"/>
      <c r="I41" s="14"/>
      <c r="J41" s="14"/>
      <c r="K41" s="14"/>
      <c r="L41" s="14"/>
      <c r="M41" s="40"/>
      <c r="N41" s="44"/>
    </row>
    <row r="42" spans="1:14" ht="17.25" customHeight="1" thickTop="1" x14ac:dyDescent="0.25">
      <c r="A42" s="143">
        <v>6341</v>
      </c>
      <c r="B42" s="119" t="s">
        <v>22</v>
      </c>
      <c r="C42" s="64"/>
      <c r="D42" s="21"/>
      <c r="E42" s="65"/>
      <c r="F42" s="65"/>
      <c r="G42" s="466">
        <v>2000</v>
      </c>
      <c r="H42" s="467"/>
      <c r="I42" s="104">
        <v>1000</v>
      </c>
      <c r="J42" s="104">
        <v>2137</v>
      </c>
      <c r="K42" s="238"/>
      <c r="L42" s="40"/>
      <c r="M42" s="40"/>
      <c r="N42" s="14"/>
    </row>
    <row r="43" spans="1:14" ht="14.25" customHeight="1" x14ac:dyDescent="0.25">
      <c r="B43" s="63"/>
      <c r="C43" s="455"/>
      <c r="D43" s="26"/>
      <c r="E43" s="37"/>
      <c r="F43" s="37"/>
      <c r="G43" s="448"/>
      <c r="H43" s="449"/>
      <c r="L43" s="104"/>
      <c r="M43" s="40"/>
    </row>
    <row r="44" spans="1:14" ht="14.25" customHeight="1" x14ac:dyDescent="0.25">
      <c r="B44" s="63"/>
      <c r="C44" s="455"/>
      <c r="D44" s="26"/>
      <c r="E44" s="37"/>
      <c r="F44" s="37"/>
      <c r="G44" s="448"/>
      <c r="H44" s="449"/>
      <c r="L44" s="104"/>
      <c r="M44" s="40"/>
    </row>
    <row r="45" spans="1:14" s="26" customFormat="1" ht="15" x14ac:dyDescent="0.25">
      <c r="A45" s="147"/>
      <c r="B45" s="26" t="s">
        <v>14</v>
      </c>
      <c r="C45" s="455"/>
      <c r="D45" s="58" t="s">
        <v>339</v>
      </c>
      <c r="E45" s="37"/>
      <c r="F45" s="37"/>
      <c r="G45" s="480">
        <f>SUM(G46:H48)</f>
        <v>3420</v>
      </c>
      <c r="H45" s="481"/>
      <c r="I45" s="49"/>
      <c r="J45" s="49"/>
      <c r="K45" s="552"/>
      <c r="L45" s="553"/>
      <c r="M45" s="147"/>
      <c r="N45" s="147"/>
    </row>
    <row r="46" spans="1:14" s="26" customFormat="1" ht="15" x14ac:dyDescent="0.25">
      <c r="A46" s="147"/>
      <c r="C46" s="455"/>
      <c r="D46" s="47" t="s">
        <v>198</v>
      </c>
      <c r="E46" s="37"/>
      <c r="F46" s="37"/>
      <c r="G46" s="471">
        <v>1420</v>
      </c>
      <c r="H46" s="472"/>
      <c r="I46" s="49"/>
      <c r="J46" s="49"/>
      <c r="K46" s="552"/>
      <c r="L46" s="553"/>
      <c r="M46" s="147"/>
      <c r="N46" s="147"/>
    </row>
    <row r="47" spans="1:14" s="26" customFormat="1" ht="15" x14ac:dyDescent="0.25">
      <c r="A47" s="147"/>
      <c r="C47" s="455"/>
      <c r="D47" s="47" t="s">
        <v>190</v>
      </c>
      <c r="E47" s="37"/>
      <c r="F47" s="37"/>
      <c r="G47" s="471">
        <v>1000</v>
      </c>
      <c r="H47" s="472"/>
      <c r="I47" s="49"/>
      <c r="J47" s="49"/>
      <c r="K47" s="552"/>
      <c r="L47" s="553"/>
      <c r="M47" s="147"/>
      <c r="N47" s="147"/>
    </row>
    <row r="48" spans="1:14" s="26" customFormat="1" ht="28.5" customHeight="1" x14ac:dyDescent="0.25">
      <c r="A48" s="147"/>
      <c r="C48" s="455"/>
      <c r="D48" s="473" t="s">
        <v>379</v>
      </c>
      <c r="E48" s="473"/>
      <c r="F48" s="473"/>
      <c r="G48" s="471">
        <v>1000</v>
      </c>
      <c r="H48" s="472"/>
      <c r="I48" s="49"/>
      <c r="J48" s="49"/>
      <c r="K48" s="552"/>
      <c r="L48" s="553"/>
      <c r="M48" s="147"/>
      <c r="N48" s="147"/>
    </row>
    <row r="49" spans="1:14" ht="17.25" customHeight="1" x14ac:dyDescent="0.25">
      <c r="B49" s="119"/>
      <c r="C49" s="64"/>
      <c r="D49" s="21"/>
      <c r="E49" s="65"/>
      <c r="F49" s="65"/>
      <c r="G49" s="448"/>
      <c r="H49" s="449"/>
      <c r="K49" s="238"/>
      <c r="L49" s="40"/>
      <c r="M49" s="40"/>
      <c r="N49" s="14"/>
    </row>
    <row r="50" spans="1:14" ht="30.75" customHeight="1" thickBot="1" x14ac:dyDescent="0.3">
      <c r="B50" s="468" t="s">
        <v>258</v>
      </c>
      <c r="C50" s="469"/>
      <c r="D50" s="469"/>
      <c r="E50" s="469"/>
      <c r="F50" s="469"/>
      <c r="G50" s="470">
        <f>SUM(G51)</f>
        <v>1420</v>
      </c>
      <c r="H50" s="470"/>
      <c r="L50" s="104"/>
      <c r="M50" s="40"/>
    </row>
    <row r="51" spans="1:14" ht="14.25" customHeight="1" thickTop="1" x14ac:dyDescent="0.25">
      <c r="A51" s="143">
        <v>5321</v>
      </c>
      <c r="B51" s="63" t="s">
        <v>27</v>
      </c>
      <c r="C51" s="455"/>
      <c r="D51" s="26"/>
      <c r="E51" s="37"/>
      <c r="F51" s="37"/>
      <c r="G51" s="466">
        <v>1420</v>
      </c>
      <c r="H51" s="467"/>
      <c r="I51" s="104">
        <v>1200</v>
      </c>
      <c r="J51" s="104">
        <v>31</v>
      </c>
      <c r="K51" s="238"/>
      <c r="L51" s="40"/>
      <c r="M51" s="40"/>
    </row>
    <row r="52" spans="1:14" ht="14.25" customHeight="1" x14ac:dyDescent="0.25">
      <c r="B52" s="63"/>
      <c r="C52" s="455"/>
      <c r="D52" s="26"/>
      <c r="E52" s="37"/>
      <c r="F52" s="37"/>
      <c r="G52" s="448"/>
      <c r="H52" s="449"/>
      <c r="J52" s="14">
        <v>250</v>
      </c>
      <c r="K52" s="14">
        <v>53</v>
      </c>
      <c r="L52" s="40" t="s">
        <v>340</v>
      </c>
      <c r="M52" s="40"/>
    </row>
    <row r="53" spans="1:14" ht="17.25" customHeight="1" thickBot="1" x14ac:dyDescent="0.3">
      <c r="B53" s="59" t="s">
        <v>259</v>
      </c>
      <c r="C53" s="60"/>
      <c r="D53" s="61"/>
      <c r="E53" s="62"/>
      <c r="F53" s="62"/>
      <c r="G53" s="470">
        <f>SUM(G54)</f>
        <v>1000</v>
      </c>
      <c r="H53" s="470"/>
      <c r="J53" s="104">
        <v>1461</v>
      </c>
      <c r="K53" s="238">
        <v>63</v>
      </c>
      <c r="L53" s="14"/>
      <c r="M53" s="14"/>
      <c r="N53" s="14"/>
    </row>
    <row r="54" spans="1:14" ht="17.25" customHeight="1" thickTop="1" x14ac:dyDescent="0.25">
      <c r="A54" s="143">
        <v>6359</v>
      </c>
      <c r="B54" s="119" t="s">
        <v>260</v>
      </c>
      <c r="C54" s="64"/>
      <c r="D54" s="21"/>
      <c r="E54" s="65"/>
      <c r="F54" s="65"/>
      <c r="G54" s="466">
        <v>1000</v>
      </c>
      <c r="H54" s="467"/>
      <c r="I54" s="104">
        <v>1000</v>
      </c>
      <c r="J54" s="104">
        <v>0</v>
      </c>
      <c r="K54" s="14"/>
      <c r="L54" s="14"/>
      <c r="M54" s="14"/>
      <c r="N54" s="14"/>
    </row>
    <row r="55" spans="1:14" ht="17.25" customHeight="1" x14ac:dyDescent="0.25">
      <c r="B55" s="119"/>
      <c r="C55" s="64"/>
      <c r="D55" s="21"/>
      <c r="E55" s="65"/>
      <c r="F55" s="65"/>
      <c r="G55" s="448"/>
      <c r="H55" s="449"/>
      <c r="K55" s="14"/>
      <c r="L55" s="14"/>
      <c r="M55" s="14"/>
      <c r="N55" s="14"/>
    </row>
    <row r="56" spans="1:14" ht="17.25" customHeight="1" thickBot="1" x14ac:dyDescent="0.3">
      <c r="B56" s="59" t="s">
        <v>341</v>
      </c>
      <c r="C56" s="60"/>
      <c r="D56" s="61"/>
      <c r="E56" s="62"/>
      <c r="F56" s="62"/>
      <c r="G56" s="470">
        <f>SUM(G57)</f>
        <v>1000</v>
      </c>
      <c r="H56" s="470"/>
      <c r="I56" s="14"/>
      <c r="J56" s="14"/>
      <c r="K56" s="14"/>
      <c r="L56" s="14"/>
      <c r="M56" s="40"/>
      <c r="N56" s="44"/>
    </row>
    <row r="57" spans="1:14" ht="17.25" customHeight="1" thickTop="1" x14ac:dyDescent="0.25">
      <c r="A57" s="143">
        <v>6341</v>
      </c>
      <c r="B57" s="119" t="s">
        <v>22</v>
      </c>
      <c r="C57" s="64"/>
      <c r="D57" s="21"/>
      <c r="E57" s="65"/>
      <c r="F57" s="65"/>
      <c r="G57" s="466">
        <v>1000</v>
      </c>
      <c r="H57" s="467"/>
      <c r="K57" s="238"/>
      <c r="L57" s="40"/>
      <c r="M57" s="40"/>
      <c r="N57" s="14"/>
    </row>
    <row r="58" spans="1:14" ht="17.25" customHeight="1" x14ac:dyDescent="0.25">
      <c r="B58" s="119"/>
      <c r="C58" s="64"/>
      <c r="D58" s="21"/>
      <c r="E58" s="65"/>
      <c r="F58" s="65"/>
      <c r="G58" s="448"/>
      <c r="H58" s="449"/>
      <c r="K58" s="14"/>
      <c r="L58" s="14"/>
      <c r="M58" s="14"/>
      <c r="N58" s="14"/>
    </row>
    <row r="59" spans="1:14" s="26" customFormat="1" ht="27.75" customHeight="1" x14ac:dyDescent="0.25">
      <c r="A59" s="147"/>
      <c r="B59" s="26" t="s">
        <v>14</v>
      </c>
      <c r="C59" s="455"/>
      <c r="D59" s="482" t="s">
        <v>392</v>
      </c>
      <c r="E59" s="482"/>
      <c r="F59" s="482"/>
      <c r="G59" s="480">
        <f>SUM(G61)</f>
        <v>50000</v>
      </c>
      <c r="H59" s="481"/>
      <c r="I59" s="49"/>
      <c r="J59" s="49"/>
      <c r="K59" s="552"/>
      <c r="L59" s="553"/>
      <c r="M59" s="147"/>
      <c r="N59" s="147"/>
    </row>
    <row r="60" spans="1:14" ht="17.25" customHeight="1" x14ac:dyDescent="0.25">
      <c r="B60" s="119"/>
      <c r="C60" s="64"/>
      <c r="D60" s="21"/>
      <c r="E60" s="65"/>
      <c r="F60" s="65"/>
      <c r="G60" s="448"/>
      <c r="H60" s="449"/>
      <c r="K60" s="238"/>
      <c r="L60" s="40"/>
      <c r="M60" s="40"/>
      <c r="N60" s="14"/>
    </row>
    <row r="61" spans="1:14" ht="30.75" customHeight="1" thickBot="1" x14ac:dyDescent="0.3">
      <c r="B61" s="468" t="s">
        <v>192</v>
      </c>
      <c r="C61" s="469"/>
      <c r="D61" s="469"/>
      <c r="E61" s="469"/>
      <c r="F61" s="469"/>
      <c r="G61" s="470">
        <f>SUM(G62)</f>
        <v>50000</v>
      </c>
      <c r="H61" s="470"/>
      <c r="L61" s="104"/>
      <c r="M61" s="40"/>
    </row>
    <row r="62" spans="1:14" ht="14.25" customHeight="1" thickTop="1" x14ac:dyDescent="0.25">
      <c r="A62" s="143">
        <v>5321</v>
      </c>
      <c r="B62" s="63" t="s">
        <v>27</v>
      </c>
      <c r="C62" s="455"/>
      <c r="D62" s="26"/>
      <c r="E62" s="37"/>
      <c r="F62" s="37"/>
      <c r="G62" s="466">
        <v>50000</v>
      </c>
      <c r="H62" s="467"/>
      <c r="K62" s="238"/>
      <c r="L62" s="40"/>
      <c r="M62" s="40"/>
    </row>
    <row r="63" spans="1:14" ht="14.25" customHeight="1" x14ac:dyDescent="0.25">
      <c r="B63" s="63"/>
      <c r="C63" s="455"/>
      <c r="D63" s="26"/>
      <c r="E63" s="37"/>
      <c r="F63" s="37"/>
      <c r="G63" s="448"/>
      <c r="H63" s="449"/>
      <c r="J63" s="14"/>
      <c r="K63" s="14"/>
      <c r="L63" s="40"/>
      <c r="M63" s="40"/>
    </row>
    <row r="64" spans="1:14" x14ac:dyDescent="0.2">
      <c r="G64" s="6"/>
      <c r="H64" s="6"/>
      <c r="J64" s="14"/>
      <c r="K64" s="14"/>
    </row>
    <row r="65" spans="4:8" x14ac:dyDescent="0.2">
      <c r="D65" s="205" t="s">
        <v>127</v>
      </c>
      <c r="E65" s="206">
        <f>SUM(E8:E9,E11,E13:E14,E16,E19:E19)</f>
        <v>42615</v>
      </c>
      <c r="F65" s="206">
        <f>SUM(F8:F9,F11,F13:F14,F16,F19:F19)</f>
        <v>16284</v>
      </c>
      <c r="G65" s="206">
        <f>SUM(G8:G9,G11,G13:G14,G16,G19:G19)</f>
        <v>94976</v>
      </c>
      <c r="H65" s="6"/>
    </row>
    <row r="66" spans="4:8" x14ac:dyDescent="0.2">
      <c r="D66" s="205" t="s">
        <v>128</v>
      </c>
      <c r="E66" s="206">
        <f>SUM(E10,E12,E15,E17:E18)</f>
        <v>1000</v>
      </c>
      <c r="F66" s="206">
        <f>SUM(F10,F12,F15,F17:F18)</f>
        <v>42434</v>
      </c>
      <c r="G66" s="206">
        <f>SUM(G10,G12,G15,G17:G18)</f>
        <v>4000</v>
      </c>
      <c r="H66" s="6"/>
    </row>
    <row r="67" spans="4:8" ht="15" x14ac:dyDescent="0.25">
      <c r="D67" s="207" t="s">
        <v>76</v>
      </c>
      <c r="E67" s="208">
        <f>SUM(E65:E66)</f>
        <v>43615</v>
      </c>
      <c r="F67" s="208">
        <f>SUM(F65:F66)</f>
        <v>58718</v>
      </c>
      <c r="G67" s="208">
        <f>SUM(G65:G66)</f>
        <v>98976</v>
      </c>
    </row>
  </sheetData>
  <mergeCells count="36">
    <mergeCell ref="B37:F37"/>
    <mergeCell ref="G37:H37"/>
    <mergeCell ref="G51:H51"/>
    <mergeCell ref="G45:H45"/>
    <mergeCell ref="G39:H39"/>
    <mergeCell ref="B50:F50"/>
    <mergeCell ref="G50:H50"/>
    <mergeCell ref="G38:H38"/>
    <mergeCell ref="G41:H41"/>
    <mergeCell ref="G42:H42"/>
    <mergeCell ref="G46:H46"/>
    <mergeCell ref="G47:H47"/>
    <mergeCell ref="G25:H25"/>
    <mergeCell ref="G35:H35"/>
    <mergeCell ref="G32:H32"/>
    <mergeCell ref="G34:H34"/>
    <mergeCell ref="G33:H33"/>
    <mergeCell ref="G27:H27"/>
    <mergeCell ref="G28:H28"/>
    <mergeCell ref="G29:H29"/>
    <mergeCell ref="B1:F1"/>
    <mergeCell ref="G1:H1"/>
    <mergeCell ref="B20:D20"/>
    <mergeCell ref="G23:H23"/>
    <mergeCell ref="G24:H24"/>
    <mergeCell ref="G62:H62"/>
    <mergeCell ref="G54:H54"/>
    <mergeCell ref="B61:F61"/>
    <mergeCell ref="G61:H61"/>
    <mergeCell ref="G48:H48"/>
    <mergeCell ref="G56:H56"/>
    <mergeCell ref="G57:H57"/>
    <mergeCell ref="G53:H53"/>
    <mergeCell ref="D59:F59"/>
    <mergeCell ref="G59:H59"/>
    <mergeCell ref="D48:F48"/>
  </mergeCells>
  <pageMargins left="0.70866141732283472" right="0.70866141732283472" top="0.78740157480314965" bottom="0.78740157480314965" header="0.31496062992125984" footer="0.31496062992125984"/>
  <pageSetup paperSize="9" scale="70" firstPageNumber="76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FFFF"/>
  </sheetPr>
  <dimension ref="A1:S44"/>
  <sheetViews>
    <sheetView view="pageBreakPreview" topLeftCell="A12" zoomScaleNormal="100" zoomScaleSheetLayoutView="100" workbookViewId="0">
      <selection activeCell="D39" sqref="D39"/>
    </sheetView>
  </sheetViews>
  <sheetFormatPr defaultColWidth="9.140625" defaultRowHeight="14.25" x14ac:dyDescent="0.2"/>
  <cols>
    <col min="1" max="1" width="5.5703125" style="143" customWidth="1"/>
    <col min="2" max="2" width="8.5703125" style="103" customWidth="1"/>
    <col min="3" max="3" width="9.140625" style="103"/>
    <col min="4" max="4" width="55" style="12" customWidth="1"/>
    <col min="5" max="5" width="14.140625" style="83" customWidth="1"/>
    <col min="6" max="7" width="13.85546875" style="83" customWidth="1"/>
    <col min="8" max="8" width="9.140625" style="12" customWidth="1"/>
    <col min="9" max="10" width="9.140625" style="104"/>
    <col min="11" max="16384" width="9.140625" style="12"/>
  </cols>
  <sheetData>
    <row r="1" spans="1:17" s="2" customFormat="1" ht="23.25" x14ac:dyDescent="0.35">
      <c r="A1" s="143"/>
      <c r="B1" s="22" t="s">
        <v>29</v>
      </c>
      <c r="C1" s="19"/>
      <c r="D1" s="11"/>
      <c r="E1" s="20"/>
      <c r="F1" s="20"/>
      <c r="G1" s="485" t="s">
        <v>30</v>
      </c>
      <c r="H1" s="485"/>
      <c r="I1" s="104"/>
      <c r="J1" s="104"/>
    </row>
    <row r="2" spans="1:17" s="2" customFormat="1" x14ac:dyDescent="0.2">
      <c r="A2" s="143"/>
      <c r="B2" s="19"/>
      <c r="C2" s="19"/>
      <c r="D2" s="11"/>
      <c r="E2" s="20"/>
      <c r="F2" s="20"/>
      <c r="G2" s="20"/>
      <c r="H2" s="11"/>
      <c r="I2" s="104"/>
      <c r="J2" s="104"/>
    </row>
    <row r="3" spans="1:17" s="2" customFormat="1" x14ac:dyDescent="0.2">
      <c r="A3" s="143"/>
      <c r="B3" s="71" t="s">
        <v>2</v>
      </c>
      <c r="C3" s="71" t="s">
        <v>243</v>
      </c>
      <c r="D3" s="11"/>
      <c r="E3" s="20"/>
      <c r="F3" s="20"/>
      <c r="G3" s="20"/>
      <c r="H3" s="11"/>
      <c r="I3" s="104"/>
      <c r="J3" s="104"/>
    </row>
    <row r="4" spans="1:17" s="2" customFormat="1" x14ac:dyDescent="0.2">
      <c r="A4" s="143"/>
      <c r="B4" s="19"/>
      <c r="C4" s="71" t="s">
        <v>3</v>
      </c>
      <c r="D4" s="11"/>
      <c r="E4" s="20"/>
      <c r="F4" s="20"/>
      <c r="G4" s="20"/>
      <c r="H4" s="11"/>
      <c r="I4" s="104"/>
      <c r="J4" s="104"/>
    </row>
    <row r="5" spans="1:17" s="4" customFormat="1" ht="13.5" thickBot="1" x14ac:dyDescent="0.25">
      <c r="A5" s="143"/>
      <c r="B5" s="23"/>
      <c r="C5" s="23"/>
      <c r="D5" s="24"/>
      <c r="E5" s="25"/>
      <c r="F5" s="25"/>
      <c r="G5" s="25"/>
      <c r="H5" s="161" t="s">
        <v>4</v>
      </c>
      <c r="I5" s="104"/>
      <c r="J5" s="104"/>
    </row>
    <row r="6" spans="1:17" s="4" customFormat="1" ht="39" customHeight="1" thickTop="1" thickBot="1" x14ac:dyDescent="0.25">
      <c r="A6" s="143"/>
      <c r="B6" s="50" t="s">
        <v>5</v>
      </c>
      <c r="C6" s="51" t="s">
        <v>6</v>
      </c>
      <c r="D6" s="52" t="s">
        <v>7</v>
      </c>
      <c r="E6" s="38" t="s">
        <v>266</v>
      </c>
      <c r="F6" s="38" t="s">
        <v>267</v>
      </c>
      <c r="G6" s="38" t="s">
        <v>268</v>
      </c>
      <c r="H6" s="15" t="s">
        <v>8</v>
      </c>
      <c r="I6" s="104"/>
      <c r="J6" s="104"/>
    </row>
    <row r="7" spans="1:17" s="126" customFormat="1" thickTop="1" thickBot="1" x14ac:dyDescent="0.25">
      <c r="A7" s="145"/>
      <c r="B7" s="122">
        <v>1</v>
      </c>
      <c r="C7" s="123">
        <v>2</v>
      </c>
      <c r="D7" s="123">
        <v>3</v>
      </c>
      <c r="E7" s="124">
        <v>4</v>
      </c>
      <c r="F7" s="124">
        <v>5</v>
      </c>
      <c r="G7" s="124">
        <v>6</v>
      </c>
      <c r="H7" s="125" t="s">
        <v>105</v>
      </c>
      <c r="I7" s="105"/>
      <c r="J7" s="105"/>
    </row>
    <row r="8" spans="1:17" ht="15" thickTop="1" x14ac:dyDescent="0.2">
      <c r="B8" s="55">
        <v>1099</v>
      </c>
      <c r="C8" s="56">
        <v>54</v>
      </c>
      <c r="D8" s="33" t="s">
        <v>206</v>
      </c>
      <c r="E8" s="7">
        <v>500</v>
      </c>
      <c r="F8" s="7">
        <v>500</v>
      </c>
      <c r="G8" s="7">
        <v>0</v>
      </c>
      <c r="H8" s="28">
        <f>G8/E8*100</f>
        <v>0</v>
      </c>
      <c r="J8" s="117"/>
    </row>
    <row r="9" spans="1:17" x14ac:dyDescent="0.2">
      <c r="B9" s="55">
        <v>3429</v>
      </c>
      <c r="C9" s="56">
        <v>52</v>
      </c>
      <c r="D9" s="33" t="s">
        <v>219</v>
      </c>
      <c r="E9" s="7">
        <f>SUM(I23)</f>
        <v>8700</v>
      </c>
      <c r="F9" s="7">
        <f>SUM(J23)</f>
        <v>6272</v>
      </c>
      <c r="G9" s="7">
        <f>SUM(G23)</f>
        <v>9200</v>
      </c>
      <c r="H9" s="28">
        <f>G9/E9*100</f>
        <v>105.74712643678161</v>
      </c>
      <c r="J9" s="117"/>
    </row>
    <row r="10" spans="1:17" s="195" customFormat="1" ht="28.5" x14ac:dyDescent="0.2">
      <c r="A10" s="189"/>
      <c r="B10" s="179">
        <v>3429</v>
      </c>
      <c r="C10" s="192">
        <v>53</v>
      </c>
      <c r="D10" s="193" t="s">
        <v>191</v>
      </c>
      <c r="E10" s="7"/>
      <c r="F10" s="7">
        <f>SUM(M24:M25)</f>
        <v>2238</v>
      </c>
      <c r="G10" s="132"/>
      <c r="H10" s="133"/>
      <c r="I10" s="211"/>
      <c r="J10" s="259"/>
    </row>
    <row r="11" spans="1:17" x14ac:dyDescent="0.2">
      <c r="B11" s="55">
        <v>3429</v>
      </c>
      <c r="C11" s="56">
        <v>54</v>
      </c>
      <c r="D11" s="33" t="s">
        <v>206</v>
      </c>
      <c r="E11" s="7">
        <f>SUM(I38)</f>
        <v>0</v>
      </c>
      <c r="F11" s="7">
        <f>SUM(P24)</f>
        <v>190</v>
      </c>
      <c r="G11" s="7"/>
      <c r="H11" s="28"/>
      <c r="J11" s="117"/>
    </row>
    <row r="12" spans="1:17" s="195" customFormat="1" ht="27.75" customHeight="1" thickBot="1" x14ac:dyDescent="0.3">
      <c r="A12" s="189"/>
      <c r="B12" s="179">
        <v>2310</v>
      </c>
      <c r="C12" s="192">
        <v>53</v>
      </c>
      <c r="D12" s="193" t="s">
        <v>191</v>
      </c>
      <c r="E12" s="132">
        <f>SUM(I33)</f>
        <v>5000</v>
      </c>
      <c r="F12" s="132">
        <f>SUM(J33)</f>
        <v>5000</v>
      </c>
      <c r="G12" s="132">
        <f>SUM(G33)</f>
        <v>5000</v>
      </c>
      <c r="H12" s="133">
        <f>G12/E12*100</f>
        <v>100</v>
      </c>
      <c r="I12" s="211"/>
      <c r="J12" s="259"/>
    </row>
    <row r="13" spans="1:17" s="100" customFormat="1" ht="16.5" thickTop="1" thickBot="1" x14ac:dyDescent="0.3">
      <c r="A13" s="146"/>
      <c r="B13" s="477" t="s">
        <v>9</v>
      </c>
      <c r="C13" s="478"/>
      <c r="D13" s="479"/>
      <c r="E13" s="13">
        <f>SUM(E8:E12)</f>
        <v>14200</v>
      </c>
      <c r="F13" s="13">
        <f>SUM(F8:F12)</f>
        <v>14200</v>
      </c>
      <c r="G13" s="13">
        <f>SUM(G8:G12)</f>
        <v>14200</v>
      </c>
      <c r="H13" s="16">
        <f>G13/E13*100</f>
        <v>100</v>
      </c>
      <c r="I13" s="212"/>
      <c r="J13" s="287"/>
    </row>
    <row r="14" spans="1:17" ht="15" thickTop="1" x14ac:dyDescent="0.2">
      <c r="B14" s="96"/>
      <c r="C14" s="96"/>
      <c r="D14" s="97"/>
      <c r="E14" s="84"/>
      <c r="F14" s="84"/>
      <c r="G14" s="84"/>
      <c r="H14" s="97"/>
      <c r="I14" s="117"/>
      <c r="J14" s="117"/>
    </row>
    <row r="15" spans="1:17" s="2" customFormat="1" ht="15" x14ac:dyDescent="0.25">
      <c r="A15" s="143"/>
      <c r="B15" s="57" t="s">
        <v>10</v>
      </c>
      <c r="C15" s="46"/>
      <c r="D15" s="26"/>
      <c r="E15" s="37"/>
      <c r="F15" s="37"/>
      <c r="G15" s="37"/>
      <c r="H15" s="26"/>
      <c r="I15" s="104"/>
      <c r="J15" s="104"/>
      <c r="K15" s="12"/>
      <c r="L15" s="12"/>
      <c r="M15" s="12"/>
      <c r="N15" s="12"/>
      <c r="O15" s="12"/>
      <c r="P15" s="12"/>
      <c r="Q15" s="12"/>
    </row>
    <row r="16" spans="1:17" ht="30.75" customHeight="1" x14ac:dyDescent="0.25">
      <c r="B16" s="484" t="s">
        <v>14</v>
      </c>
      <c r="C16" s="484"/>
      <c r="D16" s="482" t="s">
        <v>355</v>
      </c>
      <c r="E16" s="482"/>
      <c r="F16" s="37"/>
      <c r="G16" s="480">
        <f>SUM(G19:H21)</f>
        <v>9200</v>
      </c>
      <c r="H16" s="481"/>
    </row>
    <row r="17" spans="1:19" ht="29.25" hidden="1" customHeight="1" x14ac:dyDescent="0.2">
      <c r="B17" s="47" t="s">
        <v>15</v>
      </c>
      <c r="C17" s="46"/>
      <c r="D17" s="483" t="s">
        <v>109</v>
      </c>
      <c r="E17" s="483"/>
      <c r="F17" s="37"/>
      <c r="G17" s="486">
        <v>250</v>
      </c>
      <c r="H17" s="486"/>
    </row>
    <row r="18" spans="1:19" ht="44.25" hidden="1" customHeight="1" x14ac:dyDescent="0.2">
      <c r="B18" s="47"/>
      <c r="C18" s="46"/>
      <c r="D18" s="473" t="s">
        <v>110</v>
      </c>
      <c r="E18" s="473"/>
      <c r="F18" s="473"/>
      <c r="G18" s="486">
        <v>2000</v>
      </c>
      <c r="H18" s="486"/>
    </row>
    <row r="19" spans="1:19" s="2" customFormat="1" ht="15" customHeight="1" x14ac:dyDescent="0.25">
      <c r="A19" s="143"/>
      <c r="B19" s="47" t="s">
        <v>15</v>
      </c>
      <c r="C19" s="46"/>
      <c r="D19" s="483" t="s">
        <v>360</v>
      </c>
      <c r="E19" s="483"/>
      <c r="F19" s="483"/>
      <c r="G19" s="471">
        <v>6700</v>
      </c>
      <c r="H19" s="472"/>
      <c r="I19" s="213"/>
      <c r="J19" s="213"/>
      <c r="K19" s="117"/>
      <c r="L19" s="117"/>
      <c r="M19" s="12"/>
      <c r="N19" s="12"/>
      <c r="O19" s="12"/>
      <c r="P19" s="12"/>
      <c r="Q19" s="12"/>
    </row>
    <row r="20" spans="1:19" s="2" customFormat="1" ht="29.25" customHeight="1" x14ac:dyDescent="0.25">
      <c r="A20" s="143"/>
      <c r="B20" s="47"/>
      <c r="C20" s="46"/>
      <c r="D20" s="483" t="s">
        <v>361</v>
      </c>
      <c r="E20" s="483"/>
      <c r="F20" s="483"/>
      <c r="G20" s="471">
        <v>1000</v>
      </c>
      <c r="H20" s="472"/>
      <c r="I20" s="213"/>
      <c r="J20" s="213"/>
      <c r="K20" s="117"/>
      <c r="L20" s="117"/>
      <c r="M20" s="12"/>
      <c r="N20" s="12"/>
      <c r="O20" s="12"/>
      <c r="P20" s="12"/>
      <c r="Q20" s="12"/>
    </row>
    <row r="21" spans="1:19" s="2" customFormat="1" ht="28.5" customHeight="1" x14ac:dyDescent="0.25">
      <c r="A21" s="143"/>
      <c r="B21" s="47"/>
      <c r="C21" s="46"/>
      <c r="D21" s="483" t="s">
        <v>362</v>
      </c>
      <c r="E21" s="483"/>
      <c r="F21" s="483"/>
      <c r="G21" s="471">
        <v>1500</v>
      </c>
      <c r="H21" s="472"/>
      <c r="I21" s="213"/>
      <c r="J21" s="213"/>
      <c r="K21" s="117"/>
      <c r="L21" s="117"/>
      <c r="M21" s="12"/>
      <c r="N21" s="12"/>
      <c r="O21" s="12"/>
      <c r="P21" s="12"/>
      <c r="Q21" s="12"/>
    </row>
    <row r="22" spans="1:19" ht="14.25" customHeight="1" x14ac:dyDescent="0.25">
      <c r="B22" s="101"/>
      <c r="C22" s="102"/>
      <c r="D22" s="97"/>
      <c r="E22" s="97"/>
      <c r="F22" s="97"/>
      <c r="G22" s="97"/>
      <c r="H22" s="97"/>
      <c r="I22" s="117"/>
      <c r="J22" s="117"/>
    </row>
    <row r="23" spans="1:19" ht="17.25" customHeight="1" thickBot="1" x14ac:dyDescent="0.3">
      <c r="B23" s="59" t="s">
        <v>212</v>
      </c>
      <c r="C23" s="60"/>
      <c r="D23" s="61"/>
      <c r="E23" s="62"/>
      <c r="F23" s="62"/>
      <c r="G23" s="470">
        <f>SUM(G24:H26)</f>
        <v>9200</v>
      </c>
      <c r="H23" s="470"/>
      <c r="I23" s="221">
        <f>SUM(I24:I26)</f>
        <v>8700</v>
      </c>
      <c r="J23" s="221">
        <f>SUM(J24:J26)</f>
        <v>6272</v>
      </c>
      <c r="K23" s="14"/>
      <c r="L23" s="14"/>
      <c r="M23" s="14"/>
      <c r="N23" s="14"/>
      <c r="O23" s="14"/>
      <c r="P23" s="14"/>
      <c r="Q23" s="14"/>
      <c r="R23" s="14"/>
      <c r="S23" s="14"/>
    </row>
    <row r="24" spans="1:19" s="97" customFormat="1" ht="15" customHeight="1" thickTop="1" x14ac:dyDescent="0.25">
      <c r="A24" s="147">
        <v>5222</v>
      </c>
      <c r="B24" s="63" t="s">
        <v>11</v>
      </c>
      <c r="C24" s="64"/>
      <c r="D24" s="21"/>
      <c r="E24" s="65"/>
      <c r="F24" s="65"/>
      <c r="G24" s="466">
        <v>6700</v>
      </c>
      <c r="H24" s="467"/>
      <c r="I24" s="49">
        <v>6200</v>
      </c>
      <c r="J24" s="49">
        <v>2151</v>
      </c>
      <c r="K24" s="26"/>
      <c r="L24" s="26">
        <v>0</v>
      </c>
      <c r="M24" s="26">
        <v>2020</v>
      </c>
      <c r="N24" s="26">
        <v>53</v>
      </c>
      <c r="O24" s="26"/>
      <c r="P24" s="26">
        <v>190</v>
      </c>
      <c r="Q24" s="26">
        <v>54</v>
      </c>
      <c r="R24" s="26"/>
      <c r="S24" s="26"/>
    </row>
    <row r="25" spans="1:19" s="97" customFormat="1" ht="15" customHeight="1" x14ac:dyDescent="0.25">
      <c r="A25" s="147">
        <v>5222</v>
      </c>
      <c r="B25" s="63" t="s">
        <v>11</v>
      </c>
      <c r="C25" s="64"/>
      <c r="D25" s="21"/>
      <c r="E25" s="65"/>
      <c r="F25" s="65"/>
      <c r="G25" s="466">
        <v>1000</v>
      </c>
      <c r="H25" s="467"/>
      <c r="I25" s="49">
        <v>1000</v>
      </c>
      <c r="J25" s="49">
        <v>2578</v>
      </c>
      <c r="K25" s="26"/>
      <c r="L25" s="26">
        <v>0</v>
      </c>
      <c r="M25" s="26">
        <v>218</v>
      </c>
      <c r="N25" s="26">
        <v>53</v>
      </c>
      <c r="O25" s="26"/>
      <c r="P25" s="26"/>
      <c r="Q25" s="26"/>
      <c r="R25" s="26"/>
      <c r="S25" s="26"/>
    </row>
    <row r="26" spans="1:19" s="97" customFormat="1" ht="15" customHeight="1" x14ac:dyDescent="0.25">
      <c r="A26" s="147">
        <v>5222</v>
      </c>
      <c r="B26" s="63" t="s">
        <v>11</v>
      </c>
      <c r="C26" s="64"/>
      <c r="D26" s="21"/>
      <c r="E26" s="65"/>
      <c r="F26" s="65"/>
      <c r="G26" s="466">
        <v>1500</v>
      </c>
      <c r="H26" s="467"/>
      <c r="I26" s="49">
        <v>1500</v>
      </c>
      <c r="J26" s="49">
        <v>1543</v>
      </c>
      <c r="K26" s="26"/>
      <c r="L26" s="26"/>
      <c r="M26" s="26"/>
      <c r="N26" s="26"/>
      <c r="O26" s="26"/>
      <c r="P26" s="26"/>
      <c r="Q26" s="26"/>
      <c r="R26" s="26"/>
      <c r="S26" s="26"/>
    </row>
    <row r="27" spans="1:19" s="2" customFormat="1" ht="14.25" customHeight="1" x14ac:dyDescent="0.25">
      <c r="A27" s="143"/>
      <c r="B27" s="101"/>
      <c r="C27" s="102"/>
      <c r="D27" s="102"/>
      <c r="E27" s="102"/>
      <c r="F27" s="102"/>
      <c r="G27" s="235"/>
      <c r="H27" s="236"/>
      <c r="I27" s="117"/>
      <c r="J27" s="117"/>
      <c r="K27" s="12"/>
      <c r="L27" s="12"/>
      <c r="M27" s="12"/>
      <c r="N27" s="12"/>
      <c r="O27" s="12"/>
      <c r="P27" s="12"/>
      <c r="Q27" s="12"/>
    </row>
    <row r="28" spans="1:19" ht="42" customHeight="1" x14ac:dyDescent="0.25">
      <c r="B28" s="26" t="s">
        <v>14</v>
      </c>
      <c r="C28" s="46"/>
      <c r="D28" s="482" t="s">
        <v>271</v>
      </c>
      <c r="E28" s="482"/>
      <c r="F28" s="482"/>
      <c r="G28" s="480">
        <v>5000</v>
      </c>
      <c r="H28" s="481"/>
    </row>
    <row r="29" spans="1:19" ht="27" hidden="1" customHeight="1" x14ac:dyDescent="0.25">
      <c r="B29" s="101"/>
      <c r="C29" s="102"/>
      <c r="D29" s="487" t="s">
        <v>107</v>
      </c>
      <c r="E29" s="487"/>
      <c r="F29" s="84"/>
      <c r="G29" s="488">
        <v>2500</v>
      </c>
      <c r="H29" s="489"/>
      <c r="I29" s="117"/>
      <c r="J29" s="117"/>
    </row>
    <row r="30" spans="1:19" ht="14.25" hidden="1" customHeight="1" x14ac:dyDescent="0.25">
      <c r="B30" s="101"/>
      <c r="C30" s="102"/>
      <c r="D30" s="487" t="s">
        <v>108</v>
      </c>
      <c r="E30" s="487"/>
      <c r="F30" s="487"/>
      <c r="G30" s="97"/>
      <c r="H30" s="97"/>
      <c r="I30" s="117"/>
      <c r="J30" s="117"/>
    </row>
    <row r="31" spans="1:19" ht="14.25" hidden="1" customHeight="1" x14ac:dyDescent="0.25">
      <c r="B31" s="101"/>
      <c r="C31" s="102"/>
      <c r="D31" s="487"/>
      <c r="E31" s="487"/>
      <c r="F31" s="487"/>
      <c r="G31" s="488">
        <v>500</v>
      </c>
      <c r="H31" s="489"/>
      <c r="I31" s="117"/>
      <c r="J31" s="117"/>
    </row>
    <row r="32" spans="1:19" ht="14.25" customHeight="1" x14ac:dyDescent="0.25">
      <c r="B32" s="101"/>
      <c r="C32" s="102"/>
      <c r="D32" s="102"/>
      <c r="E32" s="102"/>
      <c r="F32" s="102"/>
      <c r="G32" s="102"/>
      <c r="H32" s="102"/>
      <c r="I32" s="117"/>
      <c r="J32" s="117"/>
    </row>
    <row r="33" spans="1:10" ht="30.75" customHeight="1" thickBot="1" x14ac:dyDescent="0.3">
      <c r="B33" s="468" t="s">
        <v>228</v>
      </c>
      <c r="C33" s="469"/>
      <c r="D33" s="469"/>
      <c r="E33" s="469"/>
      <c r="F33" s="469"/>
      <c r="G33" s="470">
        <f>SUM(G34:H34)</f>
        <v>5000</v>
      </c>
      <c r="H33" s="470"/>
      <c r="I33" s="221">
        <v>5000</v>
      </c>
      <c r="J33" s="221">
        <v>5000</v>
      </c>
    </row>
    <row r="34" spans="1:10" ht="14.25" customHeight="1" thickTop="1" x14ac:dyDescent="0.25">
      <c r="A34" s="143">
        <v>5321</v>
      </c>
      <c r="B34" s="63" t="s">
        <v>27</v>
      </c>
      <c r="C34" s="46"/>
      <c r="D34" s="26"/>
      <c r="E34" s="37"/>
      <c r="F34" s="37"/>
      <c r="G34" s="466">
        <v>5000</v>
      </c>
      <c r="H34" s="467"/>
      <c r="I34" s="117"/>
      <c r="J34" s="117"/>
    </row>
    <row r="35" spans="1:10" ht="14.25" customHeight="1" x14ac:dyDescent="0.25">
      <c r="B35" s="101"/>
      <c r="C35" s="102"/>
      <c r="D35" s="102"/>
      <c r="E35" s="102"/>
      <c r="F35" s="102"/>
      <c r="G35" s="102"/>
      <c r="H35" s="102"/>
      <c r="I35" s="117"/>
      <c r="J35" s="117"/>
    </row>
    <row r="36" spans="1:10" ht="14.25" customHeight="1" x14ac:dyDescent="0.25">
      <c r="B36" s="101"/>
      <c r="C36" s="102"/>
      <c r="D36" s="102"/>
      <c r="E36" s="102"/>
      <c r="F36" s="102"/>
      <c r="G36" s="102"/>
      <c r="H36" s="102"/>
      <c r="I36" s="117"/>
      <c r="J36" s="117"/>
    </row>
    <row r="37" spans="1:10" x14ac:dyDescent="0.2">
      <c r="I37" s="117"/>
      <c r="J37" s="117"/>
    </row>
    <row r="38" spans="1:10" x14ac:dyDescent="0.2">
      <c r="C38" s="67"/>
      <c r="D38" s="14"/>
      <c r="E38" s="44"/>
      <c r="F38" s="44"/>
      <c r="G38" s="44"/>
      <c r="H38" s="14"/>
      <c r="J38" s="117"/>
    </row>
    <row r="39" spans="1:10" x14ac:dyDescent="0.2">
      <c r="C39" s="67"/>
      <c r="D39" s="14"/>
      <c r="E39" s="44"/>
      <c r="F39" s="44"/>
      <c r="G39" s="44"/>
      <c r="H39" s="14"/>
      <c r="J39" s="117"/>
    </row>
    <row r="40" spans="1:10" x14ac:dyDescent="0.2">
      <c r="C40" s="67"/>
      <c r="D40" s="205" t="s">
        <v>127</v>
      </c>
      <c r="E40" s="206">
        <f>SUM(E13)</f>
        <v>14200</v>
      </c>
      <c r="F40" s="206">
        <f t="shared" ref="F40:G40" si="0">SUM(F13)</f>
        <v>14200</v>
      </c>
      <c r="G40" s="206">
        <f t="shared" si="0"/>
        <v>14200</v>
      </c>
      <c r="H40" s="14"/>
      <c r="J40" s="117"/>
    </row>
    <row r="41" spans="1:10" x14ac:dyDescent="0.2">
      <c r="C41" s="67"/>
      <c r="D41" s="205" t="s">
        <v>128</v>
      </c>
      <c r="E41" s="206">
        <v>0</v>
      </c>
      <c r="F41" s="206">
        <v>0</v>
      </c>
      <c r="G41" s="206">
        <v>0</v>
      </c>
      <c r="H41" s="14"/>
      <c r="J41" s="117"/>
    </row>
    <row r="42" spans="1:10" ht="15" x14ac:dyDescent="0.25">
      <c r="C42" s="67"/>
      <c r="D42" s="207" t="s">
        <v>76</v>
      </c>
      <c r="E42" s="208">
        <f>SUM(E40:E41)</f>
        <v>14200</v>
      </c>
      <c r="F42" s="208">
        <f>SUM(F40:F41)</f>
        <v>14200</v>
      </c>
      <c r="G42" s="208">
        <f>SUM(G40:G41)</f>
        <v>14200</v>
      </c>
      <c r="H42" s="14"/>
      <c r="J42" s="117"/>
    </row>
    <row r="43" spans="1:10" x14ac:dyDescent="0.2">
      <c r="C43" s="67"/>
      <c r="D43" s="14"/>
      <c r="E43" s="44"/>
      <c r="F43" s="44"/>
      <c r="G43" s="44"/>
      <c r="H43" s="14"/>
      <c r="J43" s="117"/>
    </row>
    <row r="44" spans="1:10" x14ac:dyDescent="0.2">
      <c r="C44" s="67"/>
      <c r="D44" s="14"/>
      <c r="E44" s="44"/>
      <c r="F44" s="44"/>
      <c r="G44" s="44"/>
      <c r="H44" s="14"/>
    </row>
  </sheetData>
  <mergeCells count="28">
    <mergeCell ref="B33:F33"/>
    <mergeCell ref="G33:H33"/>
    <mergeCell ref="D30:F31"/>
    <mergeCell ref="D29:E29"/>
    <mergeCell ref="G34:H34"/>
    <mergeCell ref="G31:H31"/>
    <mergeCell ref="G29:H29"/>
    <mergeCell ref="B16:C16"/>
    <mergeCell ref="G1:H1"/>
    <mergeCell ref="B13:D13"/>
    <mergeCell ref="D19:F19"/>
    <mergeCell ref="D18:F18"/>
    <mergeCell ref="D16:E16"/>
    <mergeCell ref="D17:E17"/>
    <mergeCell ref="G17:H17"/>
    <mergeCell ref="G18:H18"/>
    <mergeCell ref="G16:H16"/>
    <mergeCell ref="G19:H19"/>
    <mergeCell ref="D28:F28"/>
    <mergeCell ref="D20:F20"/>
    <mergeCell ref="G20:H20"/>
    <mergeCell ref="G26:H26"/>
    <mergeCell ref="G28:H28"/>
    <mergeCell ref="D21:F21"/>
    <mergeCell ref="G25:H25"/>
    <mergeCell ref="G23:H23"/>
    <mergeCell ref="G24:H24"/>
    <mergeCell ref="G21:H21"/>
  </mergeCells>
  <pageMargins left="0.70866141732283472" right="0.70866141732283472" top="0.78740157480314965" bottom="0.78740157480314965" header="0.31496062992125984" footer="0.31496062992125984"/>
  <pageSetup paperSize="9" scale="70" firstPageNumber="78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CFFFF"/>
  </sheetPr>
  <dimension ref="A1:N61"/>
  <sheetViews>
    <sheetView view="pageBreakPreview" topLeftCell="A34" zoomScaleNormal="100" zoomScaleSheetLayoutView="100" workbookViewId="0">
      <selection activeCell="D28" sqref="D28:E28"/>
    </sheetView>
  </sheetViews>
  <sheetFormatPr defaultColWidth="9.140625" defaultRowHeight="14.25" x14ac:dyDescent="0.2"/>
  <cols>
    <col min="1" max="1" width="5.42578125" style="143" customWidth="1"/>
    <col min="2" max="2" width="8.5703125" style="67" customWidth="1"/>
    <col min="3" max="3" width="9.85546875" style="67" customWidth="1"/>
    <col min="4" max="4" width="54.42578125" style="14" customWidth="1"/>
    <col min="5" max="6" width="14.140625" style="44" customWidth="1"/>
    <col min="7" max="7" width="13.140625" style="44" customWidth="1"/>
    <col min="8" max="8" width="9.140625" style="14" customWidth="1"/>
    <col min="9" max="10" width="9.140625" style="104"/>
    <col min="11" max="16384" width="9.140625" style="14"/>
  </cols>
  <sheetData>
    <row r="1" spans="1:14" ht="23.25" x14ac:dyDescent="0.35">
      <c r="B1" s="45" t="s">
        <v>48</v>
      </c>
      <c r="C1" s="46"/>
      <c r="D1" s="26"/>
      <c r="E1" s="37"/>
      <c r="F1" s="37"/>
      <c r="G1" s="476" t="s">
        <v>36</v>
      </c>
      <c r="H1" s="476"/>
    </row>
    <row r="2" spans="1:14" x14ac:dyDescent="0.2">
      <c r="B2" s="46"/>
      <c r="C2" s="46"/>
      <c r="D2" s="26"/>
      <c r="E2" s="37"/>
      <c r="F2" s="37"/>
      <c r="G2" s="37"/>
      <c r="H2" s="26"/>
    </row>
    <row r="3" spans="1:14" x14ac:dyDescent="0.2">
      <c r="B3" s="47" t="s">
        <v>2</v>
      </c>
      <c r="C3" s="47" t="s">
        <v>37</v>
      </c>
      <c r="D3" s="26"/>
      <c r="E3" s="37"/>
      <c r="F3" s="37"/>
      <c r="G3" s="37"/>
      <c r="H3" s="26"/>
    </row>
    <row r="4" spans="1:14" x14ac:dyDescent="0.2">
      <c r="B4" s="46"/>
      <c r="C4" s="47" t="s">
        <v>3</v>
      </c>
      <c r="D4" s="26"/>
      <c r="E4" s="37"/>
      <c r="F4" s="37"/>
      <c r="G4" s="37"/>
      <c r="H4" s="26"/>
    </row>
    <row r="5" spans="1:14" s="40" customFormat="1" ht="13.5" thickBot="1" x14ac:dyDescent="0.25">
      <c r="A5" s="143"/>
      <c r="B5" s="48"/>
      <c r="C5" s="48"/>
      <c r="D5" s="27"/>
      <c r="E5" s="49"/>
      <c r="F5" s="49"/>
      <c r="G5" s="49"/>
      <c r="H5" s="247" t="s">
        <v>4</v>
      </c>
      <c r="I5" s="104"/>
      <c r="J5" s="104"/>
    </row>
    <row r="6" spans="1:14" s="69" customFormat="1" ht="39" customHeight="1" thickTop="1" thickBot="1" x14ac:dyDescent="0.25">
      <c r="A6" s="141"/>
      <c r="B6" s="50" t="s">
        <v>5</v>
      </c>
      <c r="C6" s="51" t="s">
        <v>6</v>
      </c>
      <c r="D6" s="52" t="s">
        <v>7</v>
      </c>
      <c r="E6" s="38" t="s">
        <v>266</v>
      </c>
      <c r="F6" s="38" t="s">
        <v>267</v>
      </c>
      <c r="G6" s="38" t="s">
        <v>268</v>
      </c>
      <c r="H6" s="15" t="s">
        <v>8</v>
      </c>
      <c r="I6" s="117"/>
      <c r="J6" s="117"/>
    </row>
    <row r="7" spans="1:14" s="99" customFormat="1" thickTop="1" thickBot="1" x14ac:dyDescent="0.25">
      <c r="A7" s="142"/>
      <c r="B7" s="53">
        <v>1</v>
      </c>
      <c r="C7" s="54">
        <v>2</v>
      </c>
      <c r="D7" s="54">
        <v>3</v>
      </c>
      <c r="E7" s="94">
        <v>4</v>
      </c>
      <c r="F7" s="94">
        <v>5</v>
      </c>
      <c r="G7" s="94">
        <v>6</v>
      </c>
      <c r="H7" s="116" t="s">
        <v>105</v>
      </c>
      <c r="I7" s="118"/>
      <c r="J7" s="118"/>
    </row>
    <row r="8" spans="1:14" s="103" customFormat="1" ht="15" thickTop="1" x14ac:dyDescent="0.2">
      <c r="B8" s="127">
        <v>3299</v>
      </c>
      <c r="C8" s="128">
        <v>52</v>
      </c>
      <c r="D8" s="129" t="s">
        <v>194</v>
      </c>
      <c r="E8" s="219">
        <f>SUM(I21)</f>
        <v>10400</v>
      </c>
      <c r="F8" s="219">
        <f>SUM(J21)</f>
        <v>9500</v>
      </c>
      <c r="G8" s="219">
        <f>SUM(G21)</f>
        <v>9400</v>
      </c>
      <c r="H8" s="75">
        <f t="shared" ref="H8:H11" si="0">G8/E8*100</f>
        <v>90.384615384615387</v>
      </c>
      <c r="I8" s="118"/>
      <c r="J8" s="118"/>
    </row>
    <row r="9" spans="1:14" s="103" customFormat="1" ht="28.5" x14ac:dyDescent="0.2">
      <c r="B9" s="179">
        <v>3299</v>
      </c>
      <c r="C9" s="192">
        <v>53</v>
      </c>
      <c r="D9" s="193" t="s">
        <v>191</v>
      </c>
      <c r="E9" s="220">
        <f>SUM(I24)</f>
        <v>5700</v>
      </c>
      <c r="F9" s="220">
        <f>SUM(J24)</f>
        <v>6600</v>
      </c>
      <c r="G9" s="220">
        <f>SUM(G24)</f>
        <v>6900</v>
      </c>
      <c r="H9" s="28">
        <f t="shared" si="0"/>
        <v>121.05263157894737</v>
      </c>
      <c r="I9" s="118"/>
      <c r="J9" s="118"/>
    </row>
    <row r="10" spans="1:14" s="103" customFormat="1" x14ac:dyDescent="0.2">
      <c r="B10" s="55">
        <v>3299</v>
      </c>
      <c r="C10" s="56">
        <v>54</v>
      </c>
      <c r="D10" s="33" t="s">
        <v>206</v>
      </c>
      <c r="E10" s="220">
        <f>SUM(I30)</f>
        <v>700</v>
      </c>
      <c r="F10" s="220">
        <f>SUM(J30)</f>
        <v>700</v>
      </c>
      <c r="G10" s="220">
        <f>SUM(G30)</f>
        <v>700</v>
      </c>
      <c r="H10" s="28">
        <f t="shared" si="0"/>
        <v>100</v>
      </c>
      <c r="I10" s="118"/>
      <c r="J10" s="118"/>
    </row>
    <row r="11" spans="1:14" ht="30.75" customHeight="1" x14ac:dyDescent="0.2">
      <c r="B11" s="179">
        <v>3792</v>
      </c>
      <c r="C11" s="192">
        <v>53</v>
      </c>
      <c r="D11" s="193" t="s">
        <v>191</v>
      </c>
      <c r="E11" s="7">
        <f>SUM(I36)</f>
        <v>2400</v>
      </c>
      <c r="F11" s="7">
        <f>SUM(J36)</f>
        <v>1535</v>
      </c>
      <c r="G11" s="7">
        <f>SUM(G36)</f>
        <v>2400</v>
      </c>
      <c r="H11" s="28">
        <f t="shared" si="0"/>
        <v>100</v>
      </c>
      <c r="I11" s="117"/>
      <c r="J11" s="117"/>
      <c r="K11" s="12"/>
      <c r="L11" s="12"/>
      <c r="M11" s="12"/>
      <c r="N11" s="12"/>
    </row>
    <row r="12" spans="1:14" s="103" customFormat="1" x14ac:dyDescent="0.2">
      <c r="B12" s="55">
        <v>3792</v>
      </c>
      <c r="C12" s="56">
        <v>52</v>
      </c>
      <c r="D12" s="33" t="s">
        <v>194</v>
      </c>
      <c r="E12" s="220">
        <f>SUM(I37)</f>
        <v>0</v>
      </c>
      <c r="F12" s="220">
        <f>SUM(J37)</f>
        <v>825</v>
      </c>
      <c r="G12" s="220"/>
      <c r="H12" s="28"/>
      <c r="I12" s="118"/>
      <c r="J12" s="118"/>
    </row>
    <row r="13" spans="1:14" ht="15" customHeight="1" x14ac:dyDescent="0.2">
      <c r="B13" s="55">
        <v>3429</v>
      </c>
      <c r="C13" s="56">
        <v>52</v>
      </c>
      <c r="D13" s="33" t="s">
        <v>194</v>
      </c>
      <c r="E13" s="7">
        <f>SUM(I43)</f>
        <v>1700</v>
      </c>
      <c r="F13" s="7">
        <f>SUM(J43)</f>
        <v>1528</v>
      </c>
      <c r="G13" s="7">
        <f>SUM(G43)</f>
        <v>1500</v>
      </c>
      <c r="H13" s="28">
        <f>G13/E13*100</f>
        <v>88.235294117647058</v>
      </c>
      <c r="I13" s="117"/>
      <c r="J13" s="117"/>
      <c r="K13" s="12"/>
      <c r="L13" s="12"/>
      <c r="M13" s="12"/>
      <c r="N13" s="12"/>
    </row>
    <row r="14" spans="1:14" s="194" customFormat="1" ht="30.75" customHeight="1" x14ac:dyDescent="0.25">
      <c r="A14" s="189"/>
      <c r="B14" s="179">
        <v>3429</v>
      </c>
      <c r="C14" s="192">
        <v>53</v>
      </c>
      <c r="D14" s="193" t="s">
        <v>191</v>
      </c>
      <c r="E14" s="132">
        <f>SUM(I44)</f>
        <v>0</v>
      </c>
      <c r="F14" s="132">
        <f t="shared" ref="F14" si="1">SUM(J44)</f>
        <v>172</v>
      </c>
      <c r="G14" s="132"/>
      <c r="H14" s="133"/>
      <c r="I14" s="259"/>
      <c r="J14" s="259"/>
      <c r="K14" s="195"/>
      <c r="L14" s="195"/>
      <c r="M14" s="195"/>
      <c r="N14" s="195"/>
    </row>
    <row r="15" spans="1:14" s="194" customFormat="1" ht="15" customHeight="1" thickBot="1" x14ac:dyDescent="0.25">
      <c r="A15" s="189"/>
      <c r="B15" s="265">
        <v>3299</v>
      </c>
      <c r="C15" s="216">
        <v>52</v>
      </c>
      <c r="D15" s="290" t="s">
        <v>194</v>
      </c>
      <c r="E15" s="291">
        <f>SUM(I49)</f>
        <v>0</v>
      </c>
      <c r="F15" s="291">
        <f>SUM(J49)</f>
        <v>0</v>
      </c>
      <c r="G15" s="291">
        <f>SUM(G47)</f>
        <v>2500</v>
      </c>
      <c r="H15" s="217"/>
      <c r="I15" s="259"/>
      <c r="J15" s="259"/>
      <c r="K15" s="195"/>
      <c r="L15" s="195"/>
      <c r="M15" s="195"/>
      <c r="N15" s="195"/>
    </row>
    <row r="16" spans="1:14" s="43" customFormat="1" ht="16.5" thickTop="1" thickBot="1" x14ac:dyDescent="0.3">
      <c r="A16" s="146"/>
      <c r="B16" s="477" t="s">
        <v>9</v>
      </c>
      <c r="C16" s="478"/>
      <c r="D16" s="479"/>
      <c r="E16" s="13">
        <f>SUM(E8:E15)</f>
        <v>20900</v>
      </c>
      <c r="F16" s="13">
        <f t="shared" ref="F16:G16" si="2">SUM(F8:F15)</f>
        <v>20860</v>
      </c>
      <c r="G16" s="13">
        <f t="shared" si="2"/>
        <v>23400</v>
      </c>
      <c r="H16" s="16">
        <f>G16/E16*100</f>
        <v>111.96172248803829</v>
      </c>
      <c r="I16" s="287"/>
      <c r="J16" s="287"/>
      <c r="K16" s="100"/>
      <c r="L16" s="100"/>
      <c r="M16" s="100"/>
      <c r="N16" s="100"/>
    </row>
    <row r="17" spans="1:14" ht="15" thickTop="1" x14ac:dyDescent="0.2">
      <c r="B17" s="288"/>
      <c r="C17" s="288"/>
      <c r="D17" s="288"/>
      <c r="E17" s="288"/>
      <c r="F17" s="288"/>
      <c r="G17" s="288"/>
      <c r="H17" s="288"/>
      <c r="I17" s="117"/>
      <c r="J17" s="117"/>
      <c r="K17" s="12"/>
      <c r="L17" s="12"/>
      <c r="M17" s="12"/>
      <c r="N17" s="12"/>
    </row>
    <row r="18" spans="1:14" ht="15" x14ac:dyDescent="0.25">
      <c r="B18" s="57" t="s">
        <v>10</v>
      </c>
      <c r="C18" s="46"/>
      <c r="D18" s="26"/>
      <c r="E18" s="37"/>
      <c r="F18" s="37"/>
      <c r="G18" s="37"/>
      <c r="H18" s="26"/>
      <c r="I18" s="117"/>
      <c r="J18" s="117"/>
      <c r="K18" s="12"/>
      <c r="L18" s="12"/>
      <c r="M18" s="12"/>
      <c r="N18" s="12"/>
    </row>
    <row r="19" spans="1:14" ht="29.25" customHeight="1" x14ac:dyDescent="0.25">
      <c r="B19" s="26" t="s">
        <v>14</v>
      </c>
      <c r="C19" s="46"/>
      <c r="D19" s="490" t="s">
        <v>274</v>
      </c>
      <c r="E19" s="490"/>
      <c r="F19" s="490"/>
      <c r="G19" s="480">
        <v>16300</v>
      </c>
      <c r="H19" s="481"/>
      <c r="L19" s="12"/>
      <c r="M19" s="12"/>
      <c r="N19" s="12"/>
    </row>
    <row r="20" spans="1:14" x14ac:dyDescent="0.2">
      <c r="B20" s="46"/>
      <c r="C20" s="46"/>
      <c r="D20" s="26"/>
      <c r="E20" s="37"/>
      <c r="F20" s="37"/>
      <c r="G20" s="37"/>
      <c r="H20" s="26"/>
      <c r="L20" s="12"/>
      <c r="M20" s="12"/>
      <c r="N20" s="12"/>
    </row>
    <row r="21" spans="1:14" ht="17.25" customHeight="1" thickBot="1" x14ac:dyDescent="0.3">
      <c r="B21" s="59" t="s">
        <v>211</v>
      </c>
      <c r="C21" s="60"/>
      <c r="D21" s="61"/>
      <c r="E21" s="62"/>
      <c r="F21" s="62"/>
      <c r="G21" s="470">
        <f>SUM(G22)</f>
        <v>9400</v>
      </c>
      <c r="H21" s="470"/>
      <c r="I21" s="104">
        <v>10400</v>
      </c>
      <c r="J21" s="104">
        <v>9500</v>
      </c>
      <c r="L21" s="12"/>
      <c r="M21" s="12"/>
      <c r="N21" s="12"/>
    </row>
    <row r="22" spans="1:14" ht="15.75" thickTop="1" x14ac:dyDescent="0.25">
      <c r="A22" s="143">
        <v>5221</v>
      </c>
      <c r="B22" s="63" t="s">
        <v>106</v>
      </c>
      <c r="C22" s="46"/>
      <c r="D22" s="26"/>
      <c r="E22" s="37"/>
      <c r="F22" s="37"/>
      <c r="G22" s="466">
        <v>9400</v>
      </c>
      <c r="H22" s="467"/>
      <c r="L22" s="12"/>
      <c r="M22" s="12"/>
      <c r="N22" s="12"/>
    </row>
    <row r="23" spans="1:14" ht="15" x14ac:dyDescent="0.25">
      <c r="B23" s="63"/>
      <c r="C23" s="46"/>
      <c r="D23" s="26"/>
      <c r="E23" s="37"/>
      <c r="F23" s="37"/>
      <c r="G23" s="279"/>
      <c r="H23" s="280"/>
      <c r="L23" s="12"/>
      <c r="M23" s="12"/>
      <c r="N23" s="12"/>
    </row>
    <row r="24" spans="1:14" ht="30.75" customHeight="1" thickBot="1" x14ac:dyDescent="0.3">
      <c r="B24" s="468" t="s">
        <v>204</v>
      </c>
      <c r="C24" s="469"/>
      <c r="D24" s="469"/>
      <c r="E24" s="469"/>
      <c r="F24" s="469"/>
      <c r="G24" s="470">
        <f>SUM(G25)</f>
        <v>6900</v>
      </c>
      <c r="H24" s="470"/>
      <c r="I24" s="104">
        <v>5700</v>
      </c>
      <c r="J24" s="104">
        <v>6600</v>
      </c>
      <c r="L24" s="12"/>
      <c r="M24" s="12"/>
      <c r="N24" s="12"/>
    </row>
    <row r="25" spans="1:14" ht="14.25" customHeight="1" thickTop="1" x14ac:dyDescent="0.25">
      <c r="A25" s="143">
        <v>5332</v>
      </c>
      <c r="B25" s="63" t="s">
        <v>208</v>
      </c>
      <c r="C25" s="46"/>
      <c r="D25" s="26"/>
      <c r="E25" s="37"/>
      <c r="F25" s="37"/>
      <c r="G25" s="466">
        <v>6900</v>
      </c>
      <c r="H25" s="467"/>
      <c r="L25" s="12"/>
      <c r="M25" s="12"/>
      <c r="N25" s="12"/>
    </row>
    <row r="26" spans="1:14" ht="15" x14ac:dyDescent="0.25">
      <c r="B26" s="63"/>
      <c r="C26" s="46"/>
      <c r="D26" s="26"/>
      <c r="E26" s="37"/>
      <c r="F26" s="37"/>
      <c r="G26" s="279"/>
      <c r="H26" s="280"/>
      <c r="I26" s="117"/>
      <c r="J26" s="117"/>
      <c r="K26" s="12"/>
      <c r="L26" s="12"/>
      <c r="M26" s="12"/>
      <c r="N26" s="12"/>
    </row>
    <row r="27" spans="1:14" ht="15" x14ac:dyDescent="0.25">
      <c r="B27" s="63"/>
      <c r="C27" s="46"/>
      <c r="D27" s="26"/>
      <c r="E27" s="37"/>
      <c r="F27" s="37"/>
      <c r="G27" s="279"/>
      <c r="H27" s="280"/>
      <c r="K27" s="12"/>
      <c r="L27" s="12"/>
      <c r="M27" s="12"/>
      <c r="N27" s="12"/>
    </row>
    <row r="28" spans="1:14" ht="27" customHeight="1" x14ac:dyDescent="0.25">
      <c r="B28" s="26" t="s">
        <v>14</v>
      </c>
      <c r="C28" s="46"/>
      <c r="D28" s="482" t="s">
        <v>275</v>
      </c>
      <c r="E28" s="482"/>
      <c r="F28" s="37"/>
      <c r="G28" s="480">
        <v>700</v>
      </c>
      <c r="H28" s="481"/>
      <c r="K28" s="12"/>
      <c r="L28" s="12"/>
      <c r="M28" s="12"/>
      <c r="N28" s="12"/>
    </row>
    <row r="29" spans="1:14" ht="15" x14ac:dyDescent="0.25">
      <c r="B29" s="57"/>
      <c r="C29" s="46"/>
      <c r="D29" s="26"/>
      <c r="E29" s="37"/>
      <c r="F29" s="37"/>
      <c r="G29" s="37"/>
      <c r="H29" s="26"/>
      <c r="K29" s="12"/>
      <c r="L29" s="12"/>
      <c r="M29" s="12"/>
      <c r="N29" s="12"/>
    </row>
    <row r="30" spans="1:14" ht="15.75" thickBot="1" x14ac:dyDescent="0.3">
      <c r="B30" s="59" t="s">
        <v>207</v>
      </c>
      <c r="C30" s="60"/>
      <c r="D30" s="61"/>
      <c r="E30" s="62"/>
      <c r="F30" s="62"/>
      <c r="G30" s="470">
        <f>SUM(G31)</f>
        <v>700</v>
      </c>
      <c r="H30" s="470"/>
      <c r="I30" s="221">
        <v>700</v>
      </c>
      <c r="J30" s="221">
        <v>700</v>
      </c>
      <c r="K30" s="12"/>
      <c r="L30" s="12"/>
      <c r="M30" s="12"/>
      <c r="N30" s="12"/>
    </row>
    <row r="31" spans="1:14" ht="15.75" thickTop="1" x14ac:dyDescent="0.25">
      <c r="A31" s="143">
        <v>5493</v>
      </c>
      <c r="B31" s="63" t="s">
        <v>31</v>
      </c>
      <c r="C31" s="46"/>
      <c r="D31" s="26"/>
      <c r="E31" s="37"/>
      <c r="F31" s="37"/>
      <c r="G31" s="466">
        <v>700</v>
      </c>
      <c r="H31" s="467"/>
      <c r="K31" s="12"/>
      <c r="L31" s="12"/>
      <c r="M31" s="12"/>
      <c r="N31" s="12"/>
    </row>
    <row r="32" spans="1:14" ht="15" x14ac:dyDescent="0.25">
      <c r="B32" s="63"/>
      <c r="C32" s="46"/>
      <c r="D32" s="26"/>
      <c r="E32" s="37"/>
      <c r="F32" s="37"/>
      <c r="G32" s="279"/>
      <c r="H32" s="280"/>
      <c r="K32" s="12"/>
      <c r="L32" s="12"/>
      <c r="M32" s="12"/>
      <c r="N32" s="12"/>
    </row>
    <row r="33" spans="1:14" ht="15" x14ac:dyDescent="0.25">
      <c r="B33" s="57"/>
      <c r="C33" s="46"/>
      <c r="D33" s="26"/>
      <c r="E33" s="37"/>
      <c r="F33" s="37"/>
      <c r="G33" s="37"/>
      <c r="H33" s="26"/>
      <c r="I33" s="117"/>
      <c r="J33" s="117"/>
      <c r="K33" s="12"/>
      <c r="L33" s="12"/>
      <c r="M33" s="12"/>
      <c r="N33" s="12"/>
    </row>
    <row r="34" spans="1:14" ht="30" customHeight="1" x14ac:dyDescent="0.25">
      <c r="B34" s="26" t="s">
        <v>14</v>
      </c>
      <c r="C34" s="46"/>
      <c r="D34" s="490" t="s">
        <v>276</v>
      </c>
      <c r="E34" s="490"/>
      <c r="F34" s="37"/>
      <c r="G34" s="480">
        <v>2400</v>
      </c>
      <c r="H34" s="481"/>
      <c r="M34" s="12"/>
      <c r="N34" s="12"/>
    </row>
    <row r="35" spans="1:14" x14ac:dyDescent="0.2">
      <c r="B35" s="46"/>
      <c r="C35" s="46"/>
      <c r="D35" s="26"/>
      <c r="E35" s="37"/>
      <c r="F35" s="37"/>
      <c r="G35" s="37"/>
      <c r="H35" s="26"/>
      <c r="M35" s="12"/>
      <c r="N35" s="12"/>
    </row>
    <row r="36" spans="1:14" ht="30.75" customHeight="1" thickBot="1" x14ac:dyDescent="0.3">
      <c r="B36" s="468" t="s">
        <v>205</v>
      </c>
      <c r="C36" s="469"/>
      <c r="D36" s="469"/>
      <c r="E36" s="469"/>
      <c r="F36" s="469"/>
      <c r="G36" s="470">
        <f>SUM(G37)</f>
        <v>2400</v>
      </c>
      <c r="H36" s="470"/>
      <c r="I36" s="104">
        <v>2400</v>
      </c>
      <c r="J36" s="104">
        <v>1535</v>
      </c>
      <c r="M36" s="12"/>
      <c r="N36" s="12"/>
    </row>
    <row r="37" spans="1:14" ht="14.25" customHeight="1" thickTop="1" x14ac:dyDescent="0.25">
      <c r="A37" s="143">
        <v>5331</v>
      </c>
      <c r="B37" s="63" t="s">
        <v>38</v>
      </c>
      <c r="C37" s="46"/>
      <c r="D37" s="26"/>
      <c r="E37" s="37"/>
      <c r="F37" s="37"/>
      <c r="G37" s="466">
        <v>2400</v>
      </c>
      <c r="H37" s="467"/>
      <c r="I37" s="104">
        <v>0</v>
      </c>
      <c r="J37" s="104">
        <v>825</v>
      </c>
      <c r="K37" s="14">
        <v>52</v>
      </c>
      <c r="M37" s="12"/>
      <c r="N37" s="12"/>
    </row>
    <row r="38" spans="1:14" x14ac:dyDescent="0.2">
      <c r="M38" s="12"/>
      <c r="N38" s="12"/>
    </row>
    <row r="39" spans="1:14" x14ac:dyDescent="0.2">
      <c r="B39" s="46"/>
      <c r="C39" s="46"/>
      <c r="D39" s="26"/>
      <c r="E39" s="37"/>
      <c r="F39" s="37"/>
      <c r="G39" s="37"/>
      <c r="H39" s="26"/>
      <c r="M39" s="12"/>
      <c r="N39" s="12"/>
    </row>
    <row r="40" spans="1:14" x14ac:dyDescent="0.2">
      <c r="B40" s="26" t="s">
        <v>14</v>
      </c>
      <c r="C40" s="46"/>
      <c r="D40" s="490" t="s">
        <v>277</v>
      </c>
      <c r="E40" s="490"/>
      <c r="F40" s="490"/>
      <c r="G40" s="26"/>
      <c r="H40" s="26"/>
      <c r="I40" s="117"/>
      <c r="J40" s="117"/>
      <c r="K40" s="12"/>
      <c r="L40" s="12"/>
      <c r="M40" s="12"/>
      <c r="N40" s="12"/>
    </row>
    <row r="41" spans="1:14" ht="15" x14ac:dyDescent="0.25">
      <c r="B41" s="46"/>
      <c r="C41" s="46"/>
      <c r="D41" s="490"/>
      <c r="E41" s="490"/>
      <c r="F41" s="490"/>
      <c r="G41" s="480">
        <v>1500</v>
      </c>
      <c r="H41" s="481"/>
      <c r="M41" s="12"/>
      <c r="N41" s="12"/>
    </row>
    <row r="42" spans="1:14" x14ac:dyDescent="0.2">
      <c r="B42" s="46"/>
      <c r="C42" s="46"/>
      <c r="D42" s="26"/>
      <c r="E42" s="37"/>
      <c r="F42" s="37"/>
      <c r="G42" s="37"/>
      <c r="H42" s="26"/>
      <c r="M42" s="12"/>
      <c r="N42" s="12"/>
    </row>
    <row r="43" spans="1:14" ht="17.25" customHeight="1" thickBot="1" x14ac:dyDescent="0.3">
      <c r="B43" s="59" t="s">
        <v>212</v>
      </c>
      <c r="C43" s="60"/>
      <c r="D43" s="61"/>
      <c r="E43" s="62"/>
      <c r="F43" s="62"/>
      <c r="G43" s="470">
        <f>SUM(G44)</f>
        <v>1500</v>
      </c>
      <c r="H43" s="470"/>
      <c r="I43" s="104">
        <v>1700</v>
      </c>
      <c r="J43" s="104">
        <v>1528</v>
      </c>
      <c r="M43" s="12"/>
      <c r="N43" s="12"/>
    </row>
    <row r="44" spans="1:14" s="26" customFormat="1" ht="15" customHeight="1" thickTop="1" x14ac:dyDescent="0.25">
      <c r="A44" s="147">
        <v>5222</v>
      </c>
      <c r="B44" s="63" t="s">
        <v>11</v>
      </c>
      <c r="C44" s="64"/>
      <c r="D44" s="21"/>
      <c r="E44" s="65"/>
      <c r="F44" s="65"/>
      <c r="G44" s="466">
        <v>1500</v>
      </c>
      <c r="H44" s="467"/>
      <c r="I44" s="49">
        <v>0</v>
      </c>
      <c r="J44" s="49">
        <v>172</v>
      </c>
      <c r="K44" s="26">
        <v>53</v>
      </c>
      <c r="M44" s="97"/>
      <c r="N44" s="97"/>
    </row>
    <row r="45" spans="1:14" s="26" customFormat="1" ht="15" customHeight="1" x14ac:dyDescent="0.25">
      <c r="A45" s="147"/>
      <c r="B45" s="63"/>
      <c r="C45" s="64"/>
      <c r="D45" s="21"/>
      <c r="E45" s="65"/>
      <c r="F45" s="65"/>
      <c r="G45" s="279"/>
      <c r="H45" s="280"/>
      <c r="I45" s="49"/>
      <c r="J45" s="49"/>
      <c r="M45" s="97"/>
      <c r="N45" s="97"/>
    </row>
    <row r="46" spans="1:14" s="26" customFormat="1" ht="15" customHeight="1" x14ac:dyDescent="0.25">
      <c r="A46" s="147"/>
      <c r="B46" s="63"/>
      <c r="C46" s="64"/>
      <c r="D46" s="21"/>
      <c r="E46" s="65"/>
      <c r="F46" s="65"/>
      <c r="G46" s="437"/>
      <c r="H46" s="438"/>
      <c r="I46" s="49"/>
      <c r="J46" s="49"/>
      <c r="M46" s="97"/>
      <c r="N46" s="97"/>
    </row>
    <row r="47" spans="1:14" ht="29.25" customHeight="1" x14ac:dyDescent="0.25">
      <c r="B47" s="26" t="s">
        <v>14</v>
      </c>
      <c r="C47" s="439"/>
      <c r="D47" s="490" t="s">
        <v>378</v>
      </c>
      <c r="E47" s="490"/>
      <c r="F47" s="490"/>
      <c r="G47" s="480">
        <v>2500</v>
      </c>
      <c r="H47" s="481"/>
      <c r="L47" s="12"/>
      <c r="M47" s="12"/>
      <c r="N47" s="12"/>
    </row>
    <row r="48" spans="1:14" x14ac:dyDescent="0.2">
      <c r="B48" s="46"/>
      <c r="C48" s="46"/>
      <c r="D48" s="26"/>
      <c r="E48" s="37"/>
      <c r="F48" s="37"/>
      <c r="G48" s="37"/>
      <c r="H48" s="26"/>
      <c r="L48" s="12"/>
      <c r="M48" s="12"/>
      <c r="N48" s="12"/>
    </row>
    <row r="49" spans="1:14" ht="17.25" customHeight="1" thickBot="1" x14ac:dyDescent="0.3">
      <c r="B49" s="59" t="s">
        <v>211</v>
      </c>
      <c r="C49" s="60"/>
      <c r="D49" s="61"/>
      <c r="E49" s="62"/>
      <c r="F49" s="62"/>
      <c r="G49" s="470">
        <f>SUM(G50)</f>
        <v>2500</v>
      </c>
      <c r="H49" s="470"/>
      <c r="I49" s="104">
        <v>0</v>
      </c>
      <c r="J49" s="104">
        <v>0</v>
      </c>
      <c r="L49" s="12"/>
      <c r="M49" s="12"/>
      <c r="N49" s="12"/>
    </row>
    <row r="50" spans="1:14" ht="15.75" thickTop="1" x14ac:dyDescent="0.25">
      <c r="A50" s="143">
        <v>5221</v>
      </c>
      <c r="B50" s="63" t="s">
        <v>106</v>
      </c>
      <c r="C50" s="46"/>
      <c r="D50" s="26"/>
      <c r="E50" s="37"/>
      <c r="F50" s="37"/>
      <c r="G50" s="466">
        <v>2500</v>
      </c>
      <c r="H50" s="467"/>
      <c r="L50" s="12"/>
      <c r="M50" s="12"/>
      <c r="N50" s="12"/>
    </row>
    <row r="51" spans="1:14" s="26" customFormat="1" ht="15" customHeight="1" x14ac:dyDescent="0.25">
      <c r="A51" s="147"/>
      <c r="B51" s="63"/>
      <c r="C51" s="64"/>
      <c r="D51" s="21"/>
      <c r="E51" s="65"/>
      <c r="F51" s="65"/>
      <c r="G51" s="279"/>
      <c r="H51" s="280"/>
      <c r="I51" s="49"/>
      <c r="J51" s="49"/>
      <c r="M51" s="97"/>
      <c r="N51" s="97"/>
    </row>
    <row r="52" spans="1:14" s="26" customFormat="1" ht="15" customHeight="1" x14ac:dyDescent="0.25">
      <c r="A52" s="147"/>
      <c r="B52" s="63"/>
      <c r="C52" s="64"/>
      <c r="D52" s="21"/>
      <c r="E52" s="65"/>
      <c r="F52" s="65"/>
      <c r="G52" s="279"/>
      <c r="H52" s="280"/>
      <c r="I52" s="49"/>
      <c r="J52" s="49"/>
      <c r="M52" s="97"/>
      <c r="N52" s="97"/>
    </row>
    <row r="53" spans="1:14" x14ac:dyDescent="0.2">
      <c r="B53" s="96"/>
      <c r="C53" s="96"/>
      <c r="D53" s="97"/>
      <c r="E53" s="84"/>
      <c r="F53" s="84"/>
      <c r="G53" s="84"/>
      <c r="H53" s="97"/>
      <c r="M53" s="12"/>
      <c r="N53" s="12"/>
    </row>
    <row r="54" spans="1:14" x14ac:dyDescent="0.2">
      <c r="B54" s="96"/>
      <c r="C54" s="96"/>
      <c r="D54" s="97"/>
      <c r="E54" s="84"/>
      <c r="F54" s="84"/>
      <c r="G54" s="84"/>
      <c r="H54" s="97"/>
      <c r="M54" s="12"/>
      <c r="N54" s="12"/>
    </row>
    <row r="55" spans="1:14" x14ac:dyDescent="0.2">
      <c r="B55" s="103"/>
      <c r="C55" s="103"/>
      <c r="D55" s="12"/>
      <c r="E55" s="83"/>
      <c r="F55" s="83"/>
      <c r="G55" s="83"/>
      <c r="H55" s="12"/>
      <c r="M55" s="12"/>
      <c r="N55" s="12"/>
    </row>
    <row r="56" spans="1:14" x14ac:dyDescent="0.2">
      <c r="B56" s="103"/>
      <c r="J56" s="117"/>
      <c r="K56" s="12"/>
      <c r="L56" s="12"/>
      <c r="M56" s="12"/>
      <c r="N56" s="12"/>
    </row>
    <row r="57" spans="1:14" x14ac:dyDescent="0.2">
      <c r="B57" s="103"/>
      <c r="D57" s="205" t="s">
        <v>127</v>
      </c>
      <c r="E57" s="206">
        <f>SUM(E16)</f>
        <v>20900</v>
      </c>
      <c r="F57" s="206">
        <f t="shared" ref="F57:G57" si="3">SUM(F16)</f>
        <v>20860</v>
      </c>
      <c r="G57" s="206">
        <f t="shared" si="3"/>
        <v>23400</v>
      </c>
      <c r="J57" s="117"/>
      <c r="K57" s="12"/>
      <c r="L57" s="12"/>
      <c r="M57" s="12"/>
      <c r="N57" s="12"/>
    </row>
    <row r="58" spans="1:14" x14ac:dyDescent="0.2">
      <c r="B58" s="103"/>
      <c r="D58" s="205" t="s">
        <v>128</v>
      </c>
      <c r="E58" s="206">
        <f>SUM(E6)</f>
        <v>0</v>
      </c>
      <c r="F58" s="206">
        <f>SUM(F4,F6)</f>
        <v>0</v>
      </c>
      <c r="G58" s="206">
        <f>SUM(G4,G6)</f>
        <v>0</v>
      </c>
      <c r="J58" s="117"/>
      <c r="K58" s="12"/>
      <c r="L58" s="12"/>
      <c r="M58" s="12"/>
      <c r="N58" s="12"/>
    </row>
    <row r="59" spans="1:14" ht="15" x14ac:dyDescent="0.25">
      <c r="B59" s="96"/>
      <c r="C59" s="46"/>
      <c r="D59" s="207" t="s">
        <v>76</v>
      </c>
      <c r="E59" s="208">
        <f>SUM(E57:E58)</f>
        <v>20900</v>
      </c>
      <c r="F59" s="208">
        <f>SUM(F57:F58)</f>
        <v>20860</v>
      </c>
      <c r="G59" s="208">
        <f>SUM(G57:G58)</f>
        <v>23400</v>
      </c>
      <c r="H59" s="26"/>
      <c r="J59" s="117"/>
      <c r="K59" s="12"/>
      <c r="L59" s="12"/>
      <c r="M59" s="12"/>
      <c r="N59" s="12"/>
    </row>
    <row r="60" spans="1:14" x14ac:dyDescent="0.2">
      <c r="B60" s="96"/>
      <c r="C60" s="46"/>
      <c r="D60" s="26"/>
      <c r="E60" s="37"/>
      <c r="F60" s="37"/>
      <c r="G60" s="37"/>
      <c r="H60" s="26"/>
      <c r="J60" s="117"/>
      <c r="K60" s="12"/>
      <c r="L60" s="12"/>
      <c r="M60" s="12"/>
      <c r="N60" s="12"/>
    </row>
    <row r="61" spans="1:14" x14ac:dyDescent="0.2">
      <c r="B61" s="103"/>
      <c r="J61" s="117"/>
      <c r="K61" s="12"/>
      <c r="L61" s="12"/>
      <c r="M61" s="12"/>
      <c r="N61" s="12"/>
    </row>
  </sheetData>
  <mergeCells count="26">
    <mergeCell ref="G28:H28"/>
    <mergeCell ref="G31:H31"/>
    <mergeCell ref="G1:H1"/>
    <mergeCell ref="G43:H43"/>
    <mergeCell ref="B16:D16"/>
    <mergeCell ref="G30:H30"/>
    <mergeCell ref="D28:E28"/>
    <mergeCell ref="B24:F24"/>
    <mergeCell ref="G24:H24"/>
    <mergeCell ref="G25:H25"/>
    <mergeCell ref="G19:H19"/>
    <mergeCell ref="D19:F19"/>
    <mergeCell ref="G22:H22"/>
    <mergeCell ref="G21:H21"/>
    <mergeCell ref="G37:H37"/>
    <mergeCell ref="G36:H36"/>
    <mergeCell ref="D34:E34"/>
    <mergeCell ref="D40:F41"/>
    <mergeCell ref="G34:H34"/>
    <mergeCell ref="B36:F36"/>
    <mergeCell ref="G41:H41"/>
    <mergeCell ref="D47:F47"/>
    <mergeCell ref="G47:H47"/>
    <mergeCell ref="G49:H49"/>
    <mergeCell ref="G50:H50"/>
    <mergeCell ref="G44:H44"/>
  </mergeCells>
  <pageMargins left="0.70866141732283472" right="0.70866141732283472" top="0.78740157480314965" bottom="0.78740157480314965" header="0.31496062992125984" footer="0.31496062992125984"/>
  <pageSetup paperSize="9" scale="70" firstPageNumber="79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CFFFF"/>
  </sheetPr>
  <dimension ref="A1:L50"/>
  <sheetViews>
    <sheetView view="pageBreakPreview" topLeftCell="A22" zoomScaleNormal="100" zoomScaleSheetLayoutView="100" workbookViewId="0">
      <selection activeCell="L19" sqref="L19"/>
    </sheetView>
  </sheetViews>
  <sheetFormatPr defaultColWidth="9.140625" defaultRowHeight="14.25" x14ac:dyDescent="0.2"/>
  <cols>
    <col min="1" max="1" width="6.140625" style="143" customWidth="1"/>
    <col min="2" max="2" width="8.5703125" style="67" customWidth="1"/>
    <col min="3" max="3" width="9.140625" style="67"/>
    <col min="4" max="4" width="54.42578125" style="14" customWidth="1"/>
    <col min="5" max="5" width="14.140625" style="44" customWidth="1"/>
    <col min="6" max="6" width="15.140625" style="44" customWidth="1"/>
    <col min="7" max="7" width="14.140625" style="44" customWidth="1"/>
    <col min="8" max="8" width="9.140625" style="14" customWidth="1"/>
    <col min="9" max="10" width="9.140625" style="213"/>
    <col min="11" max="12" width="9.140625" style="104"/>
    <col min="13" max="16384" width="9.140625" style="14"/>
  </cols>
  <sheetData>
    <row r="1" spans="1:12" ht="23.25" x14ac:dyDescent="0.35">
      <c r="B1" s="45" t="s">
        <v>24</v>
      </c>
      <c r="C1" s="289"/>
      <c r="D1" s="26"/>
      <c r="E1" s="37"/>
      <c r="F1" s="37"/>
      <c r="G1" s="476" t="s">
        <v>25</v>
      </c>
      <c r="H1" s="476"/>
    </row>
    <row r="2" spans="1:12" x14ac:dyDescent="0.2">
      <c r="B2" s="289"/>
      <c r="C2" s="289"/>
      <c r="D2" s="26"/>
      <c r="E2" s="37"/>
      <c r="F2" s="37"/>
      <c r="G2" s="37"/>
      <c r="H2" s="26"/>
    </row>
    <row r="3" spans="1:12" x14ac:dyDescent="0.2">
      <c r="B3" s="47" t="s">
        <v>2</v>
      </c>
      <c r="C3" s="111" t="s">
        <v>209</v>
      </c>
      <c r="D3" s="26"/>
      <c r="E3" s="37"/>
      <c r="F3" s="37"/>
      <c r="G3" s="37"/>
      <c r="H3" s="26"/>
    </row>
    <row r="4" spans="1:12" x14ac:dyDescent="0.2">
      <c r="B4" s="289"/>
      <c r="C4" s="47" t="s">
        <v>3</v>
      </c>
      <c r="D4" s="26"/>
      <c r="E4" s="37"/>
      <c r="F4" s="37"/>
      <c r="G4" s="37"/>
      <c r="H4" s="26"/>
    </row>
    <row r="5" spans="1:12" x14ac:dyDescent="0.2">
      <c r="B5" s="289"/>
      <c r="C5" s="289"/>
      <c r="D5" s="26"/>
      <c r="E5" s="37"/>
      <c r="F5" s="37"/>
      <c r="G5" s="37"/>
      <c r="H5" s="26"/>
    </row>
    <row r="6" spans="1:12" s="40" customFormat="1" ht="13.5" thickBot="1" x14ac:dyDescent="0.25">
      <c r="A6" s="143"/>
      <c r="B6" s="48"/>
      <c r="C6" s="48"/>
      <c r="D6" s="27"/>
      <c r="E6" s="49"/>
      <c r="F6" s="49"/>
      <c r="G6" s="49"/>
      <c r="H6" s="247" t="s">
        <v>4</v>
      </c>
      <c r="I6" s="213"/>
      <c r="J6" s="213"/>
      <c r="K6" s="104"/>
      <c r="L6" s="104"/>
    </row>
    <row r="7" spans="1:12" s="40" customFormat="1" ht="39" customHeight="1" thickTop="1" thickBot="1" x14ac:dyDescent="0.25">
      <c r="A7" s="143"/>
      <c r="B7" s="50" t="s">
        <v>5</v>
      </c>
      <c r="C7" s="51" t="s">
        <v>6</v>
      </c>
      <c r="D7" s="52" t="s">
        <v>7</v>
      </c>
      <c r="E7" s="38" t="s">
        <v>266</v>
      </c>
      <c r="F7" s="38" t="s">
        <v>267</v>
      </c>
      <c r="G7" s="38" t="s">
        <v>268</v>
      </c>
      <c r="H7" s="15" t="s">
        <v>8</v>
      </c>
      <c r="I7" s="213"/>
      <c r="J7" s="213"/>
      <c r="K7" s="104"/>
      <c r="L7" s="104"/>
    </row>
    <row r="8" spans="1:12" s="121" customFormat="1" thickTop="1" thickBot="1" x14ac:dyDescent="0.25">
      <c r="A8" s="145"/>
      <c r="B8" s="53">
        <v>1</v>
      </c>
      <c r="C8" s="54">
        <v>2</v>
      </c>
      <c r="D8" s="54">
        <v>3</v>
      </c>
      <c r="E8" s="94">
        <v>4</v>
      </c>
      <c r="F8" s="94">
        <v>5</v>
      </c>
      <c r="G8" s="94">
        <v>6</v>
      </c>
      <c r="H8" s="116" t="s">
        <v>105</v>
      </c>
      <c r="I8" s="214"/>
      <c r="J8" s="214"/>
      <c r="K8" s="105"/>
      <c r="L8" s="105"/>
    </row>
    <row r="9" spans="1:12" ht="15" thickTop="1" x14ac:dyDescent="0.2">
      <c r="B9" s="127">
        <v>4349</v>
      </c>
      <c r="C9" s="128">
        <v>52</v>
      </c>
      <c r="D9" s="129" t="s">
        <v>194</v>
      </c>
      <c r="E9" s="74">
        <f>SUM(J30)</f>
        <v>1650</v>
      </c>
      <c r="F9" s="74">
        <f>SUM(K30)</f>
        <v>1090</v>
      </c>
      <c r="G9" s="74">
        <f>SUM(G31)</f>
        <v>2000</v>
      </c>
      <c r="H9" s="75">
        <f>G9/E9*100</f>
        <v>121.21212121212122</v>
      </c>
    </row>
    <row r="10" spans="1:12" s="194" customFormat="1" ht="28.5" x14ac:dyDescent="0.25">
      <c r="A10" s="189"/>
      <c r="B10" s="179">
        <v>4349</v>
      </c>
      <c r="C10" s="192">
        <v>53</v>
      </c>
      <c r="D10" s="193" t="s">
        <v>191</v>
      </c>
      <c r="E10" s="132"/>
      <c r="F10" s="132">
        <f>SUM(K31)</f>
        <v>165</v>
      </c>
      <c r="G10" s="132"/>
      <c r="H10" s="133"/>
      <c r="I10" s="293"/>
      <c r="J10" s="293"/>
      <c r="K10" s="211"/>
      <c r="L10" s="211"/>
    </row>
    <row r="11" spans="1:12" x14ac:dyDescent="0.2">
      <c r="B11" s="55">
        <v>4349</v>
      </c>
      <c r="C11" s="56">
        <v>63</v>
      </c>
      <c r="D11" s="33" t="s">
        <v>210</v>
      </c>
      <c r="E11" s="7"/>
      <c r="F11" s="7">
        <f>SUM(K32)</f>
        <v>395</v>
      </c>
      <c r="G11" s="7"/>
      <c r="H11" s="28"/>
    </row>
    <row r="12" spans="1:12" x14ac:dyDescent="0.2">
      <c r="B12" s="55">
        <v>4339</v>
      </c>
      <c r="C12" s="56">
        <v>52</v>
      </c>
      <c r="D12" s="33" t="s">
        <v>194</v>
      </c>
      <c r="E12" s="7">
        <f>SUM(J33)</f>
        <v>1650</v>
      </c>
      <c r="F12" s="7">
        <f>SUM(K33)</f>
        <v>3604</v>
      </c>
      <c r="G12" s="7">
        <f>SUM(G33)</f>
        <v>3700</v>
      </c>
      <c r="H12" s="28">
        <f>G12/E12*100</f>
        <v>224.24242424242422</v>
      </c>
    </row>
    <row r="13" spans="1:12" s="194" customFormat="1" ht="28.5" x14ac:dyDescent="0.25">
      <c r="A13" s="189"/>
      <c r="B13" s="179">
        <v>4339</v>
      </c>
      <c r="C13" s="192">
        <v>53</v>
      </c>
      <c r="D13" s="193" t="s">
        <v>191</v>
      </c>
      <c r="E13" s="132"/>
      <c r="F13" s="132">
        <f>SUM(K34)</f>
        <v>246</v>
      </c>
      <c r="G13" s="132"/>
      <c r="H13" s="133"/>
      <c r="I13" s="293"/>
      <c r="J13" s="293"/>
      <c r="K13" s="211"/>
      <c r="L13" s="211"/>
    </row>
    <row r="14" spans="1:12" x14ac:dyDescent="0.2">
      <c r="B14" s="55">
        <v>4399</v>
      </c>
      <c r="C14" s="56">
        <v>52</v>
      </c>
      <c r="D14" s="33" t="s">
        <v>194</v>
      </c>
      <c r="E14" s="7">
        <f>SUM(I36)</f>
        <v>2600</v>
      </c>
      <c r="F14" s="7">
        <f>SUM(J36)</f>
        <v>3013</v>
      </c>
      <c r="G14" s="7">
        <f>SUM(G36)</f>
        <v>3200</v>
      </c>
      <c r="H14" s="28">
        <f>G14/E14*100</f>
        <v>123.07692307692308</v>
      </c>
    </row>
    <row r="15" spans="1:12" x14ac:dyDescent="0.2">
      <c r="B15" s="55">
        <v>4399</v>
      </c>
      <c r="C15" s="56">
        <v>63</v>
      </c>
      <c r="D15" s="33" t="s">
        <v>210</v>
      </c>
      <c r="E15" s="7">
        <f>SUM(I39)</f>
        <v>25000</v>
      </c>
      <c r="F15" s="7">
        <f>SUM(J39)</f>
        <v>7479</v>
      </c>
      <c r="G15" s="7">
        <f>SUM(G39)</f>
        <v>25000</v>
      </c>
      <c r="H15" s="28"/>
    </row>
    <row r="16" spans="1:12" x14ac:dyDescent="0.2">
      <c r="B16" s="55">
        <v>4349</v>
      </c>
      <c r="C16" s="56">
        <v>52</v>
      </c>
      <c r="D16" s="33" t="s">
        <v>194</v>
      </c>
      <c r="E16" s="7">
        <f>SUM(I44)</f>
        <v>55000</v>
      </c>
      <c r="F16" s="7">
        <f>SUM(J44)</f>
        <v>56104</v>
      </c>
      <c r="G16" s="7">
        <f>SUM(G44)</f>
        <v>55000</v>
      </c>
      <c r="H16" s="28">
        <f>G16/E16*100</f>
        <v>100</v>
      </c>
    </row>
    <row r="17" spans="1:12" x14ac:dyDescent="0.2">
      <c r="B17" s="55">
        <v>4399</v>
      </c>
      <c r="C17" s="56">
        <v>52</v>
      </c>
      <c r="D17" s="33" t="s">
        <v>194</v>
      </c>
      <c r="E17" s="7">
        <v>3000</v>
      </c>
      <c r="F17" s="7">
        <v>3000</v>
      </c>
      <c r="G17" s="7"/>
      <c r="H17" s="28"/>
    </row>
    <row r="18" spans="1:12" ht="15" thickBot="1" x14ac:dyDescent="0.25">
      <c r="B18" s="265">
        <v>4399</v>
      </c>
      <c r="C18" s="216">
        <v>63</v>
      </c>
      <c r="D18" s="33" t="s">
        <v>210</v>
      </c>
      <c r="E18" s="292"/>
      <c r="F18" s="292">
        <v>17521</v>
      </c>
      <c r="G18" s="292"/>
      <c r="H18" s="217"/>
    </row>
    <row r="19" spans="1:12" s="43" customFormat="1" ht="16.5" thickTop="1" thickBot="1" x14ac:dyDescent="0.3">
      <c r="A19" s="146"/>
      <c r="B19" s="477" t="s">
        <v>9</v>
      </c>
      <c r="C19" s="478"/>
      <c r="D19" s="479"/>
      <c r="E19" s="13">
        <f>SUM(E9:E18)</f>
        <v>88900</v>
      </c>
      <c r="F19" s="13">
        <f t="shared" ref="F19:G19" si="0">SUM(F9:F18)</f>
        <v>92617</v>
      </c>
      <c r="G19" s="13">
        <f t="shared" si="0"/>
        <v>88900</v>
      </c>
      <c r="H19" s="16">
        <f>G19/E19*100</f>
        <v>100</v>
      </c>
      <c r="I19" s="215"/>
      <c r="J19" s="215"/>
      <c r="K19" s="212"/>
      <c r="L19" s="212"/>
    </row>
    <row r="20" spans="1:12" ht="15" thickTop="1" x14ac:dyDescent="0.2">
      <c r="B20" s="26"/>
      <c r="C20" s="26"/>
      <c r="D20" s="26"/>
      <c r="E20" s="26"/>
      <c r="F20" s="26"/>
      <c r="G20" s="26"/>
      <c r="H20" s="26"/>
    </row>
    <row r="21" spans="1:12" x14ac:dyDescent="0.2">
      <c r="B21" s="29"/>
      <c r="C21" s="29"/>
      <c r="D21" s="29"/>
      <c r="E21" s="29"/>
      <c r="F21" s="29"/>
      <c r="G21" s="29"/>
      <c r="H21" s="29"/>
    </row>
    <row r="22" spans="1:12" ht="15" x14ac:dyDescent="0.25">
      <c r="B22" s="57" t="s">
        <v>10</v>
      </c>
      <c r="C22" s="289"/>
      <c r="D22" s="26"/>
      <c r="E22" s="37"/>
      <c r="F22" s="37"/>
      <c r="G22" s="37"/>
      <c r="H22" s="26"/>
    </row>
    <row r="23" spans="1:12" ht="15" x14ac:dyDescent="0.25">
      <c r="B23" s="26" t="s">
        <v>14</v>
      </c>
      <c r="C23" s="289"/>
      <c r="D23" s="58" t="s">
        <v>289</v>
      </c>
      <c r="E23" s="37"/>
      <c r="F23" s="37"/>
      <c r="G23" s="480">
        <f>SUM(G24:H28)</f>
        <v>33900</v>
      </c>
      <c r="H23" s="481"/>
    </row>
    <row r="24" spans="1:12" ht="15" x14ac:dyDescent="0.25">
      <c r="B24" s="47" t="s">
        <v>15</v>
      </c>
      <c r="C24" s="289"/>
      <c r="D24" s="21" t="s">
        <v>138</v>
      </c>
      <c r="E24" s="37"/>
      <c r="F24" s="37"/>
      <c r="G24" s="471">
        <v>2000</v>
      </c>
      <c r="H24" s="472"/>
    </row>
    <row r="25" spans="1:12" ht="15" x14ac:dyDescent="0.25">
      <c r="B25" s="47"/>
      <c r="C25" s="289"/>
      <c r="D25" s="21" t="s">
        <v>139</v>
      </c>
      <c r="E25" s="37"/>
      <c r="F25" s="37"/>
      <c r="G25" s="471">
        <v>3700</v>
      </c>
      <c r="H25" s="472"/>
    </row>
    <row r="26" spans="1:12" ht="15" x14ac:dyDescent="0.25">
      <c r="B26" s="47"/>
      <c r="C26" s="289"/>
      <c r="D26" s="21" t="s">
        <v>140</v>
      </c>
      <c r="E26" s="37"/>
      <c r="F26" s="37"/>
      <c r="G26" s="471">
        <v>3200</v>
      </c>
      <c r="H26" s="472"/>
    </row>
    <row r="27" spans="1:12" hidden="1" x14ac:dyDescent="0.2">
      <c r="B27" s="47"/>
      <c r="C27" s="289"/>
      <c r="D27" s="21" t="s">
        <v>141</v>
      </c>
      <c r="E27" s="37"/>
      <c r="F27" s="37"/>
      <c r="G27" s="491">
        <v>0</v>
      </c>
      <c r="H27" s="491"/>
    </row>
    <row r="28" spans="1:12" ht="15" x14ac:dyDescent="0.25">
      <c r="B28" s="47"/>
      <c r="C28" s="289"/>
      <c r="D28" s="21" t="s">
        <v>141</v>
      </c>
      <c r="E28" s="37"/>
      <c r="F28" s="37"/>
      <c r="G28" s="471">
        <v>25000</v>
      </c>
      <c r="H28" s="472"/>
    </row>
    <row r="29" spans="1:12" ht="15" x14ac:dyDescent="0.25">
      <c r="B29" s="57"/>
      <c r="C29" s="289"/>
      <c r="D29" s="26"/>
      <c r="E29" s="37"/>
      <c r="F29" s="37"/>
      <c r="G29" s="37"/>
      <c r="H29" s="26"/>
    </row>
    <row r="30" spans="1:12" ht="17.25" customHeight="1" thickBot="1" x14ac:dyDescent="0.3">
      <c r="B30" s="59" t="s">
        <v>213</v>
      </c>
      <c r="C30" s="60"/>
      <c r="D30" s="61"/>
      <c r="E30" s="62"/>
      <c r="F30" s="62"/>
      <c r="G30" s="470">
        <f>SUM(G31:H31)</f>
        <v>2000</v>
      </c>
      <c r="H30" s="470"/>
      <c r="I30" s="213" t="s">
        <v>234</v>
      </c>
      <c r="J30" s="213">
        <v>1650</v>
      </c>
      <c r="K30" s="104">
        <v>1090</v>
      </c>
    </row>
    <row r="31" spans="1:12" ht="15.75" thickTop="1" x14ac:dyDescent="0.25">
      <c r="A31" s="143">
        <v>5229</v>
      </c>
      <c r="B31" s="63" t="s">
        <v>26</v>
      </c>
      <c r="C31" s="289"/>
      <c r="D31" s="26"/>
      <c r="E31" s="37"/>
      <c r="F31" s="37"/>
      <c r="G31" s="466">
        <v>2000</v>
      </c>
      <c r="H31" s="467"/>
      <c r="I31" s="213">
        <v>53</v>
      </c>
      <c r="J31" s="213">
        <v>0</v>
      </c>
      <c r="K31" s="104">
        <v>165</v>
      </c>
    </row>
    <row r="32" spans="1:12" ht="15" x14ac:dyDescent="0.25">
      <c r="B32" s="66"/>
      <c r="C32" s="66"/>
      <c r="D32" s="66"/>
      <c r="E32" s="66"/>
      <c r="F32" s="66"/>
      <c r="G32" s="66"/>
      <c r="H32" s="66"/>
      <c r="I32" s="213">
        <v>63</v>
      </c>
      <c r="J32" s="213">
        <v>0</v>
      </c>
      <c r="K32" s="104">
        <v>395</v>
      </c>
    </row>
    <row r="33" spans="1:12" ht="17.25" customHeight="1" thickBot="1" x14ac:dyDescent="0.3">
      <c r="B33" s="59" t="s">
        <v>214</v>
      </c>
      <c r="C33" s="60"/>
      <c r="D33" s="61"/>
      <c r="E33" s="62"/>
      <c r="F33" s="62"/>
      <c r="G33" s="470">
        <f>SUM(G34)</f>
        <v>3700</v>
      </c>
      <c r="H33" s="470"/>
      <c r="I33" s="213">
        <v>52</v>
      </c>
      <c r="J33" s="213">
        <v>1650</v>
      </c>
      <c r="K33" s="104">
        <v>3604</v>
      </c>
    </row>
    <row r="34" spans="1:12" ht="15.75" thickTop="1" x14ac:dyDescent="0.25">
      <c r="A34" s="143">
        <v>5229</v>
      </c>
      <c r="B34" s="63" t="s">
        <v>26</v>
      </c>
      <c r="C34" s="289"/>
      <c r="D34" s="26"/>
      <c r="E34" s="37"/>
      <c r="F34" s="37"/>
      <c r="G34" s="466">
        <v>3700</v>
      </c>
      <c r="H34" s="467"/>
      <c r="I34" s="213">
        <v>53</v>
      </c>
      <c r="J34" s="213">
        <v>0</v>
      </c>
      <c r="K34" s="104">
        <v>246</v>
      </c>
    </row>
    <row r="35" spans="1:12" ht="15" x14ac:dyDescent="0.25">
      <c r="B35" s="66"/>
      <c r="C35" s="66"/>
      <c r="D35" s="66"/>
      <c r="E35" s="66"/>
      <c r="F35" s="66"/>
      <c r="G35" s="66"/>
      <c r="H35" s="66"/>
    </row>
    <row r="36" spans="1:12" ht="17.25" customHeight="1" thickBot="1" x14ac:dyDescent="0.3">
      <c r="B36" s="59" t="s">
        <v>215</v>
      </c>
      <c r="C36" s="60"/>
      <c r="D36" s="61"/>
      <c r="E36" s="62"/>
      <c r="F36" s="62"/>
      <c r="G36" s="470">
        <f>SUM(G37)</f>
        <v>3200</v>
      </c>
      <c r="H36" s="470"/>
      <c r="I36" s="213">
        <v>2600</v>
      </c>
      <c r="J36" s="213">
        <v>3013</v>
      </c>
    </row>
    <row r="37" spans="1:12" ht="15.75" thickTop="1" x14ac:dyDescent="0.25">
      <c r="A37" s="143">
        <v>5229</v>
      </c>
      <c r="B37" s="63" t="s">
        <v>26</v>
      </c>
      <c r="C37" s="289"/>
      <c r="D37" s="26"/>
      <c r="E37" s="37"/>
      <c r="F37" s="37"/>
      <c r="G37" s="466">
        <v>3200</v>
      </c>
      <c r="H37" s="467"/>
    </row>
    <row r="38" spans="1:12" ht="15" x14ac:dyDescent="0.25">
      <c r="B38" s="66"/>
      <c r="C38" s="66"/>
      <c r="D38" s="66"/>
      <c r="E38" s="66"/>
      <c r="F38" s="66"/>
      <c r="G38" s="66"/>
      <c r="H38" s="66"/>
    </row>
    <row r="39" spans="1:12" ht="17.25" customHeight="1" thickBot="1" x14ac:dyDescent="0.3">
      <c r="B39" s="59" t="s">
        <v>240</v>
      </c>
      <c r="C39" s="60"/>
      <c r="D39" s="61"/>
      <c r="E39" s="62"/>
      <c r="F39" s="62"/>
      <c r="G39" s="470">
        <f>SUM(G40)</f>
        <v>25000</v>
      </c>
      <c r="H39" s="470"/>
      <c r="I39" s="221">
        <v>25000</v>
      </c>
      <c r="J39" s="221">
        <v>7479</v>
      </c>
      <c r="K39" s="14"/>
      <c r="L39" s="14"/>
    </row>
    <row r="40" spans="1:12" ht="17.25" customHeight="1" thickTop="1" x14ac:dyDescent="0.25">
      <c r="A40" s="143">
        <v>6321</v>
      </c>
      <c r="B40" s="119" t="s">
        <v>241</v>
      </c>
      <c r="C40" s="64"/>
      <c r="D40" s="21"/>
      <c r="E40" s="65"/>
      <c r="F40" s="65"/>
      <c r="G40" s="466">
        <v>25000</v>
      </c>
      <c r="H40" s="467"/>
      <c r="I40" s="104"/>
      <c r="J40" s="104"/>
      <c r="K40" s="14"/>
      <c r="L40" s="14"/>
    </row>
    <row r="41" spans="1:12" ht="15" x14ac:dyDescent="0.25">
      <c r="B41" s="66"/>
      <c r="C41" s="66"/>
      <c r="D41" s="66"/>
      <c r="E41" s="66"/>
      <c r="F41" s="66"/>
      <c r="G41" s="66"/>
      <c r="H41" s="66"/>
    </row>
    <row r="42" spans="1:12" ht="30" customHeight="1" x14ac:dyDescent="0.25">
      <c r="B42" s="26" t="s">
        <v>14</v>
      </c>
      <c r="C42" s="289"/>
      <c r="D42" s="482" t="s">
        <v>135</v>
      </c>
      <c r="E42" s="475"/>
      <c r="F42" s="475"/>
      <c r="G42" s="480">
        <v>55000</v>
      </c>
      <c r="H42" s="481"/>
    </row>
    <row r="43" spans="1:12" ht="15" x14ac:dyDescent="0.25">
      <c r="B43" s="66"/>
      <c r="C43" s="66"/>
      <c r="D43" s="66"/>
      <c r="E43" s="66"/>
      <c r="F43" s="66"/>
      <c r="G43" s="66"/>
      <c r="H43" s="66"/>
    </row>
    <row r="44" spans="1:12" ht="17.25" customHeight="1" thickBot="1" x14ac:dyDescent="0.3">
      <c r="B44" s="59" t="s">
        <v>213</v>
      </c>
      <c r="C44" s="60"/>
      <c r="D44" s="61"/>
      <c r="E44" s="62"/>
      <c r="F44" s="62"/>
      <c r="G44" s="470">
        <f>SUM(G45)</f>
        <v>55000</v>
      </c>
      <c r="H44" s="470"/>
      <c r="I44" s="294">
        <v>55000</v>
      </c>
      <c r="J44" s="294">
        <v>56104</v>
      </c>
    </row>
    <row r="45" spans="1:12" ht="15.75" thickTop="1" x14ac:dyDescent="0.25">
      <c r="A45" s="143">
        <v>5229</v>
      </c>
      <c r="B45" s="63" t="s">
        <v>26</v>
      </c>
      <c r="C45" s="289"/>
      <c r="D45" s="26"/>
      <c r="E45" s="37"/>
      <c r="F45" s="37"/>
      <c r="G45" s="466">
        <v>55000</v>
      </c>
      <c r="H45" s="467"/>
    </row>
    <row r="46" spans="1:12" ht="15" x14ac:dyDescent="0.25">
      <c r="B46" s="63"/>
      <c r="C46" s="289"/>
      <c r="D46" s="26"/>
      <c r="E46" s="37"/>
      <c r="F46" s="37"/>
      <c r="G46" s="282"/>
      <c r="H46" s="283"/>
    </row>
    <row r="47" spans="1:12" ht="15" x14ac:dyDescent="0.25">
      <c r="B47" s="63"/>
      <c r="C47" s="289"/>
      <c r="D47" s="26"/>
      <c r="E47" s="37"/>
      <c r="F47" s="37"/>
      <c r="G47" s="282"/>
      <c r="H47" s="283"/>
    </row>
    <row r="48" spans="1:12" x14ac:dyDescent="0.2">
      <c r="D48" s="205" t="s">
        <v>127</v>
      </c>
      <c r="E48" s="206">
        <f>SUM(E9:E10,E12,E13,E14,E16:E17)</f>
        <v>63900</v>
      </c>
      <c r="F48" s="206">
        <f t="shared" ref="F48:G48" si="1">SUM(F9:F10,F12,F13,F14,F16:F17)</f>
        <v>67222</v>
      </c>
      <c r="G48" s="206">
        <f t="shared" si="1"/>
        <v>63900</v>
      </c>
    </row>
    <row r="49" spans="4:7" x14ac:dyDescent="0.2">
      <c r="D49" s="205" t="s">
        <v>128</v>
      </c>
      <c r="E49" s="206">
        <f>SUM(E11,E15,E18)</f>
        <v>25000</v>
      </c>
      <c r="F49" s="206">
        <f>SUM(F11,F15,F18)</f>
        <v>25395</v>
      </c>
      <c r="G49" s="206">
        <f t="shared" ref="G49" si="2">SUM(G11,G15,G18)</f>
        <v>25000</v>
      </c>
    </row>
    <row r="50" spans="4:7" ht="15" x14ac:dyDescent="0.25">
      <c r="D50" s="207" t="s">
        <v>76</v>
      </c>
      <c r="E50" s="208">
        <f>SUM(E48:E49)</f>
        <v>88900</v>
      </c>
      <c r="F50" s="208">
        <f>SUM(F48:F49)</f>
        <v>92617</v>
      </c>
      <c r="G50" s="208">
        <f>SUM(G48:G49)</f>
        <v>88900</v>
      </c>
    </row>
  </sheetData>
  <mergeCells count="20">
    <mergeCell ref="G45:H45"/>
    <mergeCell ref="G39:H39"/>
    <mergeCell ref="G40:H40"/>
    <mergeCell ref="G42:H42"/>
    <mergeCell ref="D42:F42"/>
    <mergeCell ref="G44:H44"/>
    <mergeCell ref="G37:H37"/>
    <mergeCell ref="G1:H1"/>
    <mergeCell ref="B19:D19"/>
    <mergeCell ref="G33:H33"/>
    <mergeCell ref="G34:H34"/>
    <mergeCell ref="G36:H36"/>
    <mergeCell ref="G23:H23"/>
    <mergeCell ref="G24:H24"/>
    <mergeCell ref="G25:H25"/>
    <mergeCell ref="G26:H26"/>
    <mergeCell ref="G30:H30"/>
    <mergeCell ref="G31:H31"/>
    <mergeCell ref="G27:H27"/>
    <mergeCell ref="G28:H28"/>
  </mergeCells>
  <pageMargins left="0.70866141732283472" right="0.70866141732283472" top="0.78740157480314965" bottom="0.78740157480314965" header="0.31496062992125984" footer="0.31496062992125984"/>
  <pageSetup paperSize="9" scale="68" firstPageNumber="80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CFFFF"/>
  </sheetPr>
  <dimension ref="A1:N49"/>
  <sheetViews>
    <sheetView view="pageBreakPreview" topLeftCell="A10" zoomScaleNormal="100" zoomScaleSheetLayoutView="100" workbookViewId="0">
      <selection activeCell="G31" sqref="G31"/>
    </sheetView>
  </sheetViews>
  <sheetFormatPr defaultColWidth="9.140625" defaultRowHeight="14.25" x14ac:dyDescent="0.2"/>
  <cols>
    <col min="1" max="1" width="5" style="140" customWidth="1"/>
    <col min="2" max="2" width="8.5703125" style="1" customWidth="1"/>
    <col min="3" max="3" width="9.140625" style="1"/>
    <col min="4" max="4" width="54.42578125" style="2" customWidth="1"/>
    <col min="5" max="7" width="14.140625" style="3" customWidth="1"/>
    <col min="8" max="8" width="9.140625" style="2" customWidth="1"/>
    <col min="9" max="10" width="9.140625" style="218"/>
    <col min="11" max="16384" width="9.140625" style="2"/>
  </cols>
  <sheetData>
    <row r="1" spans="1:14" ht="23.25" x14ac:dyDescent="0.35">
      <c r="B1" s="22" t="s">
        <v>19</v>
      </c>
      <c r="C1" s="19"/>
      <c r="D1" s="11"/>
      <c r="E1" s="20"/>
      <c r="F1" s="20"/>
      <c r="G1" s="485" t="s">
        <v>20</v>
      </c>
      <c r="H1" s="485"/>
    </row>
    <row r="2" spans="1:14" x14ac:dyDescent="0.2">
      <c r="B2" s="19"/>
      <c r="C2" s="19"/>
      <c r="D2" s="11"/>
      <c r="E2" s="20"/>
      <c r="F2" s="20"/>
      <c r="G2" s="20"/>
      <c r="H2" s="11"/>
    </row>
    <row r="3" spans="1:14" x14ac:dyDescent="0.2">
      <c r="B3" s="18" t="s">
        <v>2</v>
      </c>
      <c r="C3" s="111" t="s">
        <v>282</v>
      </c>
      <c r="D3" s="11"/>
      <c r="E3" s="20"/>
      <c r="F3" s="20"/>
      <c r="G3" s="20"/>
      <c r="H3" s="11"/>
    </row>
    <row r="4" spans="1:14" x14ac:dyDescent="0.2">
      <c r="B4" s="19"/>
      <c r="C4" s="47" t="s">
        <v>3</v>
      </c>
      <c r="D4" s="11"/>
      <c r="E4" s="20"/>
      <c r="F4" s="20"/>
      <c r="G4" s="20"/>
      <c r="H4" s="11"/>
    </row>
    <row r="5" spans="1:14" x14ac:dyDescent="0.2">
      <c r="B5" s="19"/>
      <c r="C5" s="19"/>
      <c r="D5" s="11"/>
      <c r="E5" s="20"/>
      <c r="F5" s="20"/>
      <c r="G5" s="20"/>
      <c r="H5" s="11"/>
    </row>
    <row r="6" spans="1:14" s="4" customFormat="1" ht="13.5" thickBot="1" x14ac:dyDescent="0.25">
      <c r="A6" s="140"/>
      <c r="B6" s="23"/>
      <c r="C6" s="23"/>
      <c r="D6" s="24"/>
      <c r="E6" s="25"/>
      <c r="F6" s="25"/>
      <c r="G6" s="25"/>
      <c r="H6" s="24" t="s">
        <v>4</v>
      </c>
      <c r="I6" s="218"/>
      <c r="J6" s="218"/>
    </row>
    <row r="7" spans="1:14" s="69" customFormat="1" ht="39" customHeight="1" thickTop="1" thickBot="1" x14ac:dyDescent="0.25">
      <c r="A7" s="141"/>
      <c r="B7" s="50" t="s">
        <v>5</v>
      </c>
      <c r="C7" s="51" t="s">
        <v>6</v>
      </c>
      <c r="D7" s="52" t="s">
        <v>7</v>
      </c>
      <c r="E7" s="38" t="s">
        <v>266</v>
      </c>
      <c r="F7" s="38" t="s">
        <v>267</v>
      </c>
      <c r="G7" s="38" t="s">
        <v>268</v>
      </c>
      <c r="H7" s="15" t="s">
        <v>8</v>
      </c>
      <c r="I7" s="117"/>
      <c r="J7" s="117"/>
    </row>
    <row r="8" spans="1:14" s="99" customFormat="1" thickTop="1" thickBot="1" x14ac:dyDescent="0.25">
      <c r="A8" s="142"/>
      <c r="B8" s="53">
        <v>1</v>
      </c>
      <c r="C8" s="54">
        <v>2</v>
      </c>
      <c r="D8" s="54">
        <v>3</v>
      </c>
      <c r="E8" s="94">
        <v>4</v>
      </c>
      <c r="F8" s="94">
        <v>5</v>
      </c>
      <c r="G8" s="94">
        <v>6</v>
      </c>
      <c r="H8" s="116" t="s">
        <v>105</v>
      </c>
      <c r="I8" s="118"/>
      <c r="J8" s="118"/>
    </row>
    <row r="9" spans="1:14" ht="15" thickTop="1" x14ac:dyDescent="0.2">
      <c r="B9" s="127">
        <v>2219</v>
      </c>
      <c r="C9" s="128">
        <v>63</v>
      </c>
      <c r="D9" s="129" t="s">
        <v>21</v>
      </c>
      <c r="E9" s="74">
        <f>SUM(I19)</f>
        <v>12000</v>
      </c>
      <c r="F9" s="74">
        <f>SUM(J19)</f>
        <v>13245</v>
      </c>
      <c r="G9" s="74">
        <f>SUM(G19)</f>
        <v>12000</v>
      </c>
      <c r="H9" s="75">
        <f>G9/E9*100</f>
        <v>100</v>
      </c>
      <c r="I9" s="117"/>
      <c r="J9" s="117"/>
      <c r="K9" s="12"/>
      <c r="L9" s="12"/>
      <c r="M9" s="12"/>
      <c r="N9" s="12"/>
    </row>
    <row r="10" spans="1:14" x14ac:dyDescent="0.2">
      <c r="B10" s="55">
        <v>2212</v>
      </c>
      <c r="C10" s="56">
        <v>63</v>
      </c>
      <c r="D10" s="33" t="s">
        <v>21</v>
      </c>
      <c r="E10" s="7">
        <f>SUM(I24)</f>
        <v>6000</v>
      </c>
      <c r="F10" s="7">
        <f>SUM(J24)</f>
        <v>7092</v>
      </c>
      <c r="G10" s="7">
        <f>SUM(G24)</f>
        <v>6000</v>
      </c>
      <c r="H10" s="28">
        <f>G10/E10*100</f>
        <v>100</v>
      </c>
      <c r="I10" s="117"/>
      <c r="J10" s="117"/>
      <c r="K10" s="12"/>
      <c r="L10" s="12"/>
      <c r="M10" s="12"/>
      <c r="N10" s="12"/>
    </row>
    <row r="11" spans="1:14" x14ac:dyDescent="0.2">
      <c r="B11" s="55">
        <v>2223</v>
      </c>
      <c r="C11" s="56">
        <v>63</v>
      </c>
      <c r="D11" s="33" t="s">
        <v>21</v>
      </c>
      <c r="E11" s="7">
        <f>SUM(I29)</f>
        <v>4000</v>
      </c>
      <c r="F11" s="7">
        <f>SUM(J29)</f>
        <v>1914</v>
      </c>
      <c r="G11" s="7">
        <f>SUM(G29)</f>
        <v>6200</v>
      </c>
      <c r="H11" s="28">
        <f>G11/E11*100</f>
        <v>155</v>
      </c>
      <c r="I11" s="104"/>
      <c r="J11" s="117"/>
      <c r="K11" s="12"/>
      <c r="L11" s="12"/>
      <c r="M11" s="12"/>
      <c r="N11" s="12"/>
    </row>
    <row r="12" spans="1:14" s="191" customFormat="1" ht="29.25" thickBot="1" x14ac:dyDescent="0.3">
      <c r="A12" s="196"/>
      <c r="B12" s="179">
        <v>2223</v>
      </c>
      <c r="C12" s="192">
        <v>53</v>
      </c>
      <c r="D12" s="190" t="s">
        <v>191</v>
      </c>
      <c r="E12" s="132">
        <f>SUM(I30)</f>
        <v>0</v>
      </c>
      <c r="F12" s="132">
        <f>SUM(J30)</f>
        <v>1766</v>
      </c>
      <c r="G12" s="132"/>
      <c r="H12" s="133"/>
      <c r="I12" s="211"/>
      <c r="J12" s="259"/>
      <c r="K12" s="195"/>
      <c r="L12" s="195"/>
      <c r="M12" s="195"/>
      <c r="N12" s="195"/>
    </row>
    <row r="13" spans="1:14" s="5" customFormat="1" ht="16.5" thickTop="1" thickBot="1" x14ac:dyDescent="0.3">
      <c r="A13" s="144"/>
      <c r="B13" s="477" t="s">
        <v>9</v>
      </c>
      <c r="C13" s="478"/>
      <c r="D13" s="479"/>
      <c r="E13" s="13">
        <f>SUM(E9:E12)</f>
        <v>22000</v>
      </c>
      <c r="F13" s="13">
        <f>SUM(F9:F12)</f>
        <v>24017</v>
      </c>
      <c r="G13" s="13">
        <f>SUM(G9:G12)</f>
        <v>24200</v>
      </c>
      <c r="H13" s="16">
        <f>G13/E13*100</f>
        <v>110.00000000000001</v>
      </c>
      <c r="I13" s="212"/>
      <c r="J13" s="287"/>
      <c r="K13" s="100"/>
      <c r="L13" s="100"/>
      <c r="M13" s="100"/>
      <c r="N13" s="100"/>
    </row>
    <row r="14" spans="1:14" ht="15" thickTop="1" x14ac:dyDescent="0.2">
      <c r="B14" s="96"/>
      <c r="C14" s="96"/>
      <c r="D14" s="97"/>
      <c r="E14" s="84"/>
      <c r="F14" s="84"/>
      <c r="G14" s="84"/>
      <c r="H14" s="97"/>
      <c r="I14" s="117"/>
      <c r="J14" s="117"/>
      <c r="K14" s="12"/>
      <c r="L14" s="12"/>
      <c r="M14" s="12"/>
      <c r="N14" s="12"/>
    </row>
    <row r="15" spans="1:14" x14ac:dyDescent="0.2">
      <c r="B15" s="46"/>
      <c r="C15" s="46"/>
      <c r="D15" s="26"/>
      <c r="E15" s="37"/>
      <c r="F15" s="37"/>
      <c r="G15" s="37"/>
      <c r="H15" s="26"/>
      <c r="I15" s="104"/>
      <c r="J15" s="104"/>
      <c r="K15" s="14"/>
      <c r="L15" s="14"/>
      <c r="M15" s="14"/>
      <c r="N15" s="12"/>
    </row>
    <row r="16" spans="1:14" ht="15" x14ac:dyDescent="0.25">
      <c r="B16" s="57" t="s">
        <v>10</v>
      </c>
      <c r="C16" s="46"/>
      <c r="D16" s="26"/>
      <c r="E16" s="37"/>
      <c r="F16" s="37"/>
      <c r="G16" s="37"/>
      <c r="H16" s="26"/>
      <c r="I16" s="104"/>
      <c r="J16" s="104"/>
      <c r="K16" s="14"/>
      <c r="L16" s="14"/>
      <c r="M16" s="14"/>
      <c r="N16" s="12"/>
    </row>
    <row r="17" spans="1:14" ht="21" customHeight="1" x14ac:dyDescent="0.25">
      <c r="B17" s="26" t="s">
        <v>14</v>
      </c>
      <c r="C17" s="46"/>
      <c r="D17" s="482" t="s">
        <v>283</v>
      </c>
      <c r="E17" s="475"/>
      <c r="F17" s="475"/>
      <c r="G17" s="480">
        <v>12000</v>
      </c>
      <c r="H17" s="481"/>
      <c r="I17" s="104"/>
      <c r="J17" s="104"/>
      <c r="K17" s="14"/>
      <c r="L17" s="14"/>
      <c r="M17" s="14"/>
      <c r="N17" s="12"/>
    </row>
    <row r="18" spans="1:14" ht="15" x14ac:dyDescent="0.25">
      <c r="B18" s="281"/>
      <c r="C18" s="281"/>
      <c r="D18" s="281"/>
      <c r="E18" s="281"/>
      <c r="F18" s="281"/>
      <c r="G18" s="281"/>
      <c r="H18" s="281"/>
      <c r="I18" s="104"/>
      <c r="J18" s="104"/>
      <c r="K18" s="14"/>
      <c r="L18" s="14"/>
      <c r="M18" s="14"/>
      <c r="N18" s="12"/>
    </row>
    <row r="19" spans="1:14" ht="17.25" customHeight="1" thickBot="1" x14ac:dyDescent="0.3">
      <c r="B19" s="59" t="s">
        <v>23</v>
      </c>
      <c r="C19" s="60"/>
      <c r="D19" s="61"/>
      <c r="E19" s="62"/>
      <c r="F19" s="62"/>
      <c r="G19" s="470">
        <f>SUM(G20)</f>
        <v>12000</v>
      </c>
      <c r="H19" s="470"/>
      <c r="I19" s="221">
        <v>12000</v>
      </c>
      <c r="J19" s="221">
        <v>13245</v>
      </c>
      <c r="K19" s="14"/>
      <c r="L19" s="14"/>
      <c r="M19" s="14"/>
      <c r="N19" s="12"/>
    </row>
    <row r="20" spans="1:14" ht="17.25" customHeight="1" thickTop="1" x14ac:dyDescent="0.25">
      <c r="A20" s="140">
        <v>6341</v>
      </c>
      <c r="B20" s="119" t="s">
        <v>22</v>
      </c>
      <c r="C20" s="64"/>
      <c r="D20" s="21"/>
      <c r="E20" s="65"/>
      <c r="F20" s="65"/>
      <c r="G20" s="466">
        <v>12000</v>
      </c>
      <c r="H20" s="467"/>
      <c r="I20" s="104"/>
      <c r="J20" s="104"/>
      <c r="K20" s="14"/>
      <c r="L20" s="14"/>
      <c r="M20" s="14"/>
      <c r="N20" s="12"/>
    </row>
    <row r="21" spans="1:14" ht="17.25" customHeight="1" x14ac:dyDescent="0.25">
      <c r="B21" s="119"/>
      <c r="C21" s="64"/>
      <c r="D21" s="21"/>
      <c r="E21" s="65"/>
      <c r="F21" s="65"/>
      <c r="G21" s="279"/>
      <c r="H21" s="280"/>
      <c r="I21" s="104"/>
      <c r="J21" s="104"/>
      <c r="K21" s="14"/>
      <c r="L21" s="14"/>
      <c r="M21" s="12"/>
      <c r="N21" s="12"/>
    </row>
    <row r="22" spans="1:14" ht="31.5" customHeight="1" x14ac:dyDescent="0.25">
      <c r="B22" s="26" t="s">
        <v>14</v>
      </c>
      <c r="C22" s="46"/>
      <c r="D22" s="482" t="s">
        <v>284</v>
      </c>
      <c r="E22" s="475"/>
      <c r="F22" s="475"/>
      <c r="G22" s="480">
        <v>6000</v>
      </c>
      <c r="H22" s="481"/>
      <c r="I22" s="104"/>
      <c r="J22" s="104"/>
      <c r="K22" s="14"/>
      <c r="L22" s="14"/>
      <c r="M22" s="12"/>
      <c r="N22" s="12"/>
    </row>
    <row r="23" spans="1:14" ht="15" x14ac:dyDescent="0.25">
      <c r="B23" s="281"/>
      <c r="C23" s="281"/>
      <c r="D23" s="281"/>
      <c r="E23" s="281"/>
      <c r="F23" s="281"/>
      <c r="G23" s="281"/>
      <c r="H23" s="281"/>
      <c r="I23" s="104"/>
      <c r="J23" s="104"/>
      <c r="K23" s="14"/>
      <c r="L23" s="14"/>
      <c r="M23" s="12"/>
      <c r="N23" s="12"/>
    </row>
    <row r="24" spans="1:14" ht="17.25" customHeight="1" thickBot="1" x14ac:dyDescent="0.3">
      <c r="B24" s="59" t="s">
        <v>59</v>
      </c>
      <c r="C24" s="60"/>
      <c r="D24" s="61"/>
      <c r="E24" s="62"/>
      <c r="F24" s="62"/>
      <c r="G24" s="470">
        <f>SUM(G25)</f>
        <v>6000</v>
      </c>
      <c r="H24" s="470"/>
      <c r="I24" s="221">
        <v>6000</v>
      </c>
      <c r="J24" s="221">
        <v>7092</v>
      </c>
      <c r="K24" s="14"/>
      <c r="L24" s="14"/>
      <c r="M24" s="12"/>
      <c r="N24" s="12"/>
    </row>
    <row r="25" spans="1:14" ht="17.25" customHeight="1" thickTop="1" x14ac:dyDescent="0.25">
      <c r="A25" s="140">
        <v>6341</v>
      </c>
      <c r="B25" s="119" t="s">
        <v>22</v>
      </c>
      <c r="C25" s="64"/>
      <c r="D25" s="21"/>
      <c r="E25" s="65"/>
      <c r="F25" s="65"/>
      <c r="G25" s="466">
        <v>6000</v>
      </c>
      <c r="H25" s="467"/>
      <c r="I25" s="104"/>
      <c r="J25" s="104"/>
      <c r="K25" s="14"/>
      <c r="L25" s="14"/>
      <c r="M25" s="12"/>
      <c r="N25" s="12"/>
    </row>
    <row r="26" spans="1:14" x14ac:dyDescent="0.2">
      <c r="B26" s="46"/>
      <c r="C26" s="46"/>
      <c r="D26" s="26"/>
      <c r="E26" s="37"/>
      <c r="F26" s="37"/>
      <c r="G26" s="37"/>
      <c r="H26" s="26"/>
      <c r="I26" s="104"/>
      <c r="J26" s="104"/>
      <c r="K26" s="14"/>
      <c r="L26" s="14"/>
      <c r="M26" s="14"/>
      <c r="N26" s="14"/>
    </row>
    <row r="27" spans="1:14" ht="32.25" customHeight="1" x14ac:dyDescent="0.25">
      <c r="B27" s="26" t="s">
        <v>14</v>
      </c>
      <c r="C27" s="46"/>
      <c r="D27" s="492" t="s">
        <v>285</v>
      </c>
      <c r="E27" s="492"/>
      <c r="F27" s="492"/>
      <c r="G27" s="480">
        <v>6200</v>
      </c>
      <c r="H27" s="481"/>
      <c r="I27" s="104"/>
      <c r="J27" s="104"/>
      <c r="K27" s="14"/>
      <c r="L27" s="14"/>
      <c r="M27" s="14"/>
      <c r="N27" s="14"/>
    </row>
    <row r="28" spans="1:14" ht="15" x14ac:dyDescent="0.25">
      <c r="B28" s="281"/>
      <c r="C28" s="281"/>
      <c r="D28" s="281"/>
      <c r="E28" s="281"/>
      <c r="F28" s="281"/>
      <c r="G28" s="281"/>
      <c r="H28" s="281"/>
      <c r="I28" s="104"/>
      <c r="J28" s="104"/>
      <c r="K28" s="14"/>
      <c r="L28" s="14"/>
      <c r="M28" s="14"/>
      <c r="N28" s="14"/>
    </row>
    <row r="29" spans="1:14" ht="17.25" customHeight="1" thickBot="1" x14ac:dyDescent="0.3">
      <c r="B29" s="59" t="s">
        <v>87</v>
      </c>
      <c r="C29" s="60"/>
      <c r="D29" s="61"/>
      <c r="E29" s="62"/>
      <c r="F29" s="62"/>
      <c r="G29" s="470">
        <f>SUM(G30)</f>
        <v>6200</v>
      </c>
      <c r="H29" s="470"/>
      <c r="I29" s="104">
        <v>4000</v>
      </c>
      <c r="J29" s="104">
        <v>1914</v>
      </c>
      <c r="K29" s="14">
        <v>63</v>
      </c>
      <c r="L29" s="14"/>
      <c r="M29" s="14"/>
      <c r="N29" s="14"/>
    </row>
    <row r="30" spans="1:14" ht="17.25" customHeight="1" thickTop="1" x14ac:dyDescent="0.25">
      <c r="A30" s="140">
        <v>6341</v>
      </c>
      <c r="B30" s="119" t="s">
        <v>22</v>
      </c>
      <c r="C30" s="64"/>
      <c r="D30" s="21"/>
      <c r="E30" s="65"/>
      <c r="F30" s="65"/>
      <c r="G30" s="466">
        <v>6200</v>
      </c>
      <c r="H30" s="467"/>
      <c r="I30" s="104">
        <v>0</v>
      </c>
      <c r="J30" s="104">
        <v>1766</v>
      </c>
      <c r="K30" s="14">
        <v>53</v>
      </c>
      <c r="L30" s="14"/>
      <c r="M30" s="14"/>
      <c r="N30" s="14"/>
    </row>
    <row r="31" spans="1:14" x14ac:dyDescent="0.2">
      <c r="B31" s="46"/>
      <c r="C31" s="46"/>
      <c r="D31" s="26"/>
      <c r="E31" s="37"/>
      <c r="F31" s="37"/>
      <c r="G31" s="37"/>
      <c r="H31" s="26"/>
      <c r="I31" s="104"/>
      <c r="J31" s="104"/>
      <c r="K31" s="14"/>
      <c r="L31" s="14"/>
      <c r="M31" s="14"/>
      <c r="N31" s="14"/>
    </row>
    <row r="32" spans="1:14" x14ac:dyDescent="0.2">
      <c r="B32" s="103"/>
      <c r="C32" s="103"/>
      <c r="D32" s="12"/>
      <c r="E32" s="83"/>
      <c r="F32" s="83"/>
      <c r="G32" s="83"/>
      <c r="H32" s="12"/>
      <c r="I32" s="117"/>
      <c r="J32" s="117"/>
      <c r="K32" s="12"/>
      <c r="L32" s="12"/>
      <c r="M32" s="12"/>
      <c r="N32" s="12"/>
    </row>
    <row r="33" spans="2:14" x14ac:dyDescent="0.2">
      <c r="B33" s="103"/>
      <c r="C33" s="103"/>
      <c r="D33" s="14"/>
      <c r="E33" s="44"/>
      <c r="F33" s="44"/>
      <c r="G33" s="44"/>
      <c r="H33" s="14"/>
      <c r="I33" s="104"/>
      <c r="J33" s="117"/>
      <c r="K33" s="12"/>
      <c r="L33" s="12"/>
      <c r="M33" s="12"/>
      <c r="N33" s="12"/>
    </row>
    <row r="34" spans="2:14" x14ac:dyDescent="0.2">
      <c r="B34" s="103"/>
      <c r="C34" s="103"/>
      <c r="D34" s="205" t="s">
        <v>127</v>
      </c>
      <c r="E34" s="206">
        <f>SUM(E12)</f>
        <v>0</v>
      </c>
      <c r="F34" s="206">
        <f t="shared" ref="F34:G34" si="0">SUM(F12)</f>
        <v>1766</v>
      </c>
      <c r="G34" s="206">
        <f t="shared" si="0"/>
        <v>0</v>
      </c>
      <c r="H34" s="14"/>
      <c r="I34" s="104"/>
      <c r="J34" s="117"/>
      <c r="K34" s="12"/>
      <c r="L34" s="12"/>
      <c r="M34" s="12"/>
      <c r="N34" s="12"/>
    </row>
    <row r="35" spans="2:14" x14ac:dyDescent="0.2">
      <c r="B35" s="103"/>
      <c r="C35" s="103"/>
      <c r="D35" s="205" t="s">
        <v>128</v>
      </c>
      <c r="E35" s="206">
        <f>SUM(E9:E11)</f>
        <v>22000</v>
      </c>
      <c r="F35" s="206">
        <f t="shared" ref="F35:G35" si="1">SUM(F9:F11)</f>
        <v>22251</v>
      </c>
      <c r="G35" s="206">
        <f t="shared" si="1"/>
        <v>24200</v>
      </c>
      <c r="H35" s="14"/>
      <c r="I35" s="104"/>
      <c r="J35" s="117"/>
      <c r="K35" s="12"/>
      <c r="L35" s="12"/>
      <c r="M35" s="12"/>
      <c r="N35" s="12"/>
    </row>
    <row r="36" spans="2:14" ht="15" x14ac:dyDescent="0.25">
      <c r="B36" s="103"/>
      <c r="C36" s="103"/>
      <c r="D36" s="207" t="s">
        <v>76</v>
      </c>
      <c r="E36" s="208">
        <f>SUM(E34:E35)</f>
        <v>22000</v>
      </c>
      <c r="F36" s="208">
        <f>SUM(F34:F35)</f>
        <v>24017</v>
      </c>
      <c r="G36" s="208">
        <f>SUM(G34:G35)</f>
        <v>24200</v>
      </c>
      <c r="H36" s="14"/>
      <c r="I36" s="104"/>
      <c r="J36" s="117"/>
      <c r="K36" s="12"/>
      <c r="L36" s="12"/>
      <c r="M36" s="12"/>
      <c r="N36" s="12"/>
    </row>
    <row r="37" spans="2:14" x14ac:dyDescent="0.2">
      <c r="B37" s="103"/>
      <c r="C37" s="103"/>
      <c r="D37" s="14"/>
      <c r="E37" s="44"/>
      <c r="F37" s="44"/>
      <c r="G37" s="44"/>
      <c r="H37" s="14"/>
      <c r="I37" s="104"/>
      <c r="J37" s="117"/>
      <c r="K37" s="12"/>
      <c r="L37" s="12"/>
      <c r="M37" s="12"/>
      <c r="N37" s="12"/>
    </row>
    <row r="38" spans="2:14" x14ac:dyDescent="0.2">
      <c r="B38" s="103"/>
      <c r="C38" s="103"/>
      <c r="D38" s="14"/>
      <c r="E38" s="44"/>
      <c r="F38" s="44"/>
      <c r="G38" s="44"/>
      <c r="H38" s="14"/>
      <c r="I38" s="104"/>
      <c r="J38" s="117"/>
      <c r="K38" s="12"/>
      <c r="L38" s="12"/>
      <c r="M38" s="12"/>
      <c r="N38" s="12"/>
    </row>
    <row r="39" spans="2:14" x14ac:dyDescent="0.2">
      <c r="B39" s="103"/>
      <c r="C39" s="103"/>
      <c r="D39" s="12"/>
      <c r="E39" s="83"/>
      <c r="F39" s="83"/>
      <c r="G39" s="83"/>
      <c r="H39" s="12"/>
      <c r="I39" s="117"/>
      <c r="J39" s="117"/>
      <c r="K39" s="12"/>
      <c r="L39" s="12"/>
      <c r="M39" s="12"/>
      <c r="N39" s="12"/>
    </row>
    <row r="40" spans="2:14" x14ac:dyDescent="0.2">
      <c r="B40" s="103"/>
      <c r="C40" s="103"/>
      <c r="D40" s="12"/>
      <c r="E40" s="83"/>
      <c r="F40" s="83"/>
      <c r="G40" s="83"/>
      <c r="H40" s="12"/>
      <c r="I40" s="117"/>
      <c r="J40" s="117"/>
      <c r="K40" s="12"/>
      <c r="L40" s="12"/>
      <c r="M40" s="12"/>
      <c r="N40" s="12"/>
    </row>
    <row r="41" spans="2:14" x14ac:dyDescent="0.2">
      <c r="B41" s="103"/>
      <c r="C41" s="103"/>
      <c r="D41" s="12"/>
      <c r="E41" s="83"/>
      <c r="F41" s="83"/>
      <c r="G41" s="83"/>
      <c r="H41" s="12"/>
      <c r="I41" s="117"/>
      <c r="J41" s="117"/>
      <c r="K41" s="12"/>
      <c r="L41" s="12"/>
      <c r="M41" s="12"/>
      <c r="N41" s="12"/>
    </row>
    <row r="42" spans="2:14" x14ac:dyDescent="0.2">
      <c r="B42" s="103"/>
      <c r="C42" s="103"/>
      <c r="D42" s="12"/>
      <c r="E42" s="83"/>
      <c r="F42" s="83"/>
      <c r="G42" s="83"/>
      <c r="H42" s="12"/>
      <c r="I42" s="117"/>
      <c r="J42" s="117"/>
      <c r="K42" s="12"/>
      <c r="L42" s="12"/>
      <c r="M42" s="12"/>
      <c r="N42" s="12"/>
    </row>
    <row r="43" spans="2:14" x14ac:dyDescent="0.2">
      <c r="B43" s="103"/>
      <c r="C43" s="103"/>
      <c r="D43" s="12"/>
      <c r="E43" s="83"/>
      <c r="F43" s="83"/>
      <c r="G43" s="83"/>
      <c r="H43" s="12"/>
      <c r="I43" s="117"/>
      <c r="J43" s="117"/>
      <c r="K43" s="12"/>
      <c r="L43" s="12"/>
      <c r="M43" s="12"/>
      <c r="N43" s="12"/>
    </row>
    <row r="44" spans="2:14" x14ac:dyDescent="0.2">
      <c r="B44" s="103"/>
      <c r="C44" s="103"/>
      <c r="D44" s="12"/>
      <c r="E44" s="83"/>
      <c r="F44" s="83"/>
      <c r="G44" s="83"/>
      <c r="H44" s="12"/>
      <c r="I44" s="117"/>
      <c r="J44" s="117"/>
      <c r="K44" s="12"/>
      <c r="L44" s="12"/>
      <c r="M44" s="12"/>
      <c r="N44" s="12"/>
    </row>
    <row r="45" spans="2:14" x14ac:dyDescent="0.2">
      <c r="B45" s="103"/>
      <c r="C45" s="103"/>
      <c r="D45" s="12"/>
      <c r="E45" s="83"/>
      <c r="F45" s="83"/>
      <c r="G45" s="83"/>
      <c r="H45" s="12"/>
      <c r="I45" s="117"/>
      <c r="J45" s="117"/>
      <c r="K45" s="12"/>
      <c r="L45" s="12"/>
      <c r="M45" s="12"/>
      <c r="N45" s="12"/>
    </row>
    <row r="46" spans="2:14" x14ac:dyDescent="0.2">
      <c r="B46" s="103"/>
      <c r="C46" s="103"/>
      <c r="D46" s="12"/>
      <c r="E46" s="83"/>
      <c r="F46" s="83"/>
      <c r="G46" s="83"/>
      <c r="H46" s="12"/>
      <c r="I46" s="117"/>
      <c r="J46" s="117"/>
      <c r="K46" s="12"/>
      <c r="L46" s="12"/>
      <c r="M46" s="12"/>
      <c r="N46" s="12"/>
    </row>
    <row r="47" spans="2:14" x14ac:dyDescent="0.2">
      <c r="B47" s="103"/>
      <c r="C47" s="103"/>
      <c r="D47" s="12"/>
      <c r="E47" s="83"/>
      <c r="F47" s="83"/>
      <c r="G47" s="83"/>
      <c r="H47" s="12"/>
      <c r="I47" s="117"/>
      <c r="J47" s="117"/>
      <c r="K47" s="12"/>
      <c r="L47" s="12"/>
      <c r="M47" s="12"/>
      <c r="N47" s="12"/>
    </row>
    <row r="48" spans="2:14" x14ac:dyDescent="0.2">
      <c r="B48" s="103"/>
      <c r="C48" s="103"/>
      <c r="D48" s="12"/>
      <c r="E48" s="83"/>
      <c r="F48" s="83"/>
      <c r="G48" s="83"/>
      <c r="H48" s="12"/>
      <c r="I48" s="117"/>
      <c r="J48" s="117"/>
      <c r="K48" s="12"/>
      <c r="L48" s="12"/>
      <c r="M48" s="12"/>
      <c r="N48" s="12"/>
    </row>
    <row r="49" spans="2:14" x14ac:dyDescent="0.2">
      <c r="B49" s="103"/>
      <c r="C49" s="103"/>
      <c r="D49" s="12"/>
      <c r="E49" s="83"/>
      <c r="F49" s="83"/>
      <c r="G49" s="83"/>
      <c r="H49" s="12"/>
      <c r="I49" s="117"/>
      <c r="J49" s="117"/>
      <c r="K49" s="12"/>
      <c r="L49" s="12"/>
      <c r="M49" s="12"/>
      <c r="N49" s="12"/>
    </row>
  </sheetData>
  <mergeCells count="14">
    <mergeCell ref="G1:H1"/>
    <mergeCell ref="B13:D13"/>
    <mergeCell ref="G20:H20"/>
    <mergeCell ref="G17:H17"/>
    <mergeCell ref="G19:H19"/>
    <mergeCell ref="D17:F17"/>
    <mergeCell ref="G27:H27"/>
    <mergeCell ref="G29:H29"/>
    <mergeCell ref="G30:H30"/>
    <mergeCell ref="D22:F22"/>
    <mergeCell ref="G22:H22"/>
    <mergeCell ref="G24:H24"/>
    <mergeCell ref="G25:H25"/>
    <mergeCell ref="D27:F27"/>
  </mergeCells>
  <pageMargins left="0.70866141732283472" right="0.70866141732283472" top="0.78740157480314965" bottom="0.78740157480314965" header="0.31496062992125984" footer="0.31496062992125984"/>
  <pageSetup paperSize="9" scale="70" firstPageNumber="81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CFFFF"/>
  </sheetPr>
  <dimension ref="A1:O191"/>
  <sheetViews>
    <sheetView showGridLines="0" view="pageBreakPreview" topLeftCell="A70" zoomScaleNormal="100" zoomScaleSheetLayoutView="100" workbookViewId="0">
      <selection activeCell="A70" sqref="A1:XFD1048576"/>
    </sheetView>
  </sheetViews>
  <sheetFormatPr defaultColWidth="9.140625" defaultRowHeight="14.25" x14ac:dyDescent="0.2"/>
  <cols>
    <col min="1" max="1" width="5.28515625" style="143" customWidth="1"/>
    <col min="2" max="2" width="8.5703125" style="67" customWidth="1"/>
    <col min="3" max="3" width="9.140625" style="67"/>
    <col min="4" max="4" width="54.42578125" style="14" customWidth="1"/>
    <col min="5" max="7" width="14.140625" style="44" customWidth="1"/>
    <col min="8" max="8" width="9.140625" style="14" customWidth="1"/>
    <col min="9" max="10" width="9.140625" style="104"/>
    <col min="11" max="11" width="9.140625" style="14"/>
    <col min="12" max="13" width="9.140625" style="40"/>
    <col min="14" max="16384" width="9.140625" style="14"/>
  </cols>
  <sheetData>
    <row r="1" spans="1:13" ht="23.25" x14ac:dyDescent="0.35">
      <c r="B1" s="45" t="s">
        <v>46</v>
      </c>
      <c r="C1" s="455"/>
      <c r="D1" s="26"/>
      <c r="E1" s="37"/>
      <c r="F1" s="37"/>
      <c r="G1" s="476" t="s">
        <v>49</v>
      </c>
      <c r="H1" s="476"/>
    </row>
    <row r="2" spans="1:13" x14ac:dyDescent="0.2">
      <c r="B2" s="455"/>
      <c r="C2" s="455"/>
      <c r="D2" s="26"/>
      <c r="E2" s="37"/>
      <c r="F2" s="37"/>
      <c r="G2" s="37"/>
      <c r="H2" s="26"/>
    </row>
    <row r="3" spans="1:13" x14ac:dyDescent="0.2">
      <c r="B3" s="47" t="s">
        <v>189</v>
      </c>
      <c r="C3" s="47"/>
      <c r="D3" s="26"/>
      <c r="E3" s="37"/>
      <c r="F3" s="37"/>
      <c r="G3" s="37"/>
      <c r="H3" s="26"/>
    </row>
    <row r="4" spans="1:13" x14ac:dyDescent="0.2">
      <c r="B4" s="455"/>
      <c r="C4" s="47" t="s">
        <v>3</v>
      </c>
      <c r="D4" s="26"/>
      <c r="E4" s="37"/>
      <c r="F4" s="37"/>
      <c r="G4" s="37"/>
      <c r="H4" s="26"/>
    </row>
    <row r="5" spans="1:13" x14ac:dyDescent="0.2">
      <c r="B5" s="455"/>
      <c r="C5" s="455"/>
      <c r="D5" s="26"/>
      <c r="E5" s="37"/>
      <c r="F5" s="37"/>
      <c r="G5" s="37"/>
      <c r="H5" s="26"/>
    </row>
    <row r="6" spans="1:13" s="40" customFormat="1" ht="13.5" thickBot="1" x14ac:dyDescent="0.25">
      <c r="A6" s="143"/>
      <c r="B6" s="48"/>
      <c r="C6" s="48"/>
      <c r="D6" s="27"/>
      <c r="E6" s="49"/>
      <c r="F6" s="49"/>
      <c r="G6" s="49"/>
      <c r="H6" s="27" t="s">
        <v>4</v>
      </c>
      <c r="I6" s="104"/>
      <c r="J6" s="104"/>
    </row>
    <row r="7" spans="1:13" s="40" customFormat="1" ht="39" customHeight="1" thickTop="1" thickBot="1" x14ac:dyDescent="0.25">
      <c r="A7" s="143"/>
      <c r="B7" s="50" t="s">
        <v>5</v>
      </c>
      <c r="C7" s="51" t="s">
        <v>6</v>
      </c>
      <c r="D7" s="52" t="s">
        <v>7</v>
      </c>
      <c r="E7" s="38" t="s">
        <v>266</v>
      </c>
      <c r="F7" s="38" t="s">
        <v>267</v>
      </c>
      <c r="G7" s="38" t="s">
        <v>268</v>
      </c>
      <c r="H7" s="15" t="s">
        <v>8</v>
      </c>
      <c r="I7" s="104"/>
      <c r="J7" s="104"/>
    </row>
    <row r="8" spans="1:13" s="121" customFormat="1" thickTop="1" thickBot="1" x14ac:dyDescent="0.25">
      <c r="A8" s="145"/>
      <c r="B8" s="53">
        <v>1</v>
      </c>
      <c r="C8" s="54">
        <v>2</v>
      </c>
      <c r="D8" s="54">
        <v>3</v>
      </c>
      <c r="E8" s="94">
        <v>4</v>
      </c>
      <c r="F8" s="94">
        <v>5</v>
      </c>
      <c r="G8" s="94">
        <v>6</v>
      </c>
      <c r="H8" s="116" t="s">
        <v>105</v>
      </c>
      <c r="I8" s="105"/>
      <c r="J8" s="105"/>
      <c r="L8" s="139"/>
      <c r="M8" s="139"/>
    </row>
    <row r="9" spans="1:13" s="121" customFormat="1" ht="15.75" customHeight="1" thickTop="1" x14ac:dyDescent="0.2">
      <c r="A9" s="145"/>
      <c r="B9" s="493" t="s">
        <v>121</v>
      </c>
      <c r="C9" s="494"/>
      <c r="D9" s="495"/>
      <c r="E9" s="187"/>
      <c r="F9" s="187"/>
      <c r="G9" s="187"/>
      <c r="H9" s="188"/>
      <c r="I9" s="105"/>
      <c r="J9" s="105"/>
      <c r="L9" s="139"/>
      <c r="M9" s="139"/>
    </row>
    <row r="10" spans="1:13" x14ac:dyDescent="0.2">
      <c r="B10" s="55">
        <v>3419</v>
      </c>
      <c r="C10" s="56">
        <v>52</v>
      </c>
      <c r="D10" s="33" t="s">
        <v>219</v>
      </c>
      <c r="E10" s="7">
        <f>SUM(I60)</f>
        <v>12300</v>
      </c>
      <c r="F10" s="7">
        <f>SUM(J60)</f>
        <v>12558</v>
      </c>
      <c r="G10" s="7">
        <f>SUM(G60)</f>
        <v>13530</v>
      </c>
      <c r="H10" s="28">
        <f>G10/E10*100</f>
        <v>110.00000000000001</v>
      </c>
      <c r="I10" s="49"/>
      <c r="J10" s="49"/>
      <c r="K10" s="26"/>
    </row>
    <row r="11" spans="1:13" x14ac:dyDescent="0.2">
      <c r="B11" s="55">
        <v>3419</v>
      </c>
      <c r="C11" s="56">
        <v>54</v>
      </c>
      <c r="D11" s="33" t="s">
        <v>206</v>
      </c>
      <c r="E11" s="7">
        <f>SUM(I64)</f>
        <v>4200</v>
      </c>
      <c r="F11" s="7">
        <f>SUM(J64)</f>
        <v>4485</v>
      </c>
      <c r="G11" s="7">
        <f>SUM(G64)</f>
        <v>5170</v>
      </c>
      <c r="H11" s="28">
        <f>G11/E11*100</f>
        <v>123.0952380952381</v>
      </c>
      <c r="I11" s="49"/>
      <c r="J11" s="49"/>
      <c r="K11" s="26"/>
    </row>
    <row r="12" spans="1:13" x14ac:dyDescent="0.2">
      <c r="B12" s="55">
        <v>3429</v>
      </c>
      <c r="C12" s="56">
        <v>52</v>
      </c>
      <c r="D12" s="33" t="s">
        <v>219</v>
      </c>
      <c r="E12" s="7">
        <f>SUM(I72)</f>
        <v>1250</v>
      </c>
      <c r="F12" s="7">
        <f>SUM(J72)</f>
        <v>1023</v>
      </c>
      <c r="G12" s="7">
        <f>SUM(G72)</f>
        <v>1375</v>
      </c>
      <c r="H12" s="28">
        <f>G12/E12*100</f>
        <v>110.00000000000001</v>
      </c>
    </row>
    <row r="13" spans="1:13" x14ac:dyDescent="0.2">
      <c r="B13" s="55">
        <v>3429</v>
      </c>
      <c r="C13" s="56">
        <v>54</v>
      </c>
      <c r="D13" s="33" t="s">
        <v>206</v>
      </c>
      <c r="E13" s="7"/>
      <c r="F13" s="7">
        <f>SUM(J73)</f>
        <v>166</v>
      </c>
      <c r="G13" s="7"/>
      <c r="H13" s="28"/>
      <c r="I13" s="14"/>
      <c r="J13" s="104">
        <f>SUM(F12:F13)</f>
        <v>1189</v>
      </c>
    </row>
    <row r="14" spans="1:13" ht="15.75" customHeight="1" x14ac:dyDescent="0.2">
      <c r="B14" s="55">
        <v>3419</v>
      </c>
      <c r="C14" s="56">
        <v>52</v>
      </c>
      <c r="D14" s="33" t="s">
        <v>219</v>
      </c>
      <c r="E14" s="7">
        <f>SUM(I78)</f>
        <v>3800</v>
      </c>
      <c r="F14" s="7">
        <f>SUM(J78)</f>
        <v>4366</v>
      </c>
      <c r="G14" s="7">
        <f>SUM(G78)</f>
        <v>4180</v>
      </c>
      <c r="H14" s="28">
        <f>G14/E14*100</f>
        <v>110.00000000000001</v>
      </c>
    </row>
    <row r="15" spans="1:13" ht="15.75" customHeight="1" x14ac:dyDescent="0.2">
      <c r="B15" s="55">
        <v>3419</v>
      </c>
      <c r="C15" s="56">
        <v>52</v>
      </c>
      <c r="D15" s="33" t="s">
        <v>219</v>
      </c>
      <c r="E15" s="7">
        <f>SUM(I86)</f>
        <v>56600</v>
      </c>
      <c r="F15" s="7">
        <f>SUM(J86)</f>
        <v>56600</v>
      </c>
      <c r="G15" s="7">
        <f>SUM(G86)</f>
        <v>71910</v>
      </c>
      <c r="H15" s="28">
        <f>G15/E15*100</f>
        <v>127.04946996466431</v>
      </c>
    </row>
    <row r="16" spans="1:13" ht="15.75" customHeight="1" x14ac:dyDescent="0.2">
      <c r="B16" s="55">
        <v>3419</v>
      </c>
      <c r="C16" s="56">
        <v>54</v>
      </c>
      <c r="D16" s="33" t="s">
        <v>206</v>
      </c>
      <c r="E16" s="7">
        <f>SUM(I93)</f>
        <v>1500</v>
      </c>
      <c r="F16" s="7">
        <f>SUM(J93)</f>
        <v>1160</v>
      </c>
      <c r="G16" s="7">
        <f>SUM(G93)</f>
        <v>2150</v>
      </c>
      <c r="H16" s="28">
        <f>G16/E16*100</f>
        <v>143.33333333333334</v>
      </c>
      <c r="J16" s="104">
        <f>SUM(F16:F17)</f>
        <v>1650</v>
      </c>
    </row>
    <row r="17" spans="1:13" ht="15.75" customHeight="1" x14ac:dyDescent="0.2">
      <c r="B17" s="55">
        <v>3419</v>
      </c>
      <c r="C17" s="56">
        <v>52</v>
      </c>
      <c r="D17" s="33" t="s">
        <v>219</v>
      </c>
      <c r="E17" s="7"/>
      <c r="F17" s="7">
        <f>SUM(J94)</f>
        <v>490</v>
      </c>
      <c r="G17" s="7"/>
      <c r="H17" s="28"/>
    </row>
    <row r="18" spans="1:13" s="26" customFormat="1" ht="15.75" customHeight="1" x14ac:dyDescent="0.2">
      <c r="A18" s="147"/>
      <c r="B18" s="55">
        <v>3419</v>
      </c>
      <c r="C18" s="56">
        <v>63</v>
      </c>
      <c r="D18" s="33" t="s">
        <v>21</v>
      </c>
      <c r="E18" s="7">
        <f>SUM(I99)</f>
        <v>17250</v>
      </c>
      <c r="F18" s="7">
        <f>SUM(J99)</f>
        <v>21881</v>
      </c>
      <c r="G18" s="7">
        <f>SUM(G99)</f>
        <v>18975</v>
      </c>
      <c r="H18" s="28">
        <f>G18/E18*100</f>
        <v>110.00000000000001</v>
      </c>
      <c r="I18" s="49"/>
      <c r="J18" s="49"/>
      <c r="L18" s="27"/>
      <c r="M18" s="27"/>
    </row>
    <row r="19" spans="1:13" s="26" customFormat="1" ht="15.75" customHeight="1" x14ac:dyDescent="0.2">
      <c r="A19" s="147"/>
      <c r="B19" s="55">
        <v>3412</v>
      </c>
      <c r="C19" s="56">
        <v>63</v>
      </c>
      <c r="D19" s="33" t="s">
        <v>21</v>
      </c>
      <c r="E19" s="7">
        <f>SUM(I106)</f>
        <v>6000</v>
      </c>
      <c r="F19" s="7">
        <f>SUM(J106)</f>
        <v>6648</v>
      </c>
      <c r="G19" s="7">
        <f>SUM(G106)</f>
        <v>6600</v>
      </c>
      <c r="H19" s="28">
        <f>G19/E19*100</f>
        <v>110.00000000000001</v>
      </c>
      <c r="I19" s="49"/>
      <c r="J19" s="49"/>
      <c r="L19" s="27"/>
      <c r="M19" s="27"/>
    </row>
    <row r="20" spans="1:13" s="26" customFormat="1" ht="15.75" customHeight="1" x14ac:dyDescent="0.2">
      <c r="A20" s="147"/>
      <c r="B20" s="55">
        <v>3419</v>
      </c>
      <c r="C20" s="56">
        <v>52</v>
      </c>
      <c r="D20" s="33" t="s">
        <v>194</v>
      </c>
      <c r="E20" s="7">
        <f>SUM(I114)</f>
        <v>11855</v>
      </c>
      <c r="F20" s="7">
        <f>SUM(J114)</f>
        <v>11085</v>
      </c>
      <c r="G20" s="7">
        <f>SUM(G114)</f>
        <v>16063</v>
      </c>
      <c r="H20" s="28">
        <f>G20/E20*100</f>
        <v>135.49557148882329</v>
      </c>
      <c r="I20" s="49"/>
      <c r="J20" s="49"/>
      <c r="L20" s="27"/>
      <c r="M20" s="27"/>
    </row>
    <row r="21" spans="1:13" s="26" customFormat="1" ht="15.75" customHeight="1" x14ac:dyDescent="0.2">
      <c r="A21" s="147"/>
      <c r="B21" s="55">
        <v>3419</v>
      </c>
      <c r="C21" s="56">
        <v>63</v>
      </c>
      <c r="D21" s="33" t="s">
        <v>219</v>
      </c>
      <c r="E21" s="7">
        <f>SUM(I121)</f>
        <v>10000</v>
      </c>
      <c r="F21" s="7">
        <f>SUM(J121)</f>
        <v>11000</v>
      </c>
      <c r="G21" s="7">
        <f>SUM(G121)</f>
        <v>11000</v>
      </c>
      <c r="H21" s="28">
        <f>G21/E21*100</f>
        <v>110.00000000000001</v>
      </c>
      <c r="I21" s="49"/>
      <c r="J21" s="49"/>
      <c r="L21" s="27"/>
      <c r="M21" s="27"/>
    </row>
    <row r="22" spans="1:13" ht="15.75" customHeight="1" x14ac:dyDescent="0.2">
      <c r="B22" s="496" t="s">
        <v>122</v>
      </c>
      <c r="C22" s="497"/>
      <c r="D22" s="498"/>
      <c r="E22" s="245">
        <f>SUM(E10:E21)</f>
        <v>124755</v>
      </c>
      <c r="F22" s="245">
        <f>SUM(F10:F21)</f>
        <v>131462</v>
      </c>
      <c r="G22" s="245">
        <f>SUM(G10:G21)</f>
        <v>150953</v>
      </c>
      <c r="H22" s="246">
        <f t="shared" ref="H22" si="0">G22/E22*100</f>
        <v>120.99955913590638</v>
      </c>
    </row>
    <row r="23" spans="1:13" ht="15.75" customHeight="1" x14ac:dyDescent="0.2">
      <c r="B23" s="499" t="s">
        <v>123</v>
      </c>
      <c r="C23" s="500"/>
      <c r="D23" s="501"/>
      <c r="E23" s="363"/>
      <c r="F23" s="363"/>
      <c r="G23" s="363"/>
      <c r="H23" s="364"/>
    </row>
    <row r="24" spans="1:13" ht="15.75" customHeight="1" x14ac:dyDescent="0.2">
      <c r="B24" s="55">
        <v>3330</v>
      </c>
      <c r="C24" s="56">
        <v>52</v>
      </c>
      <c r="D24" s="33" t="s">
        <v>219</v>
      </c>
      <c r="E24" s="7">
        <f>SUM(I129)</f>
        <v>13500</v>
      </c>
      <c r="F24" s="7">
        <f>SUM(J129)</f>
        <v>7030</v>
      </c>
      <c r="G24" s="7">
        <f>SUM(G129)</f>
        <v>15000</v>
      </c>
      <c r="H24" s="28">
        <f>G24/E24*100</f>
        <v>111.11111111111111</v>
      </c>
    </row>
    <row r="25" spans="1:13" ht="15.75" customHeight="1" x14ac:dyDescent="0.2">
      <c r="B25" s="55">
        <v>3322</v>
      </c>
      <c r="C25" s="56">
        <v>52</v>
      </c>
      <c r="D25" s="33" t="s">
        <v>219</v>
      </c>
      <c r="E25" s="7"/>
      <c r="F25" s="7">
        <f>SUM(J130)</f>
        <v>2072</v>
      </c>
      <c r="G25" s="7"/>
      <c r="H25" s="28"/>
    </row>
    <row r="26" spans="1:13" ht="33.75" customHeight="1" x14ac:dyDescent="0.2">
      <c r="B26" s="179">
        <v>3322</v>
      </c>
      <c r="C26" s="192">
        <v>53</v>
      </c>
      <c r="D26" s="193" t="s">
        <v>191</v>
      </c>
      <c r="E26" s="7"/>
      <c r="F26" s="7">
        <f>SUM(J131)</f>
        <v>3086</v>
      </c>
      <c r="G26" s="7"/>
      <c r="H26" s="28"/>
    </row>
    <row r="27" spans="1:13" ht="15.75" customHeight="1" x14ac:dyDescent="0.2">
      <c r="B27" s="55">
        <v>3322</v>
      </c>
      <c r="C27" s="56">
        <v>54</v>
      </c>
      <c r="D27" s="33" t="s">
        <v>206</v>
      </c>
      <c r="E27" s="7"/>
      <c r="F27" s="7">
        <f>SUM(M130)</f>
        <v>2716</v>
      </c>
      <c r="G27" s="7"/>
      <c r="H27" s="28"/>
      <c r="J27" s="104">
        <f>SUM(F25:F27)</f>
        <v>7874</v>
      </c>
    </row>
    <row r="28" spans="1:13" ht="15.75" customHeight="1" x14ac:dyDescent="0.2">
      <c r="B28" s="55">
        <v>3326</v>
      </c>
      <c r="C28" s="56">
        <v>52</v>
      </c>
      <c r="D28" s="33" t="s">
        <v>219</v>
      </c>
      <c r="E28" s="7">
        <f>SUM(I132)</f>
        <v>1000</v>
      </c>
      <c r="F28" s="7">
        <f>SUM(J132)</f>
        <v>41</v>
      </c>
      <c r="G28" s="7">
        <f>SUM(G132)</f>
        <v>1000</v>
      </c>
      <c r="H28" s="28">
        <f>G28/E28*100</f>
        <v>100</v>
      </c>
    </row>
    <row r="29" spans="1:13" ht="32.25" customHeight="1" x14ac:dyDescent="0.2">
      <c r="B29" s="55">
        <v>3326</v>
      </c>
      <c r="C29" s="56">
        <v>53</v>
      </c>
      <c r="D29" s="193" t="s">
        <v>191</v>
      </c>
      <c r="E29" s="7"/>
      <c r="F29" s="7">
        <f>SUM(J133)</f>
        <v>821</v>
      </c>
      <c r="G29" s="7"/>
      <c r="H29" s="28"/>
    </row>
    <row r="30" spans="1:13" ht="15.75" customHeight="1" x14ac:dyDescent="0.2">
      <c r="B30" s="55">
        <v>3326</v>
      </c>
      <c r="C30" s="56">
        <v>54</v>
      </c>
      <c r="D30" s="33" t="s">
        <v>206</v>
      </c>
      <c r="E30" s="7"/>
      <c r="F30" s="7">
        <f>SUM(J134)</f>
        <v>52</v>
      </c>
      <c r="G30" s="7"/>
      <c r="H30" s="28"/>
    </row>
    <row r="31" spans="1:13" ht="15.75" customHeight="1" x14ac:dyDescent="0.2">
      <c r="B31" s="55">
        <v>3330</v>
      </c>
      <c r="C31" s="56">
        <v>52</v>
      </c>
      <c r="D31" s="33" t="s">
        <v>219</v>
      </c>
      <c r="E31" s="7"/>
      <c r="F31" s="7">
        <f>SUM(M132)</f>
        <v>33</v>
      </c>
      <c r="G31" s="7"/>
      <c r="H31" s="28"/>
    </row>
    <row r="32" spans="1:13" ht="15.75" customHeight="1" x14ac:dyDescent="0.2">
      <c r="B32" s="55">
        <v>3326</v>
      </c>
      <c r="C32" s="56">
        <v>54</v>
      </c>
      <c r="D32" s="33" t="s">
        <v>206</v>
      </c>
      <c r="E32" s="7">
        <f>SUM(I135)</f>
        <v>2000</v>
      </c>
      <c r="F32" s="7">
        <f>SUM(J135)</f>
        <v>496</v>
      </c>
      <c r="G32" s="7">
        <f>SUM(G135)</f>
        <v>2000</v>
      </c>
      <c r="H32" s="28">
        <f t="shared" ref="H32" si="1">G32/E32*100</f>
        <v>100</v>
      </c>
    </row>
    <row r="33" spans="1:13" ht="15.75" customHeight="1" x14ac:dyDescent="0.2">
      <c r="B33" s="55">
        <v>3326</v>
      </c>
      <c r="C33" s="56">
        <v>52</v>
      </c>
      <c r="D33" s="33" t="s">
        <v>219</v>
      </c>
      <c r="E33" s="7"/>
      <c r="F33" s="7">
        <f>SUM(J136)</f>
        <v>124</v>
      </c>
      <c r="G33" s="7"/>
      <c r="H33" s="28"/>
    </row>
    <row r="34" spans="1:13" ht="15.75" customHeight="1" x14ac:dyDescent="0.2">
      <c r="B34" s="55">
        <v>3319</v>
      </c>
      <c r="C34" s="56">
        <v>52</v>
      </c>
      <c r="D34" s="33" t="s">
        <v>219</v>
      </c>
      <c r="E34" s="7">
        <f>SUM(I140)</f>
        <v>23990</v>
      </c>
      <c r="F34" s="7">
        <f>SUM(J141)</f>
        <v>12014</v>
      </c>
      <c r="G34" s="7">
        <f>SUM(G140)</f>
        <v>30000</v>
      </c>
      <c r="H34" s="28">
        <f t="shared" ref="H34" si="2">G34/E34*100</f>
        <v>125.05210504376825</v>
      </c>
    </row>
    <row r="35" spans="1:13" ht="15.75" customHeight="1" x14ac:dyDescent="0.2">
      <c r="B35" s="55" t="s">
        <v>221</v>
      </c>
      <c r="C35" s="56">
        <v>52</v>
      </c>
      <c r="D35" s="33" t="s">
        <v>219</v>
      </c>
      <c r="E35" s="7"/>
      <c r="F35" s="7">
        <f>SUM(J142)</f>
        <v>5731</v>
      </c>
      <c r="G35" s="7"/>
      <c r="H35" s="28"/>
    </row>
    <row r="36" spans="1:13" ht="31.5" customHeight="1" x14ac:dyDescent="0.2">
      <c r="B36" s="179" t="s">
        <v>221</v>
      </c>
      <c r="C36" s="192">
        <v>53</v>
      </c>
      <c r="D36" s="193" t="s">
        <v>191</v>
      </c>
      <c r="E36" s="7"/>
      <c r="F36" s="7">
        <f>SUM(J143)</f>
        <v>8809</v>
      </c>
      <c r="G36" s="7"/>
      <c r="H36" s="28"/>
    </row>
    <row r="37" spans="1:13" ht="15.75" customHeight="1" x14ac:dyDescent="0.2">
      <c r="B37" s="55" t="s">
        <v>221</v>
      </c>
      <c r="C37" s="56">
        <v>54</v>
      </c>
      <c r="D37" s="33" t="s">
        <v>206</v>
      </c>
      <c r="E37" s="7"/>
      <c r="F37" s="7">
        <f>SUM(J144)</f>
        <v>932</v>
      </c>
      <c r="G37" s="7"/>
      <c r="H37" s="28"/>
      <c r="J37" s="104">
        <f>SUM(F34:F37)</f>
        <v>27486</v>
      </c>
    </row>
    <row r="38" spans="1:13" s="194" customFormat="1" ht="15.75" customHeight="1" x14ac:dyDescent="0.2">
      <c r="A38" s="189"/>
      <c r="B38" s="179">
        <v>3311</v>
      </c>
      <c r="C38" s="192">
        <v>52</v>
      </c>
      <c r="D38" s="260" t="s">
        <v>219</v>
      </c>
      <c r="E38" s="132">
        <f>SUM(I147)</f>
        <v>15000</v>
      </c>
      <c r="F38" s="132">
        <f>SUM(J147)</f>
        <v>6600</v>
      </c>
      <c r="G38" s="132">
        <f>SUM(G146)</f>
        <v>16900</v>
      </c>
      <c r="H38" s="133">
        <f>G38/E38*100</f>
        <v>112.66666666666667</v>
      </c>
      <c r="I38" s="211"/>
      <c r="J38" s="211"/>
      <c r="L38" s="365"/>
      <c r="M38" s="365"/>
    </row>
    <row r="39" spans="1:13" s="194" customFormat="1" ht="33" customHeight="1" x14ac:dyDescent="0.25">
      <c r="A39" s="189"/>
      <c r="B39" s="179" t="s">
        <v>221</v>
      </c>
      <c r="C39" s="192">
        <v>53</v>
      </c>
      <c r="D39" s="193" t="s">
        <v>191</v>
      </c>
      <c r="E39" s="132"/>
      <c r="F39" s="132">
        <f>SUM(J148)</f>
        <v>8400</v>
      </c>
      <c r="G39" s="132"/>
      <c r="H39" s="133"/>
      <c r="I39" s="211"/>
      <c r="J39" s="211"/>
      <c r="L39" s="365"/>
      <c r="M39" s="365"/>
    </row>
    <row r="40" spans="1:13" ht="17.25" customHeight="1" x14ac:dyDescent="0.2">
      <c r="B40" s="55">
        <v>3319</v>
      </c>
      <c r="C40" s="56">
        <v>52</v>
      </c>
      <c r="D40" s="260" t="s">
        <v>219</v>
      </c>
      <c r="E40" s="7"/>
      <c r="F40" s="7"/>
      <c r="G40" s="7">
        <f>SUM(G152)</f>
        <v>800</v>
      </c>
      <c r="H40" s="28"/>
    </row>
    <row r="41" spans="1:13" s="264" customFormat="1" ht="16.5" customHeight="1" x14ac:dyDescent="0.2">
      <c r="A41" s="262"/>
      <c r="B41" s="55">
        <v>3319</v>
      </c>
      <c r="C41" s="56">
        <v>63</v>
      </c>
      <c r="D41" s="260" t="s">
        <v>21</v>
      </c>
      <c r="E41" s="263">
        <v>1000</v>
      </c>
      <c r="F41" s="263">
        <v>4098</v>
      </c>
      <c r="G41" s="263"/>
      <c r="H41" s="239"/>
      <c r="I41" s="366"/>
      <c r="J41" s="366"/>
      <c r="L41" s="367"/>
      <c r="M41" s="367"/>
    </row>
    <row r="42" spans="1:13" s="26" customFormat="1" ht="15.75" customHeight="1" x14ac:dyDescent="0.2">
      <c r="A42" s="147"/>
      <c r="B42" s="55">
        <v>3311</v>
      </c>
      <c r="C42" s="56">
        <v>52</v>
      </c>
      <c r="D42" s="260" t="s">
        <v>219</v>
      </c>
      <c r="E42" s="263"/>
      <c r="F42" s="263">
        <f>SUM(J157)</f>
        <v>1300</v>
      </c>
      <c r="G42" s="263">
        <f>SUM(G157)</f>
        <v>1300</v>
      </c>
      <c r="H42" s="239"/>
      <c r="I42" s="49"/>
      <c r="J42" s="49"/>
      <c r="L42" s="27"/>
      <c r="M42" s="27"/>
    </row>
    <row r="43" spans="1:13" s="26" customFormat="1" ht="15.75" customHeight="1" x14ac:dyDescent="0.2">
      <c r="A43" s="147"/>
      <c r="B43" s="55">
        <v>3312</v>
      </c>
      <c r="C43" s="56">
        <v>52</v>
      </c>
      <c r="D43" s="260" t="s">
        <v>219</v>
      </c>
      <c r="E43" s="263"/>
      <c r="F43" s="263">
        <f>SUM(J160:J166)</f>
        <v>5600</v>
      </c>
      <c r="G43" s="263">
        <f>SUM(G160,G163,G166)</f>
        <v>5600</v>
      </c>
      <c r="H43" s="239"/>
      <c r="I43" s="49"/>
      <c r="J43" s="49"/>
      <c r="L43" s="27"/>
      <c r="M43" s="27"/>
    </row>
    <row r="44" spans="1:13" s="26" customFormat="1" ht="32.25" customHeight="1" x14ac:dyDescent="0.2">
      <c r="A44" s="147"/>
      <c r="B44" s="55">
        <v>3312</v>
      </c>
      <c r="C44" s="56">
        <v>53</v>
      </c>
      <c r="D44" s="193" t="s">
        <v>191</v>
      </c>
      <c r="E44" s="7"/>
      <c r="F44" s="7">
        <f>SUM(J169)</f>
        <v>300</v>
      </c>
      <c r="G44" s="7">
        <f>SUM(G169)</f>
        <v>300</v>
      </c>
      <c r="H44" s="28"/>
      <c r="I44" s="49"/>
      <c r="J44" s="49"/>
      <c r="L44" s="27"/>
      <c r="M44" s="27"/>
    </row>
    <row r="45" spans="1:13" s="26" customFormat="1" ht="15.75" customHeight="1" x14ac:dyDescent="0.2">
      <c r="A45" s="147"/>
      <c r="B45" s="55">
        <v>3313</v>
      </c>
      <c r="C45" s="56">
        <v>52</v>
      </c>
      <c r="D45" s="260" t="s">
        <v>219</v>
      </c>
      <c r="E45" s="263"/>
      <c r="F45" s="263">
        <f>SUM(J172:J175)</f>
        <v>960</v>
      </c>
      <c r="G45" s="263">
        <f>SUM(G172,G175)</f>
        <v>960</v>
      </c>
      <c r="H45" s="239"/>
      <c r="I45" s="49"/>
      <c r="J45" s="49"/>
      <c r="L45" s="27"/>
      <c r="M45" s="27"/>
    </row>
    <row r="46" spans="1:13" s="26" customFormat="1" ht="32.25" customHeight="1" x14ac:dyDescent="0.2">
      <c r="A46" s="147"/>
      <c r="B46" s="55">
        <v>3313</v>
      </c>
      <c r="C46" s="56">
        <v>53</v>
      </c>
      <c r="D46" s="193" t="s">
        <v>191</v>
      </c>
      <c r="E46" s="7"/>
      <c r="F46" s="7">
        <f>SUM(J178)</f>
        <v>1250</v>
      </c>
      <c r="G46" s="7">
        <f>SUM(G178)</f>
        <v>1250</v>
      </c>
      <c r="H46" s="28"/>
      <c r="I46" s="49"/>
      <c r="J46" s="49"/>
      <c r="L46" s="27"/>
      <c r="M46" s="27"/>
    </row>
    <row r="47" spans="1:13" s="26" customFormat="1" ht="32.25" customHeight="1" x14ac:dyDescent="0.2">
      <c r="A47" s="147"/>
      <c r="B47" s="55">
        <v>3315</v>
      </c>
      <c r="C47" s="56">
        <v>52</v>
      </c>
      <c r="D47" s="260" t="s">
        <v>219</v>
      </c>
      <c r="E47" s="263"/>
      <c r="F47" s="263">
        <f>SUM(J181)</f>
        <v>750</v>
      </c>
      <c r="G47" s="263">
        <f>SUM(G181)</f>
        <v>750</v>
      </c>
      <c r="H47" s="28"/>
      <c r="I47" s="49"/>
      <c r="J47" s="49"/>
      <c r="L47" s="27"/>
      <c r="M47" s="27"/>
    </row>
    <row r="48" spans="1:13" s="26" customFormat="1" ht="15.75" customHeight="1" x14ac:dyDescent="0.2">
      <c r="A48" s="147"/>
      <c r="B48" s="55">
        <v>3319</v>
      </c>
      <c r="C48" s="56">
        <v>52</v>
      </c>
      <c r="D48" s="260" t="s">
        <v>219</v>
      </c>
      <c r="E48" s="263">
        <v>10610</v>
      </c>
      <c r="F48" s="263">
        <f>SUM(J184)</f>
        <v>450</v>
      </c>
      <c r="G48" s="263">
        <f>SUM(G184)</f>
        <v>450</v>
      </c>
      <c r="H48" s="28"/>
      <c r="I48" s="49"/>
      <c r="J48" s="49"/>
      <c r="L48" s="27"/>
      <c r="M48" s="27"/>
    </row>
    <row r="49" spans="1:13" ht="15.75" customHeight="1" thickBot="1" x14ac:dyDescent="0.25">
      <c r="B49" s="496" t="s">
        <v>124</v>
      </c>
      <c r="C49" s="497"/>
      <c r="D49" s="498"/>
      <c r="E49" s="245">
        <f>SUM(E24:E48)</f>
        <v>67100</v>
      </c>
      <c r="F49" s="245">
        <f>SUM(F24:F48)</f>
        <v>73665</v>
      </c>
      <c r="G49" s="245">
        <f>SUM(G24:G48)</f>
        <v>76310</v>
      </c>
      <c r="H49" s="246">
        <f t="shared" ref="H49" si="3">G49/E49*100</f>
        <v>113.72578241430699</v>
      </c>
    </row>
    <row r="50" spans="1:13" s="43" customFormat="1" ht="16.5" thickTop="1" thickBot="1" x14ac:dyDescent="0.3">
      <c r="A50" s="146"/>
      <c r="B50" s="477" t="s">
        <v>9</v>
      </c>
      <c r="C50" s="478"/>
      <c r="D50" s="479"/>
      <c r="E50" s="13">
        <f>SUM(E49,E22)</f>
        <v>191855</v>
      </c>
      <c r="F50" s="13">
        <f>SUM(F49,F22)</f>
        <v>205127</v>
      </c>
      <c r="G50" s="13">
        <f>SUM(G49,G22)</f>
        <v>227263</v>
      </c>
      <c r="H50" s="16">
        <f>G50/E50*100</f>
        <v>118.45560449297648</v>
      </c>
      <c r="I50" s="212"/>
      <c r="J50" s="212"/>
      <c r="L50" s="109"/>
      <c r="M50" s="109"/>
    </row>
    <row r="51" spans="1:13" s="43" customFormat="1" ht="15.75" thickTop="1" x14ac:dyDescent="0.25">
      <c r="A51" s="146"/>
      <c r="B51" s="119"/>
      <c r="C51" s="119"/>
      <c r="D51" s="119"/>
      <c r="E51" s="368"/>
      <c r="F51" s="368"/>
      <c r="G51" s="368"/>
      <c r="H51" s="369"/>
      <c r="I51" s="212"/>
      <c r="J51" s="212"/>
      <c r="L51" s="109"/>
      <c r="M51" s="109"/>
    </row>
    <row r="52" spans="1:13" ht="15" x14ac:dyDescent="0.25">
      <c r="B52" s="57" t="s">
        <v>10</v>
      </c>
      <c r="C52" s="455"/>
      <c r="D52" s="26"/>
      <c r="E52" s="37"/>
      <c r="F52" s="37"/>
      <c r="G52" s="37"/>
      <c r="H52" s="26"/>
    </row>
    <row r="53" spans="1:13" ht="15" x14ac:dyDescent="0.25">
      <c r="B53" s="57" t="s">
        <v>130</v>
      </c>
      <c r="C53" s="455"/>
      <c r="D53" s="26"/>
      <c r="E53" s="37"/>
      <c r="F53" s="37"/>
      <c r="G53" s="37"/>
      <c r="H53" s="26"/>
    </row>
    <row r="54" spans="1:13" ht="15" x14ac:dyDescent="0.25">
      <c r="B54" s="26" t="s">
        <v>14</v>
      </c>
      <c r="C54" s="455"/>
      <c r="D54" s="29" t="s">
        <v>314</v>
      </c>
      <c r="E54" s="37"/>
      <c r="F54" s="37"/>
      <c r="G54" s="480">
        <f>SUM(G55:H58)</f>
        <v>18700</v>
      </c>
      <c r="H54" s="481"/>
    </row>
    <row r="55" spans="1:13" ht="15" x14ac:dyDescent="0.25">
      <c r="B55" s="47" t="s">
        <v>15</v>
      </c>
      <c r="C55" s="455"/>
      <c r="D55" s="21" t="s">
        <v>147</v>
      </c>
      <c r="E55" s="37"/>
      <c r="F55" s="37"/>
      <c r="G55" s="471">
        <v>13530</v>
      </c>
      <c r="H55" s="472"/>
    </row>
    <row r="56" spans="1:13" ht="15" x14ac:dyDescent="0.25">
      <c r="B56" s="47"/>
      <c r="C56" s="455"/>
      <c r="D56" s="21" t="s">
        <v>148</v>
      </c>
      <c r="E56" s="37"/>
      <c r="F56" s="37"/>
      <c r="G56" s="471">
        <v>270</v>
      </c>
      <c r="H56" s="472"/>
    </row>
    <row r="57" spans="1:13" ht="15" x14ac:dyDescent="0.25">
      <c r="B57" s="455"/>
      <c r="C57" s="455"/>
      <c r="D57" s="26" t="s">
        <v>233</v>
      </c>
      <c r="E57" s="37"/>
      <c r="F57" s="37"/>
      <c r="G57" s="471">
        <v>1650</v>
      </c>
      <c r="H57" s="472"/>
      <c r="I57" s="49"/>
    </row>
    <row r="58" spans="1:13" ht="30.75" customHeight="1" x14ac:dyDescent="0.25">
      <c r="B58" s="455"/>
      <c r="C58" s="455"/>
      <c r="D58" s="473" t="s">
        <v>149</v>
      </c>
      <c r="E58" s="473"/>
      <c r="F58" s="473"/>
      <c r="G58" s="471">
        <v>3250</v>
      </c>
      <c r="H58" s="472"/>
    </row>
    <row r="59" spans="1:13" ht="15" x14ac:dyDescent="0.25">
      <c r="B59" s="57"/>
      <c r="C59" s="455"/>
      <c r="D59" s="26"/>
      <c r="E59" s="37"/>
      <c r="F59" s="37"/>
      <c r="G59" s="37"/>
      <c r="H59" s="26"/>
    </row>
    <row r="60" spans="1:13" ht="17.25" customHeight="1" thickBot="1" x14ac:dyDescent="0.3">
      <c r="B60" s="59" t="s">
        <v>216</v>
      </c>
      <c r="C60" s="60"/>
      <c r="D60" s="61"/>
      <c r="E60" s="62"/>
      <c r="F60" s="62"/>
      <c r="G60" s="470">
        <f>SUM(G61:H61)</f>
        <v>13530</v>
      </c>
      <c r="H60" s="470"/>
      <c r="I60" s="221">
        <v>12300</v>
      </c>
      <c r="J60" s="221">
        <v>12558</v>
      </c>
    </row>
    <row r="61" spans="1:13" s="26" customFormat="1" ht="15" customHeight="1" thickTop="1" x14ac:dyDescent="0.25">
      <c r="A61" s="147">
        <v>5222</v>
      </c>
      <c r="B61" s="63" t="s">
        <v>11</v>
      </c>
      <c r="C61" s="64"/>
      <c r="D61" s="21"/>
      <c r="E61" s="65"/>
      <c r="F61" s="65"/>
      <c r="G61" s="466">
        <v>13530</v>
      </c>
      <c r="H61" s="467"/>
      <c r="I61" s="49"/>
      <c r="J61" s="49"/>
      <c r="L61" s="27"/>
      <c r="M61" s="27"/>
    </row>
    <row r="62" spans="1:13" x14ac:dyDescent="0.2">
      <c r="B62" s="455"/>
      <c r="C62" s="455"/>
      <c r="D62" s="26"/>
      <c r="E62" s="37"/>
      <c r="F62" s="37"/>
      <c r="G62" s="37"/>
      <c r="H62" s="26"/>
    </row>
    <row r="63" spans="1:13" x14ac:dyDescent="0.2">
      <c r="B63" s="455"/>
      <c r="C63" s="455"/>
      <c r="D63" s="26"/>
      <c r="E63" s="37"/>
      <c r="F63" s="37"/>
      <c r="G63" s="37"/>
      <c r="H63" s="26"/>
    </row>
    <row r="64" spans="1:13" ht="17.25" customHeight="1" thickBot="1" x14ac:dyDescent="0.3">
      <c r="B64" s="59" t="s">
        <v>220</v>
      </c>
      <c r="C64" s="60"/>
      <c r="D64" s="61"/>
      <c r="E64" s="62"/>
      <c r="F64" s="62"/>
      <c r="G64" s="470">
        <f>SUM(G65:H67)</f>
        <v>5170</v>
      </c>
      <c r="H64" s="470"/>
      <c r="I64" s="221">
        <f>SUM(I65:I67)</f>
        <v>4200</v>
      </c>
      <c r="J64" s="221">
        <f>SUM(J65:J67)</f>
        <v>4485</v>
      </c>
    </row>
    <row r="65" spans="1:13" ht="14.25" customHeight="1" thickTop="1" x14ac:dyDescent="0.25">
      <c r="A65" s="143">
        <v>5493</v>
      </c>
      <c r="B65" s="63" t="s">
        <v>31</v>
      </c>
      <c r="C65" s="66"/>
      <c r="D65" s="66"/>
      <c r="E65" s="66"/>
      <c r="F65" s="66"/>
      <c r="G65" s="466">
        <v>270</v>
      </c>
      <c r="H65" s="467"/>
      <c r="I65" s="104">
        <v>200</v>
      </c>
      <c r="J65" s="104">
        <v>85</v>
      </c>
    </row>
    <row r="66" spans="1:13" ht="14.25" customHeight="1" x14ac:dyDescent="0.25">
      <c r="A66" s="143">
        <v>5493</v>
      </c>
      <c r="B66" s="63" t="s">
        <v>31</v>
      </c>
      <c r="C66" s="66"/>
      <c r="D66" s="66"/>
      <c r="E66" s="66"/>
      <c r="F66" s="66"/>
      <c r="G66" s="466">
        <v>1650</v>
      </c>
      <c r="H66" s="467"/>
      <c r="I66" s="104">
        <v>1500</v>
      </c>
      <c r="J66" s="104">
        <v>1650</v>
      </c>
    </row>
    <row r="67" spans="1:13" ht="14.25" customHeight="1" x14ac:dyDescent="0.25">
      <c r="A67" s="143">
        <v>5493</v>
      </c>
      <c r="B67" s="63" t="s">
        <v>31</v>
      </c>
      <c r="C67" s="66"/>
      <c r="D67" s="66"/>
      <c r="E67" s="66"/>
      <c r="F67" s="66"/>
      <c r="G67" s="502">
        <v>3250</v>
      </c>
      <c r="H67" s="502"/>
      <c r="I67" s="104">
        <v>2500</v>
      </c>
      <c r="J67" s="104">
        <v>2750</v>
      </c>
    </row>
    <row r="68" spans="1:13" x14ac:dyDescent="0.2">
      <c r="B68" s="29"/>
      <c r="C68" s="29"/>
      <c r="D68" s="29"/>
      <c r="E68" s="29"/>
      <c r="F68" s="29"/>
      <c r="G68" s="29"/>
      <c r="H68" s="29"/>
    </row>
    <row r="69" spans="1:13" x14ac:dyDescent="0.2">
      <c r="B69" s="29"/>
      <c r="C69" s="29"/>
      <c r="D69" s="29"/>
      <c r="E69" s="29"/>
      <c r="F69" s="29"/>
      <c r="G69" s="29"/>
      <c r="H69" s="29"/>
    </row>
    <row r="70" spans="1:13" ht="27.75" customHeight="1" x14ac:dyDescent="0.25">
      <c r="B70" s="26" t="s">
        <v>14</v>
      </c>
      <c r="C70" s="455"/>
      <c r="D70" s="490" t="s">
        <v>315</v>
      </c>
      <c r="E70" s="490"/>
      <c r="F70" s="490"/>
      <c r="G70" s="480">
        <v>1375</v>
      </c>
      <c r="H70" s="481"/>
    </row>
    <row r="71" spans="1:13" x14ac:dyDescent="0.2">
      <c r="B71" s="455"/>
      <c r="C71" s="455"/>
      <c r="D71" s="26"/>
      <c r="E71" s="37"/>
      <c r="F71" s="37"/>
      <c r="G71" s="37"/>
      <c r="H71" s="26"/>
    </row>
    <row r="72" spans="1:13" ht="17.25" customHeight="1" thickBot="1" x14ac:dyDescent="0.3">
      <c r="B72" s="59" t="s">
        <v>217</v>
      </c>
      <c r="C72" s="60"/>
      <c r="D72" s="61"/>
      <c r="E72" s="62"/>
      <c r="F72" s="62"/>
      <c r="G72" s="470">
        <f>SUM(G73)</f>
        <v>1375</v>
      </c>
      <c r="H72" s="470"/>
      <c r="I72" s="221">
        <v>1250</v>
      </c>
      <c r="J72" s="221">
        <v>1023</v>
      </c>
    </row>
    <row r="73" spans="1:13" s="26" customFormat="1" ht="15" customHeight="1" thickTop="1" x14ac:dyDescent="0.25">
      <c r="A73" s="147">
        <v>5222</v>
      </c>
      <c r="B73" s="63" t="s">
        <v>11</v>
      </c>
      <c r="C73" s="64"/>
      <c r="D73" s="21"/>
      <c r="E73" s="65"/>
      <c r="F73" s="65"/>
      <c r="G73" s="466">
        <v>1375</v>
      </c>
      <c r="H73" s="467"/>
      <c r="I73" s="49">
        <v>0</v>
      </c>
      <c r="J73" s="49">
        <v>166</v>
      </c>
      <c r="K73" s="26">
        <v>54</v>
      </c>
      <c r="L73" s="27"/>
      <c r="M73" s="27"/>
    </row>
    <row r="76" spans="1:13" ht="29.25" customHeight="1" x14ac:dyDescent="0.25">
      <c r="B76" s="26" t="s">
        <v>14</v>
      </c>
      <c r="C76" s="455"/>
      <c r="D76" s="490" t="s">
        <v>316</v>
      </c>
      <c r="E76" s="490"/>
      <c r="F76" s="490"/>
      <c r="G76" s="480">
        <v>4180</v>
      </c>
      <c r="H76" s="481"/>
    </row>
    <row r="77" spans="1:13" x14ac:dyDescent="0.2">
      <c r="B77" s="455"/>
      <c r="C77" s="455"/>
      <c r="D77" s="26"/>
      <c r="E77" s="37"/>
      <c r="F77" s="37"/>
      <c r="G77" s="37"/>
      <c r="H77" s="26"/>
    </row>
    <row r="78" spans="1:13" ht="17.25" customHeight="1" thickBot="1" x14ac:dyDescent="0.3">
      <c r="B78" s="59" t="s">
        <v>216</v>
      </c>
      <c r="C78" s="60"/>
      <c r="D78" s="61"/>
      <c r="E78" s="62"/>
      <c r="F78" s="62"/>
      <c r="G78" s="470">
        <f>SUM(G79)</f>
        <v>4180</v>
      </c>
      <c r="H78" s="470"/>
      <c r="I78" s="221">
        <v>3800</v>
      </c>
      <c r="J78" s="221">
        <v>4366</v>
      </c>
    </row>
    <row r="79" spans="1:13" s="26" customFormat="1" ht="15" customHeight="1" thickTop="1" x14ac:dyDescent="0.25">
      <c r="A79" s="147">
        <v>5222</v>
      </c>
      <c r="B79" s="63" t="s">
        <v>11</v>
      </c>
      <c r="C79" s="64"/>
      <c r="D79" s="21"/>
      <c r="E79" s="65"/>
      <c r="F79" s="65"/>
      <c r="G79" s="466">
        <v>4180</v>
      </c>
      <c r="H79" s="467"/>
      <c r="I79" s="49"/>
      <c r="J79" s="49"/>
      <c r="L79" s="27"/>
      <c r="M79" s="27"/>
    </row>
    <row r="80" spans="1:13" s="26" customFormat="1" ht="15" customHeight="1" x14ac:dyDescent="0.25">
      <c r="A80" s="147"/>
      <c r="B80" s="63"/>
      <c r="C80" s="64"/>
      <c r="D80" s="21"/>
      <c r="E80" s="65"/>
      <c r="F80" s="65"/>
      <c r="G80" s="448"/>
      <c r="H80" s="449"/>
      <c r="I80" s="49"/>
      <c r="J80" s="49"/>
      <c r="L80" s="27"/>
      <c r="M80" s="27"/>
    </row>
    <row r="81" spans="1:13" s="26" customFormat="1" ht="15" customHeight="1" x14ac:dyDescent="0.25">
      <c r="A81" s="147"/>
      <c r="B81" s="63"/>
      <c r="C81" s="64"/>
      <c r="D81" s="21"/>
      <c r="E81" s="65"/>
      <c r="F81" s="65"/>
      <c r="G81" s="448"/>
      <c r="H81" s="449"/>
      <c r="I81" s="49"/>
      <c r="J81" s="49"/>
      <c r="L81" s="27"/>
      <c r="M81" s="27"/>
    </row>
    <row r="82" spans="1:13" ht="21.75" customHeight="1" x14ac:dyDescent="0.2">
      <c r="B82" s="26" t="s">
        <v>14</v>
      </c>
      <c r="C82" s="455"/>
      <c r="D82" s="490" t="s">
        <v>317</v>
      </c>
      <c r="E82" s="490"/>
      <c r="F82" s="490"/>
      <c r="G82" s="554">
        <f>SUM(G83:H84)</f>
        <v>71910</v>
      </c>
      <c r="H82" s="554"/>
    </row>
    <row r="83" spans="1:13" ht="15" x14ac:dyDescent="0.25">
      <c r="B83" s="47" t="s">
        <v>15</v>
      </c>
      <c r="C83" s="455"/>
      <c r="D83" s="21" t="s">
        <v>150</v>
      </c>
      <c r="E83" s="37"/>
      <c r="F83" s="37"/>
      <c r="G83" s="471">
        <v>45160</v>
      </c>
      <c r="H83" s="472"/>
    </row>
    <row r="84" spans="1:13" ht="15" customHeight="1" x14ac:dyDescent="0.25">
      <c r="B84" s="455"/>
      <c r="C84" s="455"/>
      <c r="D84" s="483" t="s">
        <v>151</v>
      </c>
      <c r="E84" s="483"/>
      <c r="F84" s="37"/>
      <c r="G84" s="471">
        <v>26750</v>
      </c>
      <c r="H84" s="472"/>
    </row>
    <row r="85" spans="1:13" x14ac:dyDescent="0.2">
      <c r="B85" s="455"/>
      <c r="C85" s="455"/>
      <c r="D85" s="26"/>
      <c r="E85" s="37"/>
      <c r="F85" s="37"/>
      <c r="G85" s="37"/>
      <c r="H85" s="26"/>
    </row>
    <row r="86" spans="1:13" ht="17.25" customHeight="1" thickBot="1" x14ac:dyDescent="0.3">
      <c r="B86" s="59" t="s">
        <v>216</v>
      </c>
      <c r="C86" s="60"/>
      <c r="D86" s="61"/>
      <c r="E86" s="62"/>
      <c r="F86" s="62"/>
      <c r="G86" s="470">
        <f>SUM(G87:H88)</f>
        <v>71910</v>
      </c>
      <c r="H86" s="470"/>
      <c r="I86" s="221">
        <f>SUM(I87:I88)</f>
        <v>56600</v>
      </c>
      <c r="J86" s="221">
        <f>SUM(J87:J88)</f>
        <v>56600</v>
      </c>
    </row>
    <row r="87" spans="1:13" s="26" customFormat="1" ht="15" customHeight="1" thickTop="1" x14ac:dyDescent="0.25">
      <c r="A87" s="147">
        <v>5222</v>
      </c>
      <c r="B87" s="63" t="s">
        <v>11</v>
      </c>
      <c r="C87" s="64"/>
      <c r="D87" s="21"/>
      <c r="E87" s="65"/>
      <c r="F87" s="65"/>
      <c r="G87" s="466">
        <v>45160</v>
      </c>
      <c r="H87" s="467"/>
      <c r="I87" s="49">
        <v>34100</v>
      </c>
      <c r="J87" s="49">
        <v>34100</v>
      </c>
      <c r="L87" s="27"/>
      <c r="M87" s="27"/>
    </row>
    <row r="88" spans="1:13" s="26" customFormat="1" ht="15" customHeight="1" x14ac:dyDescent="0.25">
      <c r="A88" s="147">
        <v>5222</v>
      </c>
      <c r="B88" s="63" t="s">
        <v>11</v>
      </c>
      <c r="C88" s="64"/>
      <c r="D88" s="21"/>
      <c r="E88" s="65"/>
      <c r="F88" s="65"/>
      <c r="G88" s="466">
        <v>26750</v>
      </c>
      <c r="H88" s="467"/>
      <c r="I88" s="49">
        <v>22500</v>
      </c>
      <c r="J88" s="49">
        <v>22500</v>
      </c>
      <c r="L88" s="27"/>
      <c r="M88" s="27"/>
    </row>
    <row r="89" spans="1:13" s="26" customFormat="1" ht="15" customHeight="1" x14ac:dyDescent="0.25">
      <c r="A89" s="147"/>
      <c r="B89" s="63"/>
      <c r="C89" s="64"/>
      <c r="D89" s="21"/>
      <c r="E89" s="65"/>
      <c r="F89" s="65"/>
      <c r="G89" s="448"/>
      <c r="H89" s="449"/>
      <c r="I89" s="49"/>
      <c r="J89" s="49"/>
      <c r="L89" s="27"/>
      <c r="M89" s="27"/>
    </row>
    <row r="90" spans="1:13" x14ac:dyDescent="0.2">
      <c r="B90" s="455"/>
      <c r="C90" s="455"/>
      <c r="D90" s="26"/>
      <c r="E90" s="37"/>
      <c r="F90" s="37"/>
      <c r="G90" s="37"/>
      <c r="H90" s="26"/>
    </row>
    <row r="91" spans="1:13" ht="29.25" customHeight="1" x14ac:dyDescent="0.25">
      <c r="B91" s="26" t="s">
        <v>14</v>
      </c>
      <c r="C91" s="455"/>
      <c r="D91" s="482" t="s">
        <v>318</v>
      </c>
      <c r="E91" s="482"/>
      <c r="F91" s="482"/>
      <c r="G91" s="480">
        <v>2150</v>
      </c>
      <c r="H91" s="481"/>
    </row>
    <row r="92" spans="1:13" ht="15" x14ac:dyDescent="0.25">
      <c r="B92" s="57"/>
      <c r="C92" s="455"/>
      <c r="D92" s="26"/>
      <c r="E92" s="37"/>
      <c r="F92" s="37"/>
      <c r="G92" s="37"/>
      <c r="H92" s="26"/>
    </row>
    <row r="93" spans="1:13" ht="17.25" customHeight="1" thickBot="1" x14ac:dyDescent="0.3">
      <c r="B93" s="59" t="s">
        <v>220</v>
      </c>
      <c r="C93" s="60"/>
      <c r="D93" s="61"/>
      <c r="E93" s="62"/>
      <c r="F93" s="62"/>
      <c r="G93" s="470">
        <f>SUM(G94)</f>
        <v>2150</v>
      </c>
      <c r="H93" s="470"/>
      <c r="I93" s="221">
        <v>1500</v>
      </c>
      <c r="J93" s="221">
        <v>1160</v>
      </c>
    </row>
    <row r="94" spans="1:13" ht="14.25" customHeight="1" thickTop="1" x14ac:dyDescent="0.25">
      <c r="A94" s="143">
        <v>5493</v>
      </c>
      <c r="B94" s="63" t="s">
        <v>31</v>
      </c>
      <c r="C94" s="66"/>
      <c r="D94" s="66"/>
      <c r="E94" s="66"/>
      <c r="F94" s="66"/>
      <c r="G94" s="466">
        <v>2150</v>
      </c>
      <c r="H94" s="467"/>
      <c r="J94" s="104">
        <v>490</v>
      </c>
      <c r="K94" s="14">
        <v>52</v>
      </c>
    </row>
    <row r="97" spans="1:10" ht="29.25" customHeight="1" x14ac:dyDescent="0.25">
      <c r="B97" s="26" t="s">
        <v>14</v>
      </c>
      <c r="C97" s="455"/>
      <c r="D97" s="482" t="s">
        <v>371</v>
      </c>
      <c r="E97" s="482"/>
      <c r="F97" s="482"/>
      <c r="G97" s="480">
        <v>18975</v>
      </c>
      <c r="H97" s="481"/>
    </row>
    <row r="99" spans="1:10" ht="17.25" customHeight="1" thickBot="1" x14ac:dyDescent="0.3">
      <c r="B99" s="59" t="s">
        <v>50</v>
      </c>
      <c r="C99" s="60"/>
      <c r="D99" s="61"/>
      <c r="E99" s="62"/>
      <c r="F99" s="62"/>
      <c r="G99" s="470">
        <f>SUM(G100:H100)</f>
        <v>18975</v>
      </c>
      <c r="H99" s="470"/>
      <c r="I99" s="221">
        <v>17250</v>
      </c>
      <c r="J99" s="221">
        <v>21881</v>
      </c>
    </row>
    <row r="100" spans="1:10" ht="17.25" customHeight="1" thickTop="1" x14ac:dyDescent="0.25">
      <c r="A100" s="143">
        <v>6322</v>
      </c>
      <c r="B100" s="119" t="s">
        <v>99</v>
      </c>
      <c r="C100" s="64"/>
      <c r="D100" s="21"/>
      <c r="E100" s="65"/>
      <c r="F100" s="65"/>
      <c r="G100" s="466">
        <v>18975</v>
      </c>
      <c r="H100" s="467"/>
    </row>
    <row r="103" spans="1:10" ht="30" customHeight="1" x14ac:dyDescent="0.25">
      <c r="B103" s="26" t="s">
        <v>14</v>
      </c>
      <c r="C103" s="455"/>
      <c r="D103" s="492" t="s">
        <v>322</v>
      </c>
      <c r="E103" s="492"/>
      <c r="F103" s="492"/>
      <c r="G103" s="480">
        <v>6600</v>
      </c>
      <c r="H103" s="481"/>
    </row>
    <row r="104" spans="1:10" ht="15" customHeight="1" x14ac:dyDescent="0.25">
      <c r="B104" s="26"/>
      <c r="C104" s="455"/>
      <c r="D104" s="492"/>
      <c r="E104" s="492"/>
      <c r="F104" s="492"/>
      <c r="G104" s="450"/>
      <c r="H104" s="451"/>
    </row>
    <row r="105" spans="1:10" ht="15" x14ac:dyDescent="0.25">
      <c r="B105" s="57"/>
      <c r="C105" s="455"/>
      <c r="D105" s="26"/>
      <c r="E105" s="37"/>
      <c r="F105" s="37"/>
      <c r="G105" s="37"/>
      <c r="H105" s="26"/>
    </row>
    <row r="106" spans="1:10" ht="17.25" customHeight="1" thickBot="1" x14ac:dyDescent="0.3">
      <c r="B106" s="59" t="s">
        <v>100</v>
      </c>
      <c r="C106" s="60"/>
      <c r="D106" s="61"/>
      <c r="E106" s="62"/>
      <c r="F106" s="62"/>
      <c r="G106" s="470">
        <f>SUM(G107)</f>
        <v>6600</v>
      </c>
      <c r="H106" s="470"/>
      <c r="I106" s="221">
        <v>6000</v>
      </c>
      <c r="J106" s="221">
        <v>6648</v>
      </c>
    </row>
    <row r="107" spans="1:10" ht="17.25" customHeight="1" thickTop="1" x14ac:dyDescent="0.25">
      <c r="A107" s="143">
        <v>6322</v>
      </c>
      <c r="B107" s="63" t="s">
        <v>99</v>
      </c>
      <c r="C107" s="64"/>
      <c r="D107" s="21"/>
      <c r="E107" s="65"/>
      <c r="F107" s="65"/>
      <c r="G107" s="466">
        <v>6600</v>
      </c>
      <c r="H107" s="467"/>
    </row>
    <row r="110" spans="1:10" ht="15" x14ac:dyDescent="0.25">
      <c r="B110" s="26" t="s">
        <v>14</v>
      </c>
      <c r="C110" s="455"/>
      <c r="D110" s="29" t="s">
        <v>324</v>
      </c>
      <c r="E110" s="37"/>
      <c r="F110" s="37"/>
      <c r="G110" s="480">
        <f>SUM(G111:H112)</f>
        <v>16063</v>
      </c>
      <c r="H110" s="481"/>
    </row>
    <row r="111" spans="1:10" ht="15" x14ac:dyDescent="0.25">
      <c r="B111" s="47" t="s">
        <v>15</v>
      </c>
      <c r="C111" s="455"/>
      <c r="D111" s="21" t="s">
        <v>152</v>
      </c>
      <c r="E111" s="37"/>
      <c r="F111" s="37"/>
      <c r="G111" s="471">
        <v>8959</v>
      </c>
      <c r="H111" s="472"/>
    </row>
    <row r="112" spans="1:10" ht="15" customHeight="1" x14ac:dyDescent="0.25">
      <c r="B112" s="47"/>
      <c r="C112" s="455"/>
      <c r="D112" s="483" t="s">
        <v>153</v>
      </c>
      <c r="E112" s="483"/>
      <c r="F112" s="483"/>
      <c r="G112" s="471">
        <v>7104</v>
      </c>
      <c r="H112" s="472"/>
    </row>
    <row r="113" spans="1:10" ht="17.25" customHeight="1" x14ac:dyDescent="0.25">
      <c r="B113" s="119"/>
      <c r="C113" s="64"/>
      <c r="D113" s="21"/>
      <c r="E113" s="65"/>
      <c r="F113" s="65"/>
      <c r="G113" s="448"/>
      <c r="H113" s="449"/>
    </row>
    <row r="114" spans="1:10" ht="17.25" customHeight="1" thickBot="1" x14ac:dyDescent="0.3">
      <c r="B114" s="59" t="s">
        <v>216</v>
      </c>
      <c r="C114" s="60"/>
      <c r="D114" s="61"/>
      <c r="E114" s="62"/>
      <c r="F114" s="62"/>
      <c r="G114" s="470">
        <f>SUM(G115:H116)</f>
        <v>16063</v>
      </c>
      <c r="H114" s="470"/>
      <c r="I114" s="221">
        <f>SUM(I115:I116)</f>
        <v>11855</v>
      </c>
      <c r="J114" s="221">
        <f>SUM(J115:J116)</f>
        <v>11085</v>
      </c>
    </row>
    <row r="115" spans="1:10" ht="17.25" customHeight="1" thickTop="1" x14ac:dyDescent="0.25">
      <c r="A115" s="143">
        <v>5222</v>
      </c>
      <c r="B115" s="63" t="s">
        <v>11</v>
      </c>
      <c r="C115" s="64"/>
      <c r="D115" s="21"/>
      <c r="E115" s="65"/>
      <c r="F115" s="65"/>
      <c r="G115" s="466">
        <v>8959</v>
      </c>
      <c r="H115" s="467"/>
      <c r="I115" s="104">
        <v>5397</v>
      </c>
      <c r="J115" s="104">
        <v>4626</v>
      </c>
    </row>
    <row r="116" spans="1:10" ht="17.25" customHeight="1" x14ac:dyDescent="0.25">
      <c r="A116" s="143">
        <v>5222</v>
      </c>
      <c r="B116" s="63" t="s">
        <v>11</v>
      </c>
      <c r="C116" s="64"/>
      <c r="D116" s="21"/>
      <c r="E116" s="65"/>
      <c r="F116" s="65"/>
      <c r="G116" s="466">
        <v>7104</v>
      </c>
      <c r="H116" s="467"/>
      <c r="I116" s="104">
        <v>6458</v>
      </c>
      <c r="J116" s="104">
        <v>6459</v>
      </c>
    </row>
    <row r="119" spans="1:10" ht="30" customHeight="1" x14ac:dyDescent="0.25">
      <c r="B119" s="26" t="s">
        <v>14</v>
      </c>
      <c r="C119" s="455"/>
      <c r="D119" s="482" t="s">
        <v>326</v>
      </c>
      <c r="E119" s="482"/>
      <c r="F119" s="482"/>
      <c r="G119" s="480">
        <v>11000</v>
      </c>
      <c r="H119" s="481"/>
    </row>
    <row r="120" spans="1:10" ht="15" x14ac:dyDescent="0.25">
      <c r="B120" s="57"/>
      <c r="C120" s="455"/>
      <c r="D120" s="26"/>
      <c r="E120" s="37"/>
      <c r="F120" s="37"/>
      <c r="G120" s="37"/>
      <c r="H120" s="26"/>
    </row>
    <row r="121" spans="1:10" ht="17.25" customHeight="1" thickBot="1" x14ac:dyDescent="0.3">
      <c r="B121" s="59" t="s">
        <v>50</v>
      </c>
      <c r="C121" s="60"/>
      <c r="D121" s="61"/>
      <c r="E121" s="62"/>
      <c r="F121" s="62"/>
      <c r="G121" s="470">
        <f>SUM(G122:H122)</f>
        <v>11000</v>
      </c>
      <c r="H121" s="470"/>
      <c r="I121" s="221">
        <v>10000</v>
      </c>
      <c r="J121" s="221">
        <v>11000</v>
      </c>
    </row>
    <row r="122" spans="1:10" ht="17.25" customHeight="1" thickTop="1" x14ac:dyDescent="0.25">
      <c r="A122" s="143">
        <v>6322</v>
      </c>
      <c r="B122" s="119" t="s">
        <v>99</v>
      </c>
      <c r="C122" s="64"/>
      <c r="D122" s="21"/>
      <c r="E122" s="65"/>
      <c r="F122" s="65"/>
      <c r="G122" s="466">
        <v>11000</v>
      </c>
      <c r="H122" s="467"/>
    </row>
    <row r="123" spans="1:10" ht="15" x14ac:dyDescent="0.25">
      <c r="B123" s="57" t="s">
        <v>131</v>
      </c>
    </row>
    <row r="124" spans="1:10" ht="15" x14ac:dyDescent="0.25">
      <c r="B124" s="26" t="s">
        <v>14</v>
      </c>
      <c r="C124" s="455"/>
      <c r="D124" s="58" t="s">
        <v>327</v>
      </c>
      <c r="E124" s="37"/>
      <c r="F124" s="37"/>
      <c r="G124" s="480">
        <f>SUM(G125:H127)</f>
        <v>18000</v>
      </c>
      <c r="H124" s="481"/>
    </row>
    <row r="125" spans="1:10" ht="15" x14ac:dyDescent="0.25">
      <c r="B125" s="47" t="s">
        <v>15</v>
      </c>
      <c r="C125" s="455"/>
      <c r="D125" s="42" t="s">
        <v>154</v>
      </c>
      <c r="E125" s="37"/>
      <c r="F125" s="37"/>
      <c r="G125" s="471">
        <v>15000</v>
      </c>
      <c r="H125" s="472"/>
    </row>
    <row r="126" spans="1:10" ht="15" x14ac:dyDescent="0.25">
      <c r="B126" s="47"/>
      <c r="C126" s="455"/>
      <c r="D126" s="21" t="s">
        <v>155</v>
      </c>
      <c r="E126" s="37"/>
      <c r="F126" s="37"/>
      <c r="G126" s="471">
        <v>1000</v>
      </c>
      <c r="H126" s="472"/>
    </row>
    <row r="127" spans="1:10" ht="30" customHeight="1" x14ac:dyDescent="0.25">
      <c r="B127" s="47"/>
      <c r="C127" s="455"/>
      <c r="D127" s="505" t="s">
        <v>156</v>
      </c>
      <c r="E127" s="505"/>
      <c r="F127" s="505"/>
      <c r="G127" s="471">
        <v>2000</v>
      </c>
      <c r="H127" s="472"/>
    </row>
    <row r="128" spans="1:10" ht="15" x14ac:dyDescent="0.25">
      <c r="B128" s="57"/>
      <c r="C128" s="455"/>
      <c r="D128" s="26"/>
      <c r="E128" s="37"/>
      <c r="F128" s="37"/>
      <c r="G128" s="37"/>
      <c r="H128" s="26"/>
    </row>
    <row r="129" spans="1:15" ht="17.25" customHeight="1" thickBot="1" x14ac:dyDescent="0.3">
      <c r="B129" s="59" t="s">
        <v>245</v>
      </c>
      <c r="C129" s="60"/>
      <c r="D129" s="61"/>
      <c r="E129" s="62"/>
      <c r="F129" s="62"/>
      <c r="G129" s="470">
        <f>SUM(G130)</f>
        <v>15000</v>
      </c>
      <c r="H129" s="470"/>
      <c r="I129" s="221">
        <v>13500</v>
      </c>
      <c r="J129" s="221">
        <v>7030</v>
      </c>
    </row>
    <row r="130" spans="1:15" s="26" customFormat="1" ht="15" customHeight="1" thickTop="1" x14ac:dyDescent="0.25">
      <c r="A130" s="147">
        <v>5223</v>
      </c>
      <c r="B130" s="63" t="s">
        <v>92</v>
      </c>
      <c r="C130" s="64"/>
      <c r="D130" s="21"/>
      <c r="E130" s="65"/>
      <c r="F130" s="65"/>
      <c r="G130" s="466">
        <v>15000</v>
      </c>
      <c r="H130" s="467"/>
      <c r="I130" s="49" t="s">
        <v>248</v>
      </c>
      <c r="J130" s="49">
        <v>2072</v>
      </c>
      <c r="K130" s="26">
        <v>52</v>
      </c>
      <c r="L130" s="27"/>
      <c r="M130" s="27">
        <v>2716</v>
      </c>
      <c r="N130" s="26">
        <v>54</v>
      </c>
    </row>
    <row r="131" spans="1:15" ht="15" x14ac:dyDescent="0.25">
      <c r="B131" s="57"/>
      <c r="C131" s="455"/>
      <c r="D131" s="26"/>
      <c r="E131" s="37"/>
      <c r="F131" s="37"/>
      <c r="G131" s="37"/>
      <c r="H131" s="26"/>
      <c r="J131" s="104">
        <v>3086</v>
      </c>
      <c r="K131" s="14">
        <v>53</v>
      </c>
    </row>
    <row r="132" spans="1:15" ht="17.25" customHeight="1" thickBot="1" x14ac:dyDescent="0.3">
      <c r="B132" s="59" t="s">
        <v>246</v>
      </c>
      <c r="C132" s="60"/>
      <c r="D132" s="61"/>
      <c r="E132" s="62"/>
      <c r="F132" s="62"/>
      <c r="G132" s="470">
        <f>SUM(G133)</f>
        <v>1000</v>
      </c>
      <c r="H132" s="470"/>
      <c r="I132" s="104">
        <v>1000</v>
      </c>
      <c r="J132" s="104">
        <v>41</v>
      </c>
      <c r="M132" s="40">
        <v>33</v>
      </c>
      <c r="N132" s="14">
        <v>52</v>
      </c>
      <c r="O132" s="14" t="s">
        <v>249</v>
      </c>
    </row>
    <row r="133" spans="1:15" s="26" customFormat="1" ht="15" customHeight="1" thickTop="1" x14ac:dyDescent="0.25">
      <c r="A133" s="147">
        <v>5222</v>
      </c>
      <c r="B133" s="63" t="s">
        <v>11</v>
      </c>
      <c r="C133" s="64"/>
      <c r="D133" s="21"/>
      <c r="E133" s="65"/>
      <c r="F133" s="65"/>
      <c r="G133" s="466">
        <v>1000</v>
      </c>
      <c r="H133" s="467"/>
      <c r="I133" s="49"/>
      <c r="J133" s="49">
        <v>821</v>
      </c>
      <c r="K133" s="26">
        <v>53</v>
      </c>
      <c r="L133" s="27"/>
      <c r="M133" s="247"/>
    </row>
    <row r="134" spans="1:15" s="26" customFormat="1" ht="15" customHeight="1" x14ac:dyDescent="0.25">
      <c r="A134" s="147"/>
      <c r="B134" s="63"/>
      <c r="C134" s="64"/>
      <c r="D134" s="21"/>
      <c r="E134" s="65"/>
      <c r="F134" s="65"/>
      <c r="G134" s="448"/>
      <c r="H134" s="449"/>
      <c r="I134" s="49"/>
      <c r="J134" s="49">
        <v>52</v>
      </c>
      <c r="K134" s="26">
        <v>54</v>
      </c>
      <c r="L134" s="27"/>
      <c r="M134" s="247"/>
    </row>
    <row r="135" spans="1:15" ht="17.25" customHeight="1" thickBot="1" x14ac:dyDescent="0.3">
      <c r="B135" s="59" t="s">
        <v>247</v>
      </c>
      <c r="C135" s="60"/>
      <c r="D135" s="61"/>
      <c r="E135" s="62"/>
      <c r="F135" s="62"/>
      <c r="G135" s="470">
        <f>SUM(G136:H137)</f>
        <v>2000</v>
      </c>
      <c r="H135" s="470"/>
      <c r="I135" s="221">
        <v>2000</v>
      </c>
      <c r="J135" s="221">
        <v>496</v>
      </c>
      <c r="K135" s="14">
        <v>54</v>
      </c>
    </row>
    <row r="136" spans="1:15" ht="14.25" customHeight="1" thickTop="1" x14ac:dyDescent="0.25">
      <c r="A136" s="143">
        <v>5493</v>
      </c>
      <c r="B136" s="63" t="s">
        <v>31</v>
      </c>
      <c r="C136" s="66"/>
      <c r="D136" s="66"/>
      <c r="E136" s="66"/>
      <c r="F136" s="66"/>
      <c r="G136" s="466">
        <v>2000</v>
      </c>
      <c r="H136" s="467"/>
      <c r="J136" s="104">
        <v>124</v>
      </c>
      <c r="K136" s="14">
        <v>52</v>
      </c>
    </row>
    <row r="137" spans="1:15" s="26" customFormat="1" ht="15" customHeight="1" x14ac:dyDescent="0.25">
      <c r="A137" s="147"/>
      <c r="B137" s="63"/>
      <c r="C137" s="64"/>
      <c r="D137" s="21"/>
      <c r="E137" s="65"/>
      <c r="F137" s="65"/>
      <c r="G137" s="448"/>
      <c r="H137" s="449"/>
      <c r="I137" s="49"/>
      <c r="J137" s="49"/>
      <c r="L137" s="27"/>
      <c r="M137" s="247"/>
    </row>
    <row r="138" spans="1:15" ht="15" x14ac:dyDescent="0.25">
      <c r="B138" s="26" t="s">
        <v>14</v>
      </c>
      <c r="C138" s="455"/>
      <c r="D138" s="58" t="s">
        <v>329</v>
      </c>
      <c r="E138" s="37"/>
      <c r="F138" s="37"/>
      <c r="G138" s="503">
        <v>30000</v>
      </c>
      <c r="H138" s="504"/>
    </row>
    <row r="139" spans="1:15" ht="15" x14ac:dyDescent="0.25">
      <c r="B139" s="57"/>
      <c r="C139" s="455"/>
      <c r="D139" s="26"/>
      <c r="E139" s="37"/>
      <c r="F139" s="37"/>
      <c r="G139" s="37"/>
      <c r="H139" s="26"/>
    </row>
    <row r="140" spans="1:15" ht="17.25" customHeight="1" thickBot="1" x14ac:dyDescent="0.3">
      <c r="B140" s="59" t="s">
        <v>218</v>
      </c>
      <c r="C140" s="60"/>
      <c r="D140" s="61"/>
      <c r="E140" s="62"/>
      <c r="F140" s="62"/>
      <c r="G140" s="470">
        <f>SUM(G141)</f>
        <v>30000</v>
      </c>
      <c r="H140" s="470"/>
      <c r="I140" s="221">
        <f>SUM(I141:I142)</f>
        <v>23990</v>
      </c>
      <c r="J140" s="221">
        <f>SUM(J141:J144)</f>
        <v>27486</v>
      </c>
    </row>
    <row r="141" spans="1:15" s="26" customFormat="1" ht="15" customHeight="1" thickTop="1" x14ac:dyDescent="0.25">
      <c r="A141" s="147">
        <v>5222</v>
      </c>
      <c r="B141" s="63" t="s">
        <v>11</v>
      </c>
      <c r="C141" s="64"/>
      <c r="D141" s="21"/>
      <c r="E141" s="65"/>
      <c r="F141" s="65"/>
      <c r="G141" s="506">
        <v>30000</v>
      </c>
      <c r="H141" s="507"/>
      <c r="I141" s="49">
        <v>23990</v>
      </c>
      <c r="J141" s="49">
        <v>12014</v>
      </c>
      <c r="K141" s="26" t="s">
        <v>234</v>
      </c>
      <c r="L141" s="27"/>
      <c r="M141" s="27"/>
    </row>
    <row r="142" spans="1:15" x14ac:dyDescent="0.2">
      <c r="I142" s="104">
        <v>0</v>
      </c>
      <c r="J142" s="14">
        <v>5731</v>
      </c>
      <c r="K142" s="14">
        <v>52</v>
      </c>
    </row>
    <row r="143" spans="1:15" x14ac:dyDescent="0.2">
      <c r="J143" s="104">
        <v>8809</v>
      </c>
      <c r="K143" s="14">
        <v>53</v>
      </c>
    </row>
    <row r="144" spans="1:15" ht="29.25" customHeight="1" x14ac:dyDescent="0.25">
      <c r="B144" s="26" t="s">
        <v>14</v>
      </c>
      <c r="C144" s="455"/>
      <c r="D144" s="482" t="s">
        <v>330</v>
      </c>
      <c r="E144" s="482"/>
      <c r="F144" s="37"/>
      <c r="G144" s="503">
        <v>16900</v>
      </c>
      <c r="H144" s="504"/>
      <c r="J144" s="104">
        <v>932</v>
      </c>
      <c r="K144" s="14">
        <v>54</v>
      </c>
    </row>
    <row r="145" spans="1:13" x14ac:dyDescent="0.2">
      <c r="B145" s="58"/>
      <c r="C145" s="455"/>
      <c r="D145" s="26"/>
      <c r="E145" s="37"/>
      <c r="F145" s="37"/>
      <c r="G145" s="37"/>
      <c r="H145" s="26"/>
    </row>
    <row r="146" spans="1:13" ht="17.25" customHeight="1" thickBot="1" x14ac:dyDescent="0.3">
      <c r="B146" s="59" t="s">
        <v>244</v>
      </c>
      <c r="C146" s="60"/>
      <c r="D146" s="61"/>
      <c r="E146" s="62"/>
      <c r="F146" s="62"/>
      <c r="G146" s="470">
        <f>SUM(G147)</f>
        <v>16900</v>
      </c>
      <c r="H146" s="470"/>
      <c r="I146" s="221">
        <f>SUM(I147:I154)</f>
        <v>15000</v>
      </c>
      <c r="J146" s="221">
        <f>SUM(J147:J154)</f>
        <v>15000</v>
      </c>
    </row>
    <row r="147" spans="1:13" ht="17.25" customHeight="1" thickTop="1" x14ac:dyDescent="0.25">
      <c r="A147" s="143">
        <v>5221</v>
      </c>
      <c r="B147" s="119" t="s">
        <v>106</v>
      </c>
      <c r="C147" s="64"/>
      <c r="D147" s="21"/>
      <c r="E147" s="65"/>
      <c r="F147" s="65"/>
      <c r="G147" s="506">
        <v>16900</v>
      </c>
      <c r="H147" s="507"/>
      <c r="I147" s="104">
        <v>15000</v>
      </c>
      <c r="J147" s="104">
        <v>6600</v>
      </c>
      <c r="L147" s="104"/>
      <c r="M147" s="14"/>
    </row>
    <row r="148" spans="1:13" x14ac:dyDescent="0.2">
      <c r="B148" s="58"/>
      <c r="C148" s="455"/>
      <c r="D148" s="26"/>
      <c r="E148" s="37"/>
      <c r="F148" s="37"/>
      <c r="G148" s="37"/>
      <c r="H148" s="26"/>
      <c r="J148" s="104">
        <v>8400</v>
      </c>
      <c r="K148" s="14">
        <v>53</v>
      </c>
    </row>
    <row r="149" spans="1:13" x14ac:dyDescent="0.2">
      <c r="B149" s="58"/>
      <c r="C149" s="455"/>
      <c r="D149" s="26"/>
      <c r="E149" s="37"/>
      <c r="F149" s="37"/>
      <c r="G149" s="37"/>
      <c r="H149" s="26"/>
    </row>
    <row r="150" spans="1:13" ht="29.25" customHeight="1" x14ac:dyDescent="0.25">
      <c r="B150" s="26" t="s">
        <v>14</v>
      </c>
      <c r="C150" s="455"/>
      <c r="D150" s="482" t="s">
        <v>390</v>
      </c>
      <c r="E150" s="482"/>
      <c r="F150" s="482"/>
      <c r="G150" s="508">
        <v>800</v>
      </c>
      <c r="H150" s="509"/>
    </row>
    <row r="151" spans="1:13" x14ac:dyDescent="0.2">
      <c r="B151" s="455"/>
      <c r="C151" s="455"/>
      <c r="D151" s="26"/>
      <c r="E151" s="37"/>
      <c r="F151" s="37"/>
      <c r="G151" s="37"/>
      <c r="H151" s="26"/>
    </row>
    <row r="152" spans="1:13" ht="17.25" customHeight="1" thickBot="1" x14ac:dyDescent="0.3">
      <c r="B152" s="59" t="s">
        <v>218</v>
      </c>
      <c r="C152" s="60"/>
      <c r="D152" s="61"/>
      <c r="E152" s="62"/>
      <c r="F152" s="62"/>
      <c r="G152" s="470">
        <f>SUM(G153:H153)</f>
        <v>800</v>
      </c>
      <c r="H152" s="470"/>
      <c r="I152" s="221">
        <v>0</v>
      </c>
      <c r="J152" s="221">
        <v>0</v>
      </c>
    </row>
    <row r="153" spans="1:13" ht="17.25" customHeight="1" thickTop="1" x14ac:dyDescent="0.25">
      <c r="A153" s="147">
        <v>5222</v>
      </c>
      <c r="B153" s="63" t="s">
        <v>11</v>
      </c>
      <c r="C153" s="455"/>
      <c r="D153" s="26"/>
      <c r="E153" s="37"/>
      <c r="F153" s="37"/>
      <c r="G153" s="510">
        <v>800</v>
      </c>
      <c r="H153" s="511"/>
    </row>
    <row r="154" spans="1:13" x14ac:dyDescent="0.2">
      <c r="B154" s="58"/>
      <c r="C154" s="455"/>
      <c r="D154" s="26"/>
      <c r="E154" s="37"/>
      <c r="F154" s="37"/>
      <c r="G154" s="37"/>
      <c r="H154" s="26"/>
    </row>
    <row r="155" spans="1:13" ht="21" customHeight="1" x14ac:dyDescent="0.25">
      <c r="B155" s="26" t="s">
        <v>14</v>
      </c>
      <c r="C155" s="455"/>
      <c r="D155" s="490" t="s">
        <v>229</v>
      </c>
      <c r="E155" s="490"/>
      <c r="F155" s="490"/>
      <c r="G155" s="503">
        <v>10610</v>
      </c>
      <c r="H155" s="504"/>
    </row>
    <row r="156" spans="1:13" x14ac:dyDescent="0.2">
      <c r="B156" s="455"/>
      <c r="C156" s="455"/>
      <c r="D156" s="26"/>
      <c r="E156" s="37"/>
      <c r="F156" s="37"/>
      <c r="G156" s="37"/>
      <c r="H156" s="26"/>
    </row>
    <row r="157" spans="1:13" ht="17.25" customHeight="1" thickBot="1" x14ac:dyDescent="0.3">
      <c r="B157" s="59" t="s">
        <v>244</v>
      </c>
      <c r="C157" s="60"/>
      <c r="D157" s="61"/>
      <c r="E157" s="62"/>
      <c r="F157" s="62"/>
      <c r="G157" s="470">
        <f>SUM(G158:H158)</f>
        <v>1300</v>
      </c>
      <c r="H157" s="470"/>
      <c r="I157" s="221">
        <v>0</v>
      </c>
      <c r="J157" s="221">
        <v>1300</v>
      </c>
    </row>
    <row r="158" spans="1:13" ht="17.25" customHeight="1" thickTop="1" x14ac:dyDescent="0.25">
      <c r="A158" s="147">
        <v>5222</v>
      </c>
      <c r="B158" s="63" t="s">
        <v>11</v>
      </c>
      <c r="C158" s="64"/>
      <c r="D158" s="21"/>
      <c r="E158" s="65"/>
      <c r="F158" s="65"/>
      <c r="G158" s="506">
        <v>1300</v>
      </c>
      <c r="H158" s="507"/>
    </row>
    <row r="159" spans="1:13" ht="17.25" customHeight="1" x14ac:dyDescent="0.25">
      <c r="A159" s="147"/>
      <c r="B159" s="63"/>
      <c r="C159" s="64"/>
      <c r="D159" s="21"/>
      <c r="E159" s="65"/>
      <c r="F159" s="65"/>
      <c r="G159" s="457"/>
      <c r="H159" s="458"/>
    </row>
    <row r="160" spans="1:13" ht="16.5" customHeight="1" thickBot="1" x14ac:dyDescent="0.3">
      <c r="B160" s="59" t="s">
        <v>332</v>
      </c>
      <c r="C160" s="60"/>
      <c r="D160" s="61"/>
      <c r="E160" s="62"/>
      <c r="F160" s="62"/>
      <c r="G160" s="470">
        <f>SUM(G161:H161)</f>
        <v>1200</v>
      </c>
      <c r="H160" s="470"/>
      <c r="I160" s="221">
        <v>0</v>
      </c>
      <c r="J160" s="221">
        <v>1200</v>
      </c>
      <c r="K160" s="40"/>
      <c r="L160" s="14"/>
      <c r="M160" s="14"/>
    </row>
    <row r="161" spans="1:13" ht="15.75" thickTop="1" x14ac:dyDescent="0.25">
      <c r="A161" s="143">
        <v>5213</v>
      </c>
      <c r="B161" s="63" t="s">
        <v>195</v>
      </c>
      <c r="C161" s="455"/>
      <c r="D161" s="26"/>
      <c r="E161" s="37"/>
      <c r="F161" s="37"/>
      <c r="G161" s="466">
        <v>1200</v>
      </c>
      <c r="H161" s="467"/>
      <c r="K161" s="40"/>
      <c r="L161" s="14"/>
      <c r="M161" s="14"/>
    </row>
    <row r="162" spans="1:13" ht="17.25" customHeight="1" x14ac:dyDescent="0.25">
      <c r="A162" s="147"/>
      <c r="B162" s="63"/>
      <c r="C162" s="64"/>
      <c r="D162" s="21"/>
      <c r="E162" s="65"/>
      <c r="F162" s="65"/>
      <c r="G162" s="457"/>
      <c r="H162" s="458"/>
    </row>
    <row r="163" spans="1:13" ht="17.25" customHeight="1" thickBot="1" x14ac:dyDescent="0.3">
      <c r="B163" s="59" t="s">
        <v>332</v>
      </c>
      <c r="C163" s="60"/>
      <c r="D163" s="61"/>
      <c r="E163" s="62"/>
      <c r="F163" s="62"/>
      <c r="G163" s="470">
        <f>SUM(G164:H164)</f>
        <v>1350</v>
      </c>
      <c r="H163" s="470"/>
      <c r="I163" s="221">
        <v>0</v>
      </c>
      <c r="J163" s="221">
        <v>1350</v>
      </c>
      <c r="K163" s="40"/>
      <c r="L163" s="14"/>
      <c r="M163" s="14"/>
    </row>
    <row r="164" spans="1:13" ht="15.75" thickTop="1" x14ac:dyDescent="0.25">
      <c r="A164" s="143">
        <v>5221</v>
      </c>
      <c r="B164" s="63" t="s">
        <v>106</v>
      </c>
      <c r="C164" s="455"/>
      <c r="D164" s="26"/>
      <c r="E164" s="37"/>
      <c r="F164" s="37"/>
      <c r="G164" s="466">
        <v>1350</v>
      </c>
      <c r="H164" s="467"/>
      <c r="K164" s="40"/>
      <c r="L164" s="14"/>
      <c r="M164" s="14"/>
    </row>
    <row r="165" spans="1:13" ht="17.25" customHeight="1" x14ac:dyDescent="0.25">
      <c r="A165" s="147"/>
      <c r="B165" s="63"/>
      <c r="C165" s="64"/>
      <c r="D165" s="21"/>
      <c r="E165" s="65"/>
      <c r="F165" s="65"/>
      <c r="G165" s="457"/>
      <c r="H165" s="458"/>
    </row>
    <row r="166" spans="1:13" ht="17.25" customHeight="1" thickBot="1" x14ac:dyDescent="0.3">
      <c r="B166" s="59" t="s">
        <v>332</v>
      </c>
      <c r="C166" s="60"/>
      <c r="D166" s="61"/>
      <c r="E166" s="62"/>
      <c r="F166" s="62"/>
      <c r="G166" s="470">
        <f>SUM(G167:H167)</f>
        <v>3050</v>
      </c>
      <c r="H166" s="470"/>
      <c r="I166" s="221">
        <v>0</v>
      </c>
      <c r="J166" s="221">
        <v>3050</v>
      </c>
    </row>
    <row r="167" spans="1:13" ht="17.25" customHeight="1" thickTop="1" x14ac:dyDescent="0.25">
      <c r="A167" s="147">
        <v>5222</v>
      </c>
      <c r="B167" s="63" t="s">
        <v>11</v>
      </c>
      <c r="C167" s="64"/>
      <c r="D167" s="21"/>
      <c r="E167" s="65"/>
      <c r="F167" s="65"/>
      <c r="G167" s="506">
        <v>3050</v>
      </c>
      <c r="H167" s="507"/>
    </row>
    <row r="168" spans="1:13" ht="17.25" customHeight="1" x14ac:dyDescent="0.25">
      <c r="A168" s="147"/>
      <c r="B168" s="63"/>
      <c r="C168" s="64"/>
      <c r="D168" s="21"/>
      <c r="E168" s="65"/>
      <c r="F168" s="65"/>
      <c r="G168" s="457"/>
      <c r="H168" s="458"/>
    </row>
    <row r="169" spans="1:13" ht="17.25" customHeight="1" thickBot="1" x14ac:dyDescent="0.3">
      <c r="B169" s="59" t="s">
        <v>332</v>
      </c>
      <c r="C169" s="60"/>
      <c r="D169" s="61"/>
      <c r="E169" s="62"/>
      <c r="F169" s="62"/>
      <c r="G169" s="470">
        <f>SUM(G170:H170)</f>
        <v>300</v>
      </c>
      <c r="H169" s="470"/>
      <c r="I169" s="221">
        <v>0</v>
      </c>
      <c r="J169" s="221">
        <v>300</v>
      </c>
    </row>
    <row r="170" spans="1:13" ht="14.25" customHeight="1" thickTop="1" x14ac:dyDescent="0.25">
      <c r="A170" s="143">
        <v>5321</v>
      </c>
      <c r="B170" s="63" t="s">
        <v>27</v>
      </c>
      <c r="C170" s="455"/>
      <c r="D170" s="26"/>
      <c r="E170" s="37"/>
      <c r="F170" s="37"/>
      <c r="G170" s="466">
        <v>300</v>
      </c>
      <c r="H170" s="467"/>
      <c r="J170" s="104" t="s">
        <v>333</v>
      </c>
      <c r="L170" s="14"/>
      <c r="M170" s="14"/>
    </row>
    <row r="171" spans="1:13" s="26" customFormat="1" ht="15" customHeight="1" x14ac:dyDescent="0.25">
      <c r="A171" s="147"/>
      <c r="B171" s="63"/>
      <c r="C171" s="64"/>
      <c r="D171" s="21"/>
      <c r="E171" s="65"/>
      <c r="F171" s="65"/>
      <c r="G171" s="448"/>
      <c r="H171" s="449"/>
      <c r="I171" s="49"/>
      <c r="J171" s="49"/>
      <c r="L171" s="27"/>
      <c r="M171" s="27"/>
    </row>
    <row r="172" spans="1:13" ht="17.25" customHeight="1" thickBot="1" x14ac:dyDescent="0.3">
      <c r="B172" s="59" t="s">
        <v>334</v>
      </c>
      <c r="C172" s="60"/>
      <c r="D172" s="61"/>
      <c r="E172" s="62"/>
      <c r="F172" s="62"/>
      <c r="G172" s="470">
        <f>SUM(G173:H173)</f>
        <v>600</v>
      </c>
      <c r="H172" s="470"/>
      <c r="I172" s="221">
        <v>0</v>
      </c>
      <c r="J172" s="221">
        <v>600</v>
      </c>
      <c r="K172" s="40"/>
      <c r="L172" s="14"/>
      <c r="M172" s="14"/>
    </row>
    <row r="173" spans="1:13" ht="15.75" thickTop="1" x14ac:dyDescent="0.25">
      <c r="A173" s="143">
        <v>5221</v>
      </c>
      <c r="B173" s="63" t="s">
        <v>106</v>
      </c>
      <c r="C173" s="455"/>
      <c r="D173" s="26"/>
      <c r="E173" s="37"/>
      <c r="F173" s="37"/>
      <c r="G173" s="466">
        <v>600</v>
      </c>
      <c r="H173" s="467"/>
      <c r="K173" s="40"/>
      <c r="L173" s="14"/>
      <c r="M173" s="14"/>
    </row>
    <row r="174" spans="1:13" ht="17.25" customHeight="1" x14ac:dyDescent="0.25">
      <c r="A174" s="147"/>
      <c r="B174" s="63"/>
      <c r="C174" s="64"/>
      <c r="D174" s="21"/>
      <c r="E174" s="65"/>
      <c r="F174" s="65"/>
      <c r="G174" s="457"/>
      <c r="H174" s="458"/>
    </row>
    <row r="175" spans="1:13" ht="17.25" customHeight="1" thickBot="1" x14ac:dyDescent="0.3">
      <c r="B175" s="59" t="s">
        <v>334</v>
      </c>
      <c r="C175" s="60"/>
      <c r="D175" s="61"/>
      <c r="E175" s="62"/>
      <c r="F175" s="62"/>
      <c r="G175" s="470">
        <f>SUM(G176:H176)</f>
        <v>360</v>
      </c>
      <c r="H175" s="470"/>
      <c r="I175" s="221">
        <v>0</v>
      </c>
      <c r="J175" s="221">
        <v>360</v>
      </c>
    </row>
    <row r="176" spans="1:13" ht="17.25" customHeight="1" thickTop="1" x14ac:dyDescent="0.25">
      <c r="A176" s="147">
        <v>5222</v>
      </c>
      <c r="B176" s="63" t="s">
        <v>11</v>
      </c>
      <c r="C176" s="64"/>
      <c r="D176" s="21"/>
      <c r="E176" s="65"/>
      <c r="F176" s="65"/>
      <c r="G176" s="506">
        <v>360</v>
      </c>
      <c r="H176" s="507"/>
    </row>
    <row r="177" spans="1:13" s="26" customFormat="1" ht="15" customHeight="1" x14ac:dyDescent="0.25">
      <c r="A177" s="147"/>
      <c r="B177" s="63"/>
      <c r="C177" s="64"/>
      <c r="D177" s="21"/>
      <c r="E177" s="65"/>
      <c r="F177" s="65"/>
      <c r="G177" s="448"/>
      <c r="H177" s="449"/>
      <c r="I177" s="49"/>
      <c r="J177" s="49"/>
      <c r="L177" s="27"/>
      <c r="M177" s="27"/>
    </row>
    <row r="178" spans="1:13" ht="30.75" customHeight="1" thickBot="1" x14ac:dyDescent="0.3">
      <c r="B178" s="468" t="s">
        <v>335</v>
      </c>
      <c r="C178" s="469"/>
      <c r="D178" s="469"/>
      <c r="E178" s="469"/>
      <c r="F178" s="469"/>
      <c r="G178" s="470">
        <f>SUM(G179)</f>
        <v>1250</v>
      </c>
      <c r="H178" s="470"/>
      <c r="I178" s="104">
        <v>0</v>
      </c>
      <c r="J178" s="104">
        <v>1250</v>
      </c>
      <c r="L178" s="14"/>
      <c r="M178" s="14"/>
    </row>
    <row r="179" spans="1:13" ht="14.25" customHeight="1" thickTop="1" x14ac:dyDescent="0.25">
      <c r="A179" s="143">
        <v>5332</v>
      </c>
      <c r="B179" s="63" t="s">
        <v>208</v>
      </c>
      <c r="C179" s="455"/>
      <c r="D179" s="26"/>
      <c r="E179" s="37"/>
      <c r="F179" s="37"/>
      <c r="G179" s="466">
        <v>1250</v>
      </c>
      <c r="H179" s="467"/>
      <c r="L179" s="14"/>
      <c r="M179" s="14"/>
    </row>
    <row r="180" spans="1:13" s="26" customFormat="1" ht="15" customHeight="1" x14ac:dyDescent="0.25">
      <c r="A180" s="147"/>
      <c r="B180" s="63"/>
      <c r="C180" s="64"/>
      <c r="D180" s="21"/>
      <c r="E180" s="65"/>
      <c r="F180" s="65"/>
      <c r="G180" s="448"/>
      <c r="H180" s="449"/>
      <c r="I180" s="49"/>
      <c r="J180" s="49"/>
      <c r="L180" s="27"/>
      <c r="M180" s="27"/>
    </row>
    <row r="181" spans="1:13" ht="17.25" customHeight="1" thickBot="1" x14ac:dyDescent="0.3">
      <c r="B181" s="59" t="s">
        <v>336</v>
      </c>
      <c r="C181" s="60"/>
      <c r="D181" s="61"/>
      <c r="E181" s="62"/>
      <c r="F181" s="62"/>
      <c r="G181" s="470">
        <f>SUM(G182:H182)</f>
        <v>750</v>
      </c>
      <c r="H181" s="470"/>
      <c r="I181" s="221">
        <v>0</v>
      </c>
      <c r="J181" s="221">
        <v>750</v>
      </c>
      <c r="K181" s="40"/>
      <c r="L181" s="14"/>
      <c r="M181" s="14"/>
    </row>
    <row r="182" spans="1:13" ht="15.75" thickTop="1" x14ac:dyDescent="0.25">
      <c r="A182" s="143">
        <v>5221</v>
      </c>
      <c r="B182" s="63" t="s">
        <v>106</v>
      </c>
      <c r="C182" s="455"/>
      <c r="D182" s="26"/>
      <c r="E182" s="37"/>
      <c r="F182" s="37"/>
      <c r="G182" s="466">
        <v>750</v>
      </c>
      <c r="H182" s="467"/>
      <c r="K182" s="40"/>
      <c r="L182" s="14"/>
      <c r="M182" s="14"/>
    </row>
    <row r="183" spans="1:13" ht="15" x14ac:dyDescent="0.25">
      <c r="B183" s="63"/>
      <c r="C183" s="455"/>
      <c r="D183" s="26"/>
      <c r="E183" s="37"/>
      <c r="F183" s="37"/>
      <c r="G183" s="448"/>
      <c r="H183" s="449"/>
      <c r="K183" s="40"/>
      <c r="L183" s="14"/>
      <c r="M183" s="14"/>
    </row>
    <row r="184" spans="1:13" ht="16.5" customHeight="1" thickBot="1" x14ac:dyDescent="0.3">
      <c r="B184" s="59" t="s">
        <v>218</v>
      </c>
      <c r="C184" s="60"/>
      <c r="D184" s="61"/>
      <c r="E184" s="62"/>
      <c r="F184" s="62"/>
      <c r="G184" s="470">
        <f>SUM(G185:H185)</f>
        <v>450</v>
      </c>
      <c r="H184" s="470"/>
      <c r="I184" s="221">
        <v>0</v>
      </c>
      <c r="J184" s="221">
        <v>450</v>
      </c>
      <c r="K184" s="40"/>
      <c r="L184" s="14"/>
      <c r="M184" s="14"/>
    </row>
    <row r="185" spans="1:13" ht="15.75" thickTop="1" x14ac:dyDescent="0.25">
      <c r="A185" s="143">
        <v>5213</v>
      </c>
      <c r="B185" s="63" t="s">
        <v>195</v>
      </c>
      <c r="C185" s="455"/>
      <c r="D185" s="26"/>
      <c r="E185" s="37"/>
      <c r="F185" s="37"/>
      <c r="G185" s="466">
        <v>450</v>
      </c>
      <c r="H185" s="467"/>
      <c r="K185" s="40"/>
      <c r="L185" s="14"/>
      <c r="M185" s="14"/>
    </row>
    <row r="186" spans="1:13" ht="15" x14ac:dyDescent="0.25">
      <c r="B186" s="63"/>
      <c r="C186" s="455"/>
      <c r="D186" s="26"/>
      <c r="E186" s="37"/>
      <c r="F186" s="37"/>
      <c r="G186" s="448"/>
      <c r="H186" s="449"/>
      <c r="K186" s="40"/>
      <c r="L186" s="14"/>
      <c r="M186" s="14"/>
    </row>
    <row r="189" spans="1:13" x14ac:dyDescent="0.2">
      <c r="D189" s="205" t="s">
        <v>127</v>
      </c>
      <c r="E189" s="206">
        <f>SUM(E10:E17,E20,E24:E40,E42:E48)</f>
        <v>157605</v>
      </c>
      <c r="F189" s="206">
        <f t="shared" ref="F189:G189" si="4">SUM(F10:F17,F20,F24:F40,F42:F48)</f>
        <v>161500</v>
      </c>
      <c r="G189" s="206">
        <f t="shared" si="4"/>
        <v>190688</v>
      </c>
      <c r="H189" s="206"/>
    </row>
    <row r="190" spans="1:13" x14ac:dyDescent="0.2">
      <c r="D190" s="205" t="s">
        <v>128</v>
      </c>
      <c r="E190" s="206">
        <f>SUM(E41,E18:E19,E21)</f>
        <v>34250</v>
      </c>
      <c r="F190" s="206">
        <f t="shared" ref="F190:G190" si="5">SUM(F41,F18:F19,F21)</f>
        <v>43627</v>
      </c>
      <c r="G190" s="206">
        <f t="shared" si="5"/>
        <v>36575</v>
      </c>
    </row>
    <row r="191" spans="1:13" ht="15" x14ac:dyDescent="0.25">
      <c r="D191" s="207" t="s">
        <v>76</v>
      </c>
      <c r="E191" s="208">
        <f>SUM(E189:E190)</f>
        <v>191855</v>
      </c>
      <c r="F191" s="208">
        <f>SUM(F189:F190)</f>
        <v>205127</v>
      </c>
      <c r="G191" s="208">
        <f>SUM(G189:G190)</f>
        <v>227263</v>
      </c>
    </row>
  </sheetData>
  <mergeCells count="102">
    <mergeCell ref="G182:H182"/>
    <mergeCell ref="G184:H184"/>
    <mergeCell ref="G185:H185"/>
    <mergeCell ref="G175:H175"/>
    <mergeCell ref="G176:H176"/>
    <mergeCell ref="G179:H179"/>
    <mergeCell ref="G178:H178"/>
    <mergeCell ref="D150:F150"/>
    <mergeCell ref="G150:H150"/>
    <mergeCell ref="G152:H152"/>
    <mergeCell ref="G153:H153"/>
    <mergeCell ref="G181:H181"/>
    <mergeCell ref="G167:H167"/>
    <mergeCell ref="G170:H170"/>
    <mergeCell ref="G169:H169"/>
    <mergeCell ref="G172:H172"/>
    <mergeCell ref="G173:H173"/>
    <mergeCell ref="G163:H163"/>
    <mergeCell ref="G164:H164"/>
    <mergeCell ref="G166:H166"/>
    <mergeCell ref="B178:F178"/>
    <mergeCell ref="D155:F155"/>
    <mergeCell ref="G160:H160"/>
    <mergeCell ref="G127:H127"/>
    <mergeCell ref="G119:H119"/>
    <mergeCell ref="D112:F112"/>
    <mergeCell ref="G110:H110"/>
    <mergeCell ref="G111:H111"/>
    <mergeCell ref="G112:H112"/>
    <mergeCell ref="G107:H107"/>
    <mergeCell ref="G106:H106"/>
    <mergeCell ref="G161:H161"/>
    <mergeCell ref="G133:H133"/>
    <mergeCell ref="G146:H146"/>
    <mergeCell ref="G147:H147"/>
    <mergeCell ref="G140:H140"/>
    <mergeCell ref="G141:H141"/>
    <mergeCell ref="G144:H144"/>
    <mergeCell ref="G155:H155"/>
    <mergeCell ref="G157:H157"/>
    <mergeCell ref="G158:H158"/>
    <mergeCell ref="G103:H103"/>
    <mergeCell ref="G93:H93"/>
    <mergeCell ref="G87:H87"/>
    <mergeCell ref="G88:H88"/>
    <mergeCell ref="G94:H94"/>
    <mergeCell ref="G91:H91"/>
    <mergeCell ref="D144:E144"/>
    <mergeCell ref="G138:H138"/>
    <mergeCell ref="D119:F119"/>
    <mergeCell ref="G126:H126"/>
    <mergeCell ref="G115:H115"/>
    <mergeCell ref="G116:H116"/>
    <mergeCell ref="G136:H136"/>
    <mergeCell ref="G132:H132"/>
    <mergeCell ref="G121:H121"/>
    <mergeCell ref="G122:H122"/>
    <mergeCell ref="G129:H129"/>
    <mergeCell ref="G130:H130"/>
    <mergeCell ref="G135:H135"/>
    <mergeCell ref="D103:F104"/>
    <mergeCell ref="G114:H114"/>
    <mergeCell ref="D127:F127"/>
    <mergeCell ref="G125:H125"/>
    <mergeCell ref="G124:H124"/>
    <mergeCell ref="G1:H1"/>
    <mergeCell ref="B50:D50"/>
    <mergeCell ref="D76:F76"/>
    <mergeCell ref="B9:D9"/>
    <mergeCell ref="G58:H58"/>
    <mergeCell ref="G54:H54"/>
    <mergeCell ref="D58:F58"/>
    <mergeCell ref="D70:F70"/>
    <mergeCell ref="G61:H61"/>
    <mergeCell ref="B22:D22"/>
    <mergeCell ref="B23:D23"/>
    <mergeCell ref="B49:D49"/>
    <mergeCell ref="G67:H67"/>
    <mergeCell ref="G64:H64"/>
    <mergeCell ref="D97:F97"/>
    <mergeCell ref="G97:H97"/>
    <mergeCell ref="G99:H99"/>
    <mergeCell ref="G100:H100"/>
    <mergeCell ref="G55:H55"/>
    <mergeCell ref="G56:H56"/>
    <mergeCell ref="G57:H57"/>
    <mergeCell ref="G76:H76"/>
    <mergeCell ref="D84:E84"/>
    <mergeCell ref="D82:F82"/>
    <mergeCell ref="G60:H60"/>
    <mergeCell ref="G83:H83"/>
    <mergeCell ref="G65:H65"/>
    <mergeCell ref="G66:H66"/>
    <mergeCell ref="G82:H82"/>
    <mergeCell ref="G70:H70"/>
    <mergeCell ref="G72:H72"/>
    <mergeCell ref="G79:H79"/>
    <mergeCell ref="G78:H78"/>
    <mergeCell ref="G84:H84"/>
    <mergeCell ref="D91:F91"/>
    <mergeCell ref="G73:H73"/>
    <mergeCell ref="G86:H86"/>
  </mergeCells>
  <pageMargins left="0.70866141732283472" right="0.70866141732283472" top="0.78740157480314965" bottom="0.78740157480314965" header="0.31496062992125984" footer="0.31496062992125984"/>
  <pageSetup paperSize="9" scale="70" firstPageNumber="82" fitToWidth="2" fitToHeight="2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CFFFF"/>
  </sheetPr>
  <dimension ref="A1:K61"/>
  <sheetViews>
    <sheetView view="pageBreakPreview" topLeftCell="A27" zoomScaleNormal="100" zoomScaleSheetLayoutView="100" workbookViewId="0">
      <selection activeCell="D53" sqref="D53"/>
    </sheetView>
  </sheetViews>
  <sheetFormatPr defaultColWidth="9.140625" defaultRowHeight="14.25" x14ac:dyDescent="0.2"/>
  <cols>
    <col min="1" max="1" width="4.85546875" style="143" customWidth="1"/>
    <col min="2" max="2" width="8.5703125" style="67" customWidth="1"/>
    <col min="3" max="3" width="9.140625" style="67"/>
    <col min="4" max="4" width="54.42578125" style="14" customWidth="1"/>
    <col min="5" max="7" width="14.140625" style="44" customWidth="1"/>
    <col min="8" max="8" width="9.140625" style="14" customWidth="1"/>
    <col min="9" max="10" width="9.140625" style="104"/>
    <col min="11" max="11" width="9.140625" style="40"/>
    <col min="12" max="16384" width="9.140625" style="14"/>
  </cols>
  <sheetData>
    <row r="1" spans="1:11" ht="23.25" x14ac:dyDescent="0.35">
      <c r="B1" s="45" t="s">
        <v>0</v>
      </c>
      <c r="C1" s="289"/>
      <c r="D1" s="26"/>
      <c r="E1" s="37"/>
      <c r="F1" s="37"/>
      <c r="G1" s="476" t="s">
        <v>1</v>
      </c>
      <c r="H1" s="476"/>
    </row>
    <row r="2" spans="1:11" x14ac:dyDescent="0.2">
      <c r="B2" s="289"/>
      <c r="C2" s="289"/>
      <c r="D2" s="26"/>
      <c r="E2" s="37"/>
      <c r="F2" s="37"/>
      <c r="G2" s="37"/>
      <c r="H2" s="26"/>
    </row>
    <row r="3" spans="1:11" x14ac:dyDescent="0.2">
      <c r="B3" s="47" t="s">
        <v>2</v>
      </c>
      <c r="C3" s="47" t="s">
        <v>119</v>
      </c>
      <c r="D3" s="26"/>
      <c r="E3" s="37"/>
      <c r="F3" s="37"/>
      <c r="G3" s="37"/>
      <c r="H3" s="26"/>
    </row>
    <row r="4" spans="1:11" x14ac:dyDescent="0.2">
      <c r="B4" s="289"/>
      <c r="C4" s="47" t="s">
        <v>3</v>
      </c>
      <c r="D4" s="26"/>
      <c r="E4" s="37"/>
      <c r="F4" s="37"/>
      <c r="G4" s="37"/>
      <c r="H4" s="26"/>
    </row>
    <row r="5" spans="1:11" x14ac:dyDescent="0.2">
      <c r="B5" s="289"/>
      <c r="C5" s="289"/>
      <c r="D5" s="26"/>
      <c r="E5" s="37"/>
      <c r="F5" s="37"/>
      <c r="G5" s="37"/>
      <c r="H5" s="26"/>
    </row>
    <row r="6" spans="1:11" s="40" customFormat="1" ht="13.5" thickBot="1" x14ac:dyDescent="0.25">
      <c r="A6" s="143"/>
      <c r="B6" s="48"/>
      <c r="C6" s="48"/>
      <c r="D6" s="27"/>
      <c r="E6" s="49"/>
      <c r="F6" s="49"/>
      <c r="G6" s="49"/>
      <c r="H6" s="27" t="s">
        <v>4</v>
      </c>
      <c r="I6" s="104"/>
      <c r="J6" s="104"/>
    </row>
    <row r="7" spans="1:11" s="40" customFormat="1" ht="39" customHeight="1" thickTop="1" thickBot="1" x14ac:dyDescent="0.25">
      <c r="A7" s="143"/>
      <c r="B7" s="50" t="s">
        <v>5</v>
      </c>
      <c r="C7" s="51" t="s">
        <v>6</v>
      </c>
      <c r="D7" s="52" t="s">
        <v>7</v>
      </c>
      <c r="E7" s="38" t="s">
        <v>266</v>
      </c>
      <c r="F7" s="38" t="s">
        <v>267</v>
      </c>
      <c r="G7" s="38" t="s">
        <v>268</v>
      </c>
      <c r="H7" s="15" t="s">
        <v>8</v>
      </c>
      <c r="I7" s="104"/>
      <c r="J7" s="104"/>
    </row>
    <row r="8" spans="1:11" s="121" customFormat="1" thickTop="1" thickBot="1" x14ac:dyDescent="0.25">
      <c r="A8" s="145"/>
      <c r="B8" s="53">
        <v>1</v>
      </c>
      <c r="C8" s="54">
        <v>2</v>
      </c>
      <c r="D8" s="54">
        <v>3</v>
      </c>
      <c r="E8" s="94">
        <v>4</v>
      </c>
      <c r="F8" s="94">
        <v>5</v>
      </c>
      <c r="G8" s="94">
        <v>6</v>
      </c>
      <c r="H8" s="116" t="s">
        <v>105</v>
      </c>
      <c r="I8" s="105"/>
      <c r="J8" s="105"/>
      <c r="K8" s="139"/>
    </row>
    <row r="9" spans="1:11" ht="15" thickTop="1" x14ac:dyDescent="0.2">
      <c r="B9" s="127">
        <v>3541</v>
      </c>
      <c r="C9" s="128">
        <v>52</v>
      </c>
      <c r="D9" s="129" t="s">
        <v>219</v>
      </c>
      <c r="E9" s="74">
        <f>SUM(I24)</f>
        <v>3450</v>
      </c>
      <c r="F9" s="74">
        <f>SUM(J24)</f>
        <v>3450</v>
      </c>
      <c r="G9" s="74">
        <f>SUM(G22)</f>
        <v>3450</v>
      </c>
      <c r="H9" s="75">
        <f>G9/E9*100</f>
        <v>100</v>
      </c>
    </row>
    <row r="10" spans="1:11" x14ac:dyDescent="0.2">
      <c r="B10" s="55">
        <v>3542</v>
      </c>
      <c r="C10" s="56">
        <v>52</v>
      </c>
      <c r="D10" s="33" t="s">
        <v>219</v>
      </c>
      <c r="E10" s="7"/>
      <c r="F10" s="7">
        <f>SUM(J31)</f>
        <v>35</v>
      </c>
      <c r="G10" s="7"/>
      <c r="H10" s="28"/>
    </row>
    <row r="11" spans="1:11" x14ac:dyDescent="0.2">
      <c r="B11" s="55">
        <v>3543</v>
      </c>
      <c r="C11" s="56">
        <v>52</v>
      </c>
      <c r="D11" s="33" t="s">
        <v>219</v>
      </c>
      <c r="E11" s="7">
        <f>SUM(I32)</f>
        <v>2450</v>
      </c>
      <c r="F11" s="7">
        <f>SUM(J32)</f>
        <v>1438</v>
      </c>
      <c r="G11" s="7">
        <f>SUM(G32)</f>
        <v>2450</v>
      </c>
      <c r="H11" s="28">
        <f>G11/E11*100</f>
        <v>100</v>
      </c>
    </row>
    <row r="12" spans="1:11" x14ac:dyDescent="0.2">
      <c r="B12" s="55">
        <v>3599</v>
      </c>
      <c r="C12" s="56">
        <v>52</v>
      </c>
      <c r="D12" s="33" t="s">
        <v>219</v>
      </c>
      <c r="E12" s="7"/>
      <c r="F12" s="7">
        <f>SUM(J30)</f>
        <v>1180</v>
      </c>
      <c r="G12" s="7"/>
      <c r="H12" s="28"/>
    </row>
    <row r="13" spans="1:11" x14ac:dyDescent="0.2">
      <c r="B13" s="55">
        <v>3592</v>
      </c>
      <c r="C13" s="56">
        <v>52</v>
      </c>
      <c r="D13" s="33" t="s">
        <v>219</v>
      </c>
      <c r="E13" s="7">
        <f>SUM(I39)</f>
        <v>1500</v>
      </c>
      <c r="F13" s="7">
        <f>SUM(J39)</f>
        <v>1500</v>
      </c>
      <c r="G13" s="7">
        <f>SUM(G39)</f>
        <v>1500</v>
      </c>
      <c r="H13" s="28">
        <f>G13/E13*100</f>
        <v>100</v>
      </c>
    </row>
    <row r="14" spans="1:11" x14ac:dyDescent="0.2">
      <c r="B14" s="55">
        <v>3592</v>
      </c>
      <c r="C14" s="56">
        <v>52</v>
      </c>
      <c r="D14" s="33" t="s">
        <v>219</v>
      </c>
      <c r="E14" s="7">
        <f>SUM(I49)</f>
        <v>2000</v>
      </c>
      <c r="F14" s="7">
        <f>SUM(J49)</f>
        <v>2000</v>
      </c>
      <c r="G14" s="7">
        <f>SUM(G49)</f>
        <v>2000</v>
      </c>
      <c r="H14" s="28">
        <f>G14/E14*100</f>
        <v>100</v>
      </c>
    </row>
    <row r="15" spans="1:11" x14ac:dyDescent="0.2">
      <c r="B15" s="55">
        <v>3545</v>
      </c>
      <c r="C15" s="56">
        <v>52</v>
      </c>
      <c r="D15" s="33" t="s">
        <v>219</v>
      </c>
      <c r="E15" s="7">
        <f>SUM(I54)</f>
        <v>10000</v>
      </c>
      <c r="F15" s="7">
        <f>SUM(J54)</f>
        <v>8589</v>
      </c>
      <c r="G15" s="7">
        <f>SUM(G54)</f>
        <v>10500</v>
      </c>
      <c r="H15" s="28">
        <f>G15/E15*100</f>
        <v>105</v>
      </c>
    </row>
    <row r="16" spans="1:11" x14ac:dyDescent="0.2">
      <c r="B16" s="55">
        <v>3545</v>
      </c>
      <c r="C16" s="56">
        <v>63</v>
      </c>
      <c r="D16" s="33" t="s">
        <v>21</v>
      </c>
      <c r="E16" s="7"/>
      <c r="F16" s="7">
        <f>SUM(J55)</f>
        <v>1175</v>
      </c>
      <c r="G16" s="7"/>
      <c r="H16" s="28"/>
    </row>
    <row r="17" spans="1:11" ht="15" thickBot="1" x14ac:dyDescent="0.25">
      <c r="B17" s="55">
        <v>3592</v>
      </c>
      <c r="C17" s="56">
        <v>52</v>
      </c>
      <c r="D17" s="33" t="s">
        <v>219</v>
      </c>
      <c r="E17" s="7">
        <f>SUM(I56)</f>
        <v>500</v>
      </c>
      <c r="F17" s="7">
        <f>SUM(J56)</f>
        <v>736</v>
      </c>
      <c r="G17" s="7"/>
      <c r="H17" s="28">
        <f>G17/E17*100</f>
        <v>0</v>
      </c>
    </row>
    <row r="18" spans="1:11" s="43" customFormat="1" ht="16.5" thickTop="1" thickBot="1" x14ac:dyDescent="0.3">
      <c r="A18" s="146"/>
      <c r="B18" s="512" t="s">
        <v>9</v>
      </c>
      <c r="C18" s="513"/>
      <c r="D18" s="513"/>
      <c r="E18" s="13">
        <f>SUM(E9:E17)</f>
        <v>19900</v>
      </c>
      <c r="F18" s="13">
        <f>SUM(F9:F17)</f>
        <v>20103</v>
      </c>
      <c r="G18" s="13">
        <f>SUM(G9:G17)</f>
        <v>19900</v>
      </c>
      <c r="H18" s="16">
        <f>G18/E18*100</f>
        <v>100</v>
      </c>
      <c r="I18" s="212"/>
      <c r="J18" s="212"/>
      <c r="K18" s="109"/>
    </row>
    <row r="19" spans="1:11" ht="15" thickTop="1" x14ac:dyDescent="0.2">
      <c r="B19" s="26"/>
      <c r="C19" s="26"/>
      <c r="D19" s="26"/>
      <c r="E19" s="26"/>
      <c r="F19" s="37"/>
      <c r="G19" s="26"/>
      <c r="H19" s="26"/>
    </row>
    <row r="20" spans="1:11" x14ac:dyDescent="0.2">
      <c r="B20" s="29"/>
      <c r="C20" s="29"/>
      <c r="D20" s="29"/>
      <c r="E20" s="178"/>
      <c r="F20" s="178"/>
      <c r="G20" s="29"/>
      <c r="H20" s="29"/>
    </row>
    <row r="21" spans="1:11" ht="15" x14ac:dyDescent="0.25">
      <c r="B21" s="57" t="s">
        <v>10</v>
      </c>
      <c r="C21" s="289"/>
      <c r="D21" s="26"/>
      <c r="E21" s="37"/>
      <c r="F21" s="37"/>
      <c r="G21" s="37"/>
      <c r="H21" s="26"/>
    </row>
    <row r="22" spans="1:11" ht="15" x14ac:dyDescent="0.25">
      <c r="B22" s="26" t="s">
        <v>14</v>
      </c>
      <c r="C22" s="440"/>
      <c r="D22" s="58" t="s">
        <v>388</v>
      </c>
      <c r="E22" s="37"/>
      <c r="F22" s="37"/>
      <c r="G22" s="480">
        <v>3450</v>
      </c>
      <c r="H22" s="481"/>
      <c r="I22" s="104" t="s">
        <v>309</v>
      </c>
    </row>
    <row r="23" spans="1:11" ht="15" x14ac:dyDescent="0.25">
      <c r="B23" s="26"/>
      <c r="C23" s="289"/>
      <c r="D23" s="58"/>
      <c r="E23" s="37"/>
      <c r="F23" s="37"/>
      <c r="G23" s="284"/>
      <c r="H23" s="285"/>
    </row>
    <row r="24" spans="1:11" ht="17.25" customHeight="1" thickBot="1" x14ac:dyDescent="0.3">
      <c r="B24" s="59" t="s">
        <v>223</v>
      </c>
      <c r="C24" s="60"/>
      <c r="D24" s="61"/>
      <c r="E24" s="62"/>
      <c r="F24" s="62"/>
      <c r="G24" s="470">
        <f>SUM(G25:H25)</f>
        <v>3450</v>
      </c>
      <c r="H24" s="470"/>
      <c r="I24" s="221">
        <f>1800+1000+650</f>
        <v>3450</v>
      </c>
      <c r="J24" s="221">
        <f>2000+1000+450</f>
        <v>3450</v>
      </c>
    </row>
    <row r="25" spans="1:11" ht="15.75" thickTop="1" x14ac:dyDescent="0.25">
      <c r="A25" s="143">
        <v>5221</v>
      </c>
      <c r="B25" s="63" t="s">
        <v>106</v>
      </c>
      <c r="C25" s="289"/>
      <c r="D25" s="26"/>
      <c r="E25" s="37"/>
      <c r="F25" s="37"/>
      <c r="G25" s="466">
        <v>3450</v>
      </c>
      <c r="H25" s="467"/>
    </row>
    <row r="26" spans="1:11" ht="15" x14ac:dyDescent="0.25">
      <c r="B26" s="58"/>
      <c r="C26" s="289"/>
      <c r="D26" s="26"/>
      <c r="E26" s="37"/>
      <c r="F26" s="37"/>
      <c r="G26" s="282"/>
      <c r="H26" s="283"/>
    </row>
    <row r="27" spans="1:11" ht="15" x14ac:dyDescent="0.25">
      <c r="B27" s="58"/>
      <c r="C27" s="289"/>
      <c r="D27" s="26"/>
      <c r="E27" s="37"/>
      <c r="F27" s="37"/>
      <c r="G27" s="282"/>
      <c r="H27" s="283"/>
    </row>
    <row r="28" spans="1:11" ht="29.25" customHeight="1" x14ac:dyDescent="0.25">
      <c r="B28" s="26" t="s">
        <v>14</v>
      </c>
      <c r="C28" s="289"/>
      <c r="D28" s="482" t="s">
        <v>304</v>
      </c>
      <c r="E28" s="482"/>
      <c r="F28" s="37"/>
      <c r="G28" s="480">
        <f>SUM(G29:H30)</f>
        <v>2450</v>
      </c>
      <c r="H28" s="481"/>
    </row>
    <row r="29" spans="1:11" ht="32.25" customHeight="1" x14ac:dyDescent="0.2">
      <c r="B29" s="47" t="s">
        <v>15</v>
      </c>
      <c r="C29" s="289"/>
      <c r="D29" s="516" t="s">
        <v>143</v>
      </c>
      <c r="E29" s="516"/>
      <c r="F29" s="516"/>
      <c r="G29" s="514">
        <v>800</v>
      </c>
      <c r="H29" s="515"/>
    </row>
    <row r="30" spans="1:11" ht="15" customHeight="1" x14ac:dyDescent="0.25">
      <c r="B30" s="63"/>
      <c r="C30" s="289"/>
      <c r="D30" s="473" t="s">
        <v>142</v>
      </c>
      <c r="E30" s="473"/>
      <c r="F30" s="37"/>
      <c r="G30" s="514">
        <v>1650</v>
      </c>
      <c r="H30" s="515"/>
      <c r="I30" s="104" t="s">
        <v>227</v>
      </c>
      <c r="J30" s="104">
        <f>315+865</f>
        <v>1180</v>
      </c>
      <c r="K30" s="40">
        <v>52</v>
      </c>
    </row>
    <row r="31" spans="1:11" ht="2.25" customHeight="1" x14ac:dyDescent="0.25">
      <c r="B31" s="63"/>
      <c r="C31" s="289"/>
      <c r="D31" s="26"/>
      <c r="E31" s="37"/>
      <c r="F31" s="37"/>
      <c r="G31" s="282"/>
      <c r="H31" s="283"/>
      <c r="I31" s="104" t="s">
        <v>308</v>
      </c>
      <c r="J31" s="104">
        <v>35</v>
      </c>
      <c r="K31" s="40">
        <v>52</v>
      </c>
    </row>
    <row r="32" spans="1:11" ht="17.25" customHeight="1" thickBot="1" x14ac:dyDescent="0.3">
      <c r="B32" s="59" t="s">
        <v>224</v>
      </c>
      <c r="C32" s="60"/>
      <c r="D32" s="61"/>
      <c r="E32" s="62"/>
      <c r="F32" s="62"/>
      <c r="G32" s="470">
        <f>SUM(G33:H34)</f>
        <v>2450</v>
      </c>
      <c r="H32" s="470"/>
      <c r="I32" s="221">
        <f>SUM(I33:I34)</f>
        <v>2450</v>
      </c>
      <c r="J32" s="221">
        <f>SUM(J33:J34)</f>
        <v>1438</v>
      </c>
    </row>
    <row r="33" spans="1:11" ht="15.75" thickTop="1" x14ac:dyDescent="0.25">
      <c r="A33" s="143">
        <v>5222</v>
      </c>
      <c r="B33" s="63" t="s">
        <v>11</v>
      </c>
      <c r="C33" s="289"/>
      <c r="D33" s="26"/>
      <c r="E33" s="37"/>
      <c r="F33" s="37"/>
      <c r="G33" s="466">
        <v>800</v>
      </c>
      <c r="H33" s="467"/>
      <c r="I33" s="104">
        <v>800</v>
      </c>
      <c r="J33" s="104">
        <v>538</v>
      </c>
    </row>
    <row r="34" spans="1:11" ht="15" x14ac:dyDescent="0.25">
      <c r="A34" s="143">
        <v>5222</v>
      </c>
      <c r="B34" s="63" t="s">
        <v>11</v>
      </c>
      <c r="C34" s="289"/>
      <c r="D34" s="26"/>
      <c r="E34" s="37"/>
      <c r="F34" s="37"/>
      <c r="G34" s="466">
        <v>1650</v>
      </c>
      <c r="H34" s="467"/>
      <c r="I34" s="104">
        <v>1650</v>
      </c>
      <c r="J34" s="104">
        <v>900</v>
      </c>
    </row>
    <row r="35" spans="1:11" ht="15" x14ac:dyDescent="0.25">
      <c r="B35" s="63"/>
      <c r="C35" s="289"/>
      <c r="D35" s="26"/>
      <c r="E35" s="37"/>
      <c r="F35" s="37"/>
      <c r="G35" s="282"/>
      <c r="H35" s="283"/>
    </row>
    <row r="36" spans="1:11" ht="15" x14ac:dyDescent="0.25">
      <c r="B36" s="63"/>
      <c r="C36" s="289"/>
      <c r="D36" s="26"/>
      <c r="E36" s="37"/>
      <c r="F36" s="37"/>
      <c r="G36" s="282"/>
      <c r="H36" s="283"/>
    </row>
    <row r="37" spans="1:11" ht="15" x14ac:dyDescent="0.25">
      <c r="B37" s="26" t="s">
        <v>14</v>
      </c>
      <c r="C37" s="289"/>
      <c r="D37" s="70" t="s">
        <v>305</v>
      </c>
      <c r="E37" s="37"/>
      <c r="F37" s="37"/>
      <c r="G37" s="480">
        <v>1500</v>
      </c>
      <c r="H37" s="481"/>
    </row>
    <row r="38" spans="1:11" ht="15" x14ac:dyDescent="0.25">
      <c r="B38" s="63"/>
      <c r="C38" s="289"/>
      <c r="D38" s="26"/>
      <c r="E38" s="37"/>
      <c r="F38" s="37"/>
      <c r="G38" s="282"/>
      <c r="H38" s="283"/>
    </row>
    <row r="39" spans="1:11" ht="16.5" customHeight="1" thickBot="1" x14ac:dyDescent="0.3">
      <c r="B39" s="59" t="s">
        <v>225</v>
      </c>
      <c r="C39" s="60"/>
      <c r="D39" s="61"/>
      <c r="E39" s="62"/>
      <c r="F39" s="62"/>
      <c r="G39" s="470">
        <f>SUM(G40:H40)</f>
        <v>1500</v>
      </c>
      <c r="H39" s="470"/>
      <c r="I39" s="221">
        <v>1500</v>
      </c>
      <c r="J39" s="221">
        <v>1500</v>
      </c>
    </row>
    <row r="40" spans="1:11" ht="15.75" thickTop="1" x14ac:dyDescent="0.25">
      <c r="A40" s="143">
        <v>5213</v>
      </c>
      <c r="B40" s="63" t="s">
        <v>195</v>
      </c>
      <c r="C40" s="289"/>
      <c r="D40" s="26"/>
      <c r="E40" s="37"/>
      <c r="F40" s="37"/>
      <c r="G40" s="466">
        <v>1500</v>
      </c>
      <c r="H40" s="467"/>
    </row>
    <row r="41" spans="1:11" ht="15" x14ac:dyDescent="0.25">
      <c r="B41" s="63"/>
      <c r="C41" s="289"/>
      <c r="D41" s="26"/>
      <c r="E41" s="37"/>
      <c r="F41" s="37"/>
      <c r="G41" s="282"/>
      <c r="H41" s="283"/>
    </row>
    <row r="42" spans="1:11" ht="27.75" hidden="1" customHeight="1" x14ac:dyDescent="0.25">
      <c r="B42" s="26" t="s">
        <v>14</v>
      </c>
      <c r="C42" s="289"/>
      <c r="D42" s="490" t="s">
        <v>136</v>
      </c>
      <c r="E42" s="490"/>
      <c r="F42" s="490"/>
      <c r="G42" s="520">
        <v>0</v>
      </c>
      <c r="H42" s="521"/>
    </row>
    <row r="43" spans="1:11" hidden="1" x14ac:dyDescent="0.2">
      <c r="B43" s="289"/>
      <c r="C43" s="289"/>
      <c r="D43" s="26"/>
      <c r="E43" s="37"/>
      <c r="F43" s="37"/>
      <c r="G43" s="37"/>
      <c r="H43" s="26"/>
    </row>
    <row r="44" spans="1:11" ht="16.5" hidden="1" customHeight="1" thickBot="1" x14ac:dyDescent="0.3">
      <c r="B44" s="59" t="s">
        <v>12</v>
      </c>
      <c r="C44" s="60"/>
      <c r="D44" s="61"/>
      <c r="E44" s="62"/>
      <c r="F44" s="62"/>
      <c r="G44" s="517">
        <f>SUM(G45:H46)</f>
        <v>0</v>
      </c>
      <c r="H44" s="517"/>
      <c r="I44" s="221">
        <v>0</v>
      </c>
      <c r="J44" s="221">
        <v>0</v>
      </c>
    </row>
    <row r="45" spans="1:11" ht="15.75" hidden="1" thickTop="1" x14ac:dyDescent="0.25">
      <c r="A45" s="143">
        <v>5213</v>
      </c>
      <c r="B45" s="63" t="s">
        <v>13</v>
      </c>
      <c r="C45" s="289"/>
      <c r="D45" s="26"/>
      <c r="E45" s="37"/>
      <c r="F45" s="37"/>
      <c r="G45" s="518">
        <v>0</v>
      </c>
      <c r="H45" s="519"/>
      <c r="I45" s="14"/>
      <c r="J45" s="14"/>
      <c r="K45" s="14"/>
    </row>
    <row r="46" spans="1:11" hidden="1" x14ac:dyDescent="0.2"/>
    <row r="47" spans="1:11" ht="29.25" customHeight="1" x14ac:dyDescent="0.25">
      <c r="B47" s="26" t="s">
        <v>14</v>
      </c>
      <c r="C47" s="289"/>
      <c r="D47" s="482" t="s">
        <v>306</v>
      </c>
      <c r="E47" s="482"/>
      <c r="F47" s="482"/>
      <c r="G47" s="480">
        <v>2000</v>
      </c>
      <c r="H47" s="481"/>
    </row>
    <row r="48" spans="1:11" ht="14.25" customHeight="1" x14ac:dyDescent="0.25">
      <c r="B48" s="26"/>
      <c r="C48" s="289"/>
      <c r="D48" s="286"/>
      <c r="E48" s="286"/>
      <c r="F48" s="286"/>
      <c r="G48" s="284"/>
      <c r="H48" s="285"/>
    </row>
    <row r="49" spans="1:11" ht="16.5" customHeight="1" thickBot="1" x14ac:dyDescent="0.3">
      <c r="B49" s="59" t="s">
        <v>225</v>
      </c>
      <c r="C49" s="60"/>
      <c r="D49" s="61"/>
      <c r="E49" s="62"/>
      <c r="F49" s="62"/>
      <c r="G49" s="470">
        <f>SUM(G50:H50)</f>
        <v>2000</v>
      </c>
      <c r="H49" s="470"/>
      <c r="I49" s="221">
        <v>2000</v>
      </c>
      <c r="J49" s="221">
        <v>2000</v>
      </c>
    </row>
    <row r="50" spans="1:11" ht="15.75" thickTop="1" x14ac:dyDescent="0.25">
      <c r="A50" s="143">
        <v>5213</v>
      </c>
      <c r="B50" s="63" t="s">
        <v>195</v>
      </c>
      <c r="C50" s="289"/>
      <c r="D50" s="26"/>
      <c r="E50" s="37"/>
      <c r="F50" s="37"/>
      <c r="G50" s="466">
        <v>2000</v>
      </c>
      <c r="H50" s="467"/>
    </row>
    <row r="51" spans="1:11" ht="15" x14ac:dyDescent="0.25">
      <c r="B51" s="63"/>
      <c r="C51" s="289"/>
      <c r="D51" s="322"/>
      <c r="E51" s="37"/>
      <c r="F51" s="37"/>
      <c r="G51" s="282"/>
      <c r="H51" s="283"/>
    </row>
    <row r="52" spans="1:11" ht="15" x14ac:dyDescent="0.25">
      <c r="B52" s="26" t="s">
        <v>14</v>
      </c>
      <c r="C52" s="440"/>
      <c r="D52" s="446" t="s">
        <v>389</v>
      </c>
      <c r="E52" s="37"/>
      <c r="F52" s="37"/>
      <c r="G52" s="480">
        <v>10500</v>
      </c>
      <c r="H52" s="481"/>
      <c r="I52" s="104" t="s">
        <v>310</v>
      </c>
    </row>
    <row r="53" spans="1:11" x14ac:dyDescent="0.2">
      <c r="B53" s="289"/>
      <c r="C53" s="289"/>
      <c r="D53" s="26"/>
      <c r="E53" s="37"/>
      <c r="F53" s="37"/>
      <c r="G53" s="37"/>
      <c r="H53" s="26"/>
    </row>
    <row r="54" spans="1:11" ht="16.5" customHeight="1" thickBot="1" x14ac:dyDescent="0.3">
      <c r="B54" s="59" t="s">
        <v>226</v>
      </c>
      <c r="C54" s="60"/>
      <c r="D54" s="61"/>
      <c r="E54" s="62"/>
      <c r="F54" s="62"/>
      <c r="G54" s="470">
        <f>SUM(G55:H56)</f>
        <v>10500</v>
      </c>
      <c r="H54" s="470"/>
      <c r="I54" s="104">
        <f>2100+7900</f>
        <v>10000</v>
      </c>
      <c r="J54" s="104">
        <f>2100+6489</f>
        <v>8589</v>
      </c>
    </row>
    <row r="55" spans="1:11" ht="15.75" thickTop="1" x14ac:dyDescent="0.25">
      <c r="A55" s="143">
        <v>5223</v>
      </c>
      <c r="B55" s="63" t="s">
        <v>92</v>
      </c>
      <c r="C55" s="289"/>
      <c r="D55" s="26"/>
      <c r="E55" s="37"/>
      <c r="F55" s="37"/>
      <c r="G55" s="466">
        <v>10500</v>
      </c>
      <c r="H55" s="467"/>
      <c r="J55" s="104">
        <v>1175</v>
      </c>
      <c r="K55" s="40">
        <v>63</v>
      </c>
    </row>
    <row r="56" spans="1:11" ht="15" x14ac:dyDescent="0.25">
      <c r="B56" s="63"/>
      <c r="C56" s="289"/>
      <c r="D56" s="26"/>
      <c r="E56" s="37"/>
      <c r="F56" s="37"/>
      <c r="G56" s="466"/>
      <c r="H56" s="467"/>
      <c r="I56" s="104">
        <v>500</v>
      </c>
      <c r="J56" s="104">
        <v>736</v>
      </c>
      <c r="K56" s="40" t="s">
        <v>311</v>
      </c>
    </row>
    <row r="57" spans="1:11" ht="15" x14ac:dyDescent="0.25">
      <c r="B57" s="63"/>
      <c r="C57" s="289"/>
      <c r="D57" s="26"/>
      <c r="E57" s="37"/>
      <c r="F57" s="37"/>
      <c r="G57" s="282"/>
      <c r="H57" s="283"/>
      <c r="I57" s="14"/>
      <c r="J57" s="14"/>
      <c r="K57" s="14"/>
    </row>
    <row r="59" spans="1:11" x14ac:dyDescent="0.2">
      <c r="D59" s="205" t="s">
        <v>127</v>
      </c>
      <c r="E59" s="206">
        <f>SUM(E9:E15,E17)</f>
        <v>19900</v>
      </c>
      <c r="F59" s="206">
        <f t="shared" ref="F59:G59" si="0">SUM(F9:F15,F17)</f>
        <v>18928</v>
      </c>
      <c r="G59" s="206">
        <f t="shared" si="0"/>
        <v>19900</v>
      </c>
    </row>
    <row r="60" spans="1:11" x14ac:dyDescent="0.2">
      <c r="D60" s="205" t="s">
        <v>128</v>
      </c>
      <c r="E60" s="206">
        <f>SUM(E16)</f>
        <v>0</v>
      </c>
      <c r="F60" s="206">
        <f t="shared" ref="F60:G60" si="1">SUM(F16)</f>
        <v>1175</v>
      </c>
      <c r="G60" s="206">
        <f t="shared" si="1"/>
        <v>0</v>
      </c>
    </row>
    <row r="61" spans="1:11" ht="15" x14ac:dyDescent="0.25">
      <c r="D61" s="207" t="s">
        <v>76</v>
      </c>
      <c r="E61" s="208">
        <f>SUM(E59:E60)</f>
        <v>19900</v>
      </c>
      <c r="F61" s="208">
        <f>SUM(F59:F60)</f>
        <v>20103</v>
      </c>
      <c r="G61" s="208">
        <f>SUM(G59:G60)</f>
        <v>19900</v>
      </c>
    </row>
  </sheetData>
  <mergeCells count="29">
    <mergeCell ref="D42:F42"/>
    <mergeCell ref="D30:E30"/>
    <mergeCell ref="G30:H30"/>
    <mergeCell ref="D47:F47"/>
    <mergeCell ref="G42:H42"/>
    <mergeCell ref="G47:H47"/>
    <mergeCell ref="G52:H52"/>
    <mergeCell ref="G34:H34"/>
    <mergeCell ref="G40:H40"/>
    <mergeCell ref="G44:H44"/>
    <mergeCell ref="G45:H45"/>
    <mergeCell ref="G49:H49"/>
    <mergeCell ref="G50:H50"/>
    <mergeCell ref="G55:H55"/>
    <mergeCell ref="G56:H56"/>
    <mergeCell ref="G1:H1"/>
    <mergeCell ref="B18:D18"/>
    <mergeCell ref="G39:H39"/>
    <mergeCell ref="G37:H37"/>
    <mergeCell ref="G25:H25"/>
    <mergeCell ref="G32:H32"/>
    <mergeCell ref="G33:H33"/>
    <mergeCell ref="G29:H29"/>
    <mergeCell ref="G24:H24"/>
    <mergeCell ref="G22:H22"/>
    <mergeCell ref="D28:E28"/>
    <mergeCell ref="G28:H28"/>
    <mergeCell ref="D29:F29"/>
    <mergeCell ref="G54:H54"/>
  </mergeCells>
  <pageMargins left="0.70866141732283472" right="0.70866141732283472" top="0.78740157480314965" bottom="0.78740157480314965" header="0.31496062992125984" footer="0.31496062992125984"/>
  <pageSetup paperSize="9" scale="70" firstPageNumber="85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CFFFF"/>
  </sheetPr>
  <dimension ref="A1:N75"/>
  <sheetViews>
    <sheetView tabSelected="1" view="pageBreakPreview" topLeftCell="A38" zoomScaleNormal="100" zoomScaleSheetLayoutView="100" workbookViewId="0">
      <selection activeCell="D42" sqref="D42"/>
    </sheetView>
  </sheetViews>
  <sheetFormatPr defaultColWidth="9.140625" defaultRowHeight="14.25" x14ac:dyDescent="0.2"/>
  <cols>
    <col min="1" max="1" width="6.140625" style="40" customWidth="1"/>
    <col min="2" max="2" width="8.5703125" style="67" customWidth="1"/>
    <col min="3" max="3" width="9.140625" style="67"/>
    <col min="4" max="4" width="54.42578125" style="14" customWidth="1"/>
    <col min="5" max="7" width="14.140625" style="44" customWidth="1"/>
    <col min="8" max="8" width="8.28515625" style="14" customWidth="1"/>
    <col min="9" max="10" width="9.140625" style="104"/>
    <col min="11" max="11" width="9.140625" style="213"/>
    <col min="12" max="12" width="9.140625" style="104"/>
    <col min="13" max="16384" width="9.140625" style="14"/>
  </cols>
  <sheetData>
    <row r="1" spans="1:12" ht="23.25" x14ac:dyDescent="0.35">
      <c r="B1" s="45" t="s">
        <v>51</v>
      </c>
      <c r="C1" s="455"/>
      <c r="D1" s="26"/>
      <c r="E1" s="37"/>
      <c r="F1" s="37"/>
      <c r="G1" s="476" t="s">
        <v>28</v>
      </c>
      <c r="H1" s="476"/>
    </row>
    <row r="2" spans="1:12" ht="8.25" customHeight="1" x14ac:dyDescent="0.2">
      <c r="B2" s="455"/>
      <c r="C2" s="455"/>
      <c r="D2" s="26"/>
      <c r="E2" s="37"/>
      <c r="F2" s="37"/>
      <c r="G2" s="37"/>
      <c r="H2" s="26"/>
    </row>
    <row r="3" spans="1:12" x14ac:dyDescent="0.2">
      <c r="B3" s="47" t="s">
        <v>2</v>
      </c>
      <c r="C3" s="47" t="s">
        <v>56</v>
      </c>
      <c r="D3" s="26"/>
      <c r="E3" s="37"/>
      <c r="F3" s="37"/>
      <c r="G3" s="37"/>
      <c r="H3" s="26"/>
    </row>
    <row r="4" spans="1:12" x14ac:dyDescent="0.2">
      <c r="B4" s="455"/>
      <c r="C4" s="47" t="s">
        <v>3</v>
      </c>
      <c r="D4" s="26"/>
      <c r="E4" s="37"/>
      <c r="F4" s="37"/>
      <c r="G4" s="37"/>
      <c r="H4" s="26"/>
    </row>
    <row r="5" spans="1:12" s="40" customFormat="1" ht="11.25" customHeight="1" thickBot="1" x14ac:dyDescent="0.25">
      <c r="B5" s="48"/>
      <c r="C5" s="48"/>
      <c r="D5" s="27"/>
      <c r="E5" s="49"/>
      <c r="F5" s="49"/>
      <c r="G5" s="49"/>
      <c r="H5" s="27" t="s">
        <v>4</v>
      </c>
      <c r="I5" s="104"/>
      <c r="J5" s="104"/>
      <c r="K5" s="213"/>
      <c r="L5" s="104"/>
    </row>
    <row r="6" spans="1:12" s="40" customFormat="1" ht="39" customHeight="1" thickTop="1" thickBot="1" x14ac:dyDescent="0.25">
      <c r="B6" s="50" t="s">
        <v>5</v>
      </c>
      <c r="C6" s="51" t="s">
        <v>6</v>
      </c>
      <c r="D6" s="52" t="s">
        <v>7</v>
      </c>
      <c r="E6" s="38" t="s">
        <v>266</v>
      </c>
      <c r="F6" s="38" t="s">
        <v>267</v>
      </c>
      <c r="G6" s="38" t="s">
        <v>268</v>
      </c>
      <c r="H6" s="15" t="s">
        <v>8</v>
      </c>
      <c r="I6" s="104"/>
      <c r="J6" s="104"/>
      <c r="K6" s="213"/>
      <c r="L6" s="104"/>
    </row>
    <row r="7" spans="1:12" s="121" customFormat="1" thickTop="1" thickBot="1" x14ac:dyDescent="0.25">
      <c r="A7" s="139"/>
      <c r="B7" s="53">
        <v>1</v>
      </c>
      <c r="C7" s="54">
        <v>2</v>
      </c>
      <c r="D7" s="54">
        <v>3</v>
      </c>
      <c r="E7" s="94">
        <v>4</v>
      </c>
      <c r="F7" s="94">
        <v>5</v>
      </c>
      <c r="G7" s="94">
        <v>6</v>
      </c>
      <c r="H7" s="116" t="s">
        <v>105</v>
      </c>
      <c r="I7" s="105"/>
      <c r="J7" s="105"/>
      <c r="K7" s="214"/>
      <c r="L7" s="105"/>
    </row>
    <row r="8" spans="1:12" s="562" customFormat="1" ht="28.5" customHeight="1" thickTop="1" x14ac:dyDescent="0.25">
      <c r="A8" s="197"/>
      <c r="B8" s="198">
        <v>2143</v>
      </c>
      <c r="C8" s="199">
        <v>53</v>
      </c>
      <c r="D8" s="200" t="s">
        <v>191</v>
      </c>
      <c r="E8" s="201">
        <f>SUM(K23,K25,K28,K30)</f>
        <v>8900</v>
      </c>
      <c r="F8" s="201">
        <f>SUM(L23,L25,L28,L30)</f>
        <v>1535</v>
      </c>
      <c r="G8" s="201">
        <f>SUM(G28)</f>
        <v>8900</v>
      </c>
      <c r="H8" s="242">
        <f>G8/E8*100</f>
        <v>100</v>
      </c>
      <c r="I8" s="560"/>
      <c r="J8" s="560"/>
      <c r="K8" s="561"/>
      <c r="L8" s="560"/>
    </row>
    <row r="9" spans="1:12" s="121" customFormat="1" ht="14.25" customHeight="1" x14ac:dyDescent="0.2">
      <c r="A9" s="139"/>
      <c r="B9" s="134">
        <v>2143</v>
      </c>
      <c r="C9" s="135">
        <v>52</v>
      </c>
      <c r="D9" s="136" t="s">
        <v>194</v>
      </c>
      <c r="E9" s="7"/>
      <c r="F9" s="7">
        <f>SUM(L22,L24,L27,L29)</f>
        <v>2643</v>
      </c>
      <c r="G9" s="7"/>
      <c r="H9" s="243"/>
      <c r="I9" s="105"/>
      <c r="J9" s="105"/>
      <c r="K9" s="214"/>
      <c r="L9" s="105"/>
    </row>
    <row r="10" spans="1:12" s="121" customFormat="1" ht="14.25" customHeight="1" x14ac:dyDescent="0.2">
      <c r="A10" s="139"/>
      <c r="B10" s="134">
        <v>2143</v>
      </c>
      <c r="C10" s="135">
        <v>63</v>
      </c>
      <c r="D10" s="136" t="s">
        <v>21</v>
      </c>
      <c r="E10" s="7"/>
      <c r="F10" s="7">
        <f>SUM(L31)</f>
        <v>6807</v>
      </c>
      <c r="G10" s="7"/>
      <c r="H10" s="243"/>
      <c r="I10" s="105"/>
      <c r="J10" s="105"/>
      <c r="K10" s="214"/>
      <c r="L10" s="105"/>
    </row>
    <row r="11" spans="1:12" s="121" customFormat="1" ht="14.25" customHeight="1" x14ac:dyDescent="0.2">
      <c r="A11" s="139"/>
      <c r="B11" s="134">
        <v>2143</v>
      </c>
      <c r="C11" s="135">
        <v>52</v>
      </c>
      <c r="D11" s="136" t="s">
        <v>194</v>
      </c>
      <c r="E11" s="7">
        <f>SUM(I35)</f>
        <v>1000</v>
      </c>
      <c r="F11" s="7">
        <f>SUM(J35)</f>
        <v>1000</v>
      </c>
      <c r="G11" s="7">
        <f>SUM(G35)</f>
        <v>1000</v>
      </c>
      <c r="H11" s="243">
        <f>G11/E11*100</f>
        <v>100</v>
      </c>
      <c r="I11" s="105"/>
      <c r="J11" s="105"/>
      <c r="K11" s="214"/>
      <c r="L11" s="105"/>
    </row>
    <row r="12" spans="1:12" s="121" customFormat="1" ht="27.75" customHeight="1" x14ac:dyDescent="0.2">
      <c r="A12" s="139"/>
      <c r="B12" s="134">
        <v>2143</v>
      </c>
      <c r="C12" s="135">
        <v>53</v>
      </c>
      <c r="D12" s="190" t="s">
        <v>191</v>
      </c>
      <c r="E12" s="7"/>
      <c r="F12" s="7"/>
      <c r="G12" s="7">
        <f>SUM(G38)</f>
        <v>22086</v>
      </c>
      <c r="H12" s="243"/>
      <c r="I12" s="105"/>
      <c r="J12" s="105"/>
      <c r="K12" s="214"/>
      <c r="L12" s="105"/>
    </row>
    <row r="13" spans="1:12" s="121" customFormat="1" ht="14.25" customHeight="1" x14ac:dyDescent="0.2">
      <c r="A13" s="139"/>
      <c r="B13" s="137">
        <v>5512</v>
      </c>
      <c r="C13" s="138">
        <v>52</v>
      </c>
      <c r="D13" s="136" t="s">
        <v>194</v>
      </c>
      <c r="E13" s="10">
        <f>SUM(I52)</f>
        <v>2000</v>
      </c>
      <c r="F13" s="10">
        <f>SUM(J52)</f>
        <v>2216</v>
      </c>
      <c r="G13" s="7">
        <f>SUM(G52)</f>
        <v>2000</v>
      </c>
      <c r="H13" s="243">
        <f>G13/E13*100</f>
        <v>100</v>
      </c>
      <c r="I13" s="105"/>
      <c r="J13" s="105"/>
      <c r="K13" s="214"/>
      <c r="L13" s="105"/>
    </row>
    <row r="14" spans="1:12" s="121" customFormat="1" ht="14.25" customHeight="1" x14ac:dyDescent="0.2">
      <c r="A14" s="139"/>
      <c r="B14" s="137">
        <v>5512</v>
      </c>
      <c r="C14" s="138">
        <v>52</v>
      </c>
      <c r="D14" s="136" t="s">
        <v>194</v>
      </c>
      <c r="E14" s="10">
        <f>SUM(I53)</f>
        <v>1500</v>
      </c>
      <c r="F14" s="10">
        <f>SUM(J53)</f>
        <v>1550</v>
      </c>
      <c r="G14" s="7">
        <f>SUM(G53)</f>
        <v>1500</v>
      </c>
      <c r="H14" s="243">
        <f>G14/E14*100</f>
        <v>100</v>
      </c>
      <c r="I14" s="105"/>
      <c r="J14" s="105"/>
      <c r="K14" s="214"/>
      <c r="L14" s="105"/>
    </row>
    <row r="15" spans="1:12" s="565" customFormat="1" ht="27.75" customHeight="1" x14ac:dyDescent="0.25">
      <c r="A15" s="240"/>
      <c r="B15" s="202">
        <v>5512</v>
      </c>
      <c r="C15" s="203">
        <v>53</v>
      </c>
      <c r="D15" s="190" t="s">
        <v>191</v>
      </c>
      <c r="E15" s="204">
        <f>SUM(I63)</f>
        <v>6690</v>
      </c>
      <c r="F15" s="204">
        <f>SUM(J63)</f>
        <v>5044</v>
      </c>
      <c r="G15" s="132">
        <f>SUM(G63)</f>
        <v>10690</v>
      </c>
      <c r="H15" s="244">
        <f>G15/E15*100</f>
        <v>159.79073243647235</v>
      </c>
      <c r="I15" s="563"/>
      <c r="J15" s="563"/>
      <c r="K15" s="564"/>
      <c r="L15" s="563"/>
    </row>
    <row r="16" spans="1:12" s="569" customFormat="1" ht="14.25" customHeight="1" x14ac:dyDescent="0.2">
      <c r="A16" s="241"/>
      <c r="B16" s="134">
        <v>5512</v>
      </c>
      <c r="C16" s="135">
        <v>63</v>
      </c>
      <c r="D16" s="136" t="s">
        <v>21</v>
      </c>
      <c r="E16" s="7"/>
      <c r="F16" s="7">
        <f>SUM(J64)</f>
        <v>1646</v>
      </c>
      <c r="G16" s="566"/>
      <c r="H16" s="243"/>
      <c r="I16" s="567"/>
      <c r="J16" s="567"/>
      <c r="K16" s="568"/>
      <c r="L16" s="567"/>
    </row>
    <row r="17" spans="1:13" ht="15" thickBot="1" x14ac:dyDescent="0.25">
      <c r="B17" s="134">
        <v>5512</v>
      </c>
      <c r="C17" s="135">
        <v>63</v>
      </c>
      <c r="D17" s="136" t="s">
        <v>21</v>
      </c>
      <c r="E17" s="7">
        <f>SUM(I66)</f>
        <v>4000</v>
      </c>
      <c r="F17" s="44">
        <f>SUM(J66)</f>
        <v>5000</v>
      </c>
      <c r="G17" s="7">
        <f>SUM(G66)</f>
        <v>15000</v>
      </c>
      <c r="H17" s="244">
        <f>G17/E17*100</f>
        <v>375</v>
      </c>
    </row>
    <row r="18" spans="1:13" s="43" customFormat="1" ht="22.5" customHeight="1" thickTop="1" thickBot="1" x14ac:dyDescent="0.3">
      <c r="A18" s="109"/>
      <c r="B18" s="477" t="s">
        <v>9</v>
      </c>
      <c r="C18" s="478"/>
      <c r="D18" s="479"/>
      <c r="E18" s="13">
        <f>SUM(E8:E17)</f>
        <v>24090</v>
      </c>
      <c r="F18" s="13">
        <f>SUM(F8:F17)</f>
        <v>27441</v>
      </c>
      <c r="G18" s="13">
        <f>SUM(G8:G17)</f>
        <v>61176</v>
      </c>
      <c r="H18" s="16">
        <f>G18/E18*100</f>
        <v>253.94769613947696</v>
      </c>
      <c r="I18" s="212"/>
      <c r="J18" s="212"/>
      <c r="K18" s="215"/>
      <c r="L18" s="212"/>
    </row>
    <row r="19" spans="1:13" ht="15" thickTop="1" x14ac:dyDescent="0.2">
      <c r="B19" s="26"/>
      <c r="C19" s="26"/>
      <c r="D19" s="26"/>
      <c r="E19" s="37"/>
      <c r="F19" s="37"/>
      <c r="G19" s="37"/>
      <c r="H19" s="570"/>
    </row>
    <row r="20" spans="1:13" ht="15" x14ac:dyDescent="0.25">
      <c r="B20" s="57" t="s">
        <v>10</v>
      </c>
      <c r="C20" s="95"/>
      <c r="D20" s="95"/>
      <c r="E20" s="95"/>
      <c r="F20" s="95"/>
      <c r="G20" s="95"/>
      <c r="H20" s="95"/>
    </row>
    <row r="21" spans="1:13" ht="15" x14ac:dyDescent="0.25">
      <c r="B21" s="26" t="s">
        <v>14</v>
      </c>
      <c r="C21" s="455"/>
      <c r="D21" s="70" t="s">
        <v>292</v>
      </c>
      <c r="E21" s="37"/>
      <c r="F21" s="37"/>
      <c r="G21" s="480">
        <f>SUM(G22:H26)</f>
        <v>9900</v>
      </c>
      <c r="H21" s="481"/>
    </row>
    <row r="22" spans="1:13" ht="15" x14ac:dyDescent="0.25">
      <c r="B22" s="47" t="s">
        <v>15</v>
      </c>
      <c r="C22" s="455"/>
      <c r="D22" s="21" t="s">
        <v>137</v>
      </c>
      <c r="E22" s="37"/>
      <c r="F22" s="37"/>
      <c r="G22" s="471">
        <v>1000</v>
      </c>
      <c r="H22" s="472"/>
      <c r="I22" s="104">
        <v>580</v>
      </c>
      <c r="J22" s="104">
        <v>52</v>
      </c>
      <c r="K22" s="213">
        <v>0</v>
      </c>
      <c r="L22" s="104">
        <v>700</v>
      </c>
    </row>
    <row r="23" spans="1:13" ht="15" x14ac:dyDescent="0.25">
      <c r="B23" s="47"/>
      <c r="C23" s="455"/>
      <c r="D23" s="21" t="s">
        <v>144</v>
      </c>
      <c r="E23" s="37"/>
      <c r="F23" s="37"/>
      <c r="G23" s="471">
        <v>600</v>
      </c>
      <c r="H23" s="472"/>
      <c r="J23" s="104">
        <v>53</v>
      </c>
      <c r="K23" s="213">
        <v>1000</v>
      </c>
      <c r="L23" s="104">
        <v>300</v>
      </c>
      <c r="M23" s="258">
        <f>SUM(L22:L23)</f>
        <v>1000</v>
      </c>
    </row>
    <row r="24" spans="1:13" ht="15.75" customHeight="1" x14ac:dyDescent="0.25">
      <c r="B24" s="47"/>
      <c r="C24" s="455"/>
      <c r="D24" s="483" t="s">
        <v>145</v>
      </c>
      <c r="E24" s="483"/>
      <c r="F24" s="483"/>
      <c r="G24" s="471">
        <v>1200</v>
      </c>
      <c r="H24" s="472"/>
      <c r="I24" s="104">
        <v>581</v>
      </c>
      <c r="J24" s="104">
        <v>52</v>
      </c>
      <c r="K24" s="213">
        <v>0</v>
      </c>
      <c r="L24" s="104">
        <v>345</v>
      </c>
      <c r="M24" s="42"/>
    </row>
    <row r="25" spans="1:13" ht="15.75" customHeight="1" x14ac:dyDescent="0.25">
      <c r="B25" s="47"/>
      <c r="C25" s="455"/>
      <c r="D25" s="483" t="s">
        <v>146</v>
      </c>
      <c r="E25" s="483"/>
      <c r="F25" s="483"/>
      <c r="G25" s="471">
        <v>6100</v>
      </c>
      <c r="H25" s="472"/>
      <c r="J25" s="104">
        <v>53</v>
      </c>
      <c r="K25" s="213">
        <v>600</v>
      </c>
      <c r="L25" s="104">
        <v>255</v>
      </c>
      <c r="M25" s="258">
        <f>SUM(L24:L25)</f>
        <v>600</v>
      </c>
    </row>
    <row r="26" spans="1:13" ht="15.75" customHeight="1" x14ac:dyDescent="0.25">
      <c r="B26" s="47"/>
      <c r="C26" s="455"/>
      <c r="D26" s="456" t="s">
        <v>261</v>
      </c>
      <c r="E26" s="456"/>
      <c r="F26" s="456"/>
      <c r="G26" s="471">
        <v>1000</v>
      </c>
      <c r="H26" s="472"/>
      <c r="M26" s="234"/>
    </row>
    <row r="27" spans="1:13" x14ac:dyDescent="0.2">
      <c r="B27" s="571"/>
      <c r="C27" s="571"/>
      <c r="D27" s="571"/>
      <c r="E27" s="571"/>
      <c r="F27" s="571"/>
      <c r="G27" s="571"/>
      <c r="H27" s="571"/>
      <c r="I27" s="104">
        <v>582</v>
      </c>
      <c r="J27" s="104">
        <v>52</v>
      </c>
      <c r="K27" s="213">
        <v>0</v>
      </c>
      <c r="L27" s="104">
        <v>350</v>
      </c>
      <c r="M27" s="42"/>
    </row>
    <row r="28" spans="1:13" ht="30.75" customHeight="1" thickBot="1" x14ac:dyDescent="0.3">
      <c r="B28" s="468" t="s">
        <v>201</v>
      </c>
      <c r="C28" s="469"/>
      <c r="D28" s="469"/>
      <c r="E28" s="469"/>
      <c r="F28" s="469"/>
      <c r="G28" s="470">
        <f>SUM(G29:H32)</f>
        <v>8900</v>
      </c>
      <c r="H28" s="470"/>
      <c r="J28" s="104">
        <v>53</v>
      </c>
      <c r="K28" s="213">
        <v>1200</v>
      </c>
      <c r="L28" s="104">
        <v>850</v>
      </c>
      <c r="M28" s="258">
        <f>SUM(L27:L28)</f>
        <v>1200</v>
      </c>
    </row>
    <row r="29" spans="1:13" ht="14.25" customHeight="1" thickTop="1" x14ac:dyDescent="0.25">
      <c r="A29" s="40">
        <v>5321</v>
      </c>
      <c r="B29" s="63" t="s">
        <v>27</v>
      </c>
      <c r="C29" s="455"/>
      <c r="D29" s="26"/>
      <c r="E29" s="37"/>
      <c r="F29" s="37"/>
      <c r="G29" s="466">
        <v>1000</v>
      </c>
      <c r="H29" s="467"/>
      <c r="I29" s="104">
        <v>583</v>
      </c>
      <c r="J29" s="104">
        <v>52</v>
      </c>
      <c r="K29" s="213">
        <v>0</v>
      </c>
      <c r="L29" s="104">
        <v>1248</v>
      </c>
    </row>
    <row r="30" spans="1:13" ht="14.25" customHeight="1" x14ac:dyDescent="0.25">
      <c r="A30" s="40">
        <v>5321</v>
      </c>
      <c r="B30" s="63" t="s">
        <v>27</v>
      </c>
      <c r="C30" s="455"/>
      <c r="D30" s="26"/>
      <c r="E30" s="37"/>
      <c r="F30" s="37"/>
      <c r="G30" s="466">
        <v>600</v>
      </c>
      <c r="H30" s="467"/>
      <c r="J30" s="104">
        <v>53</v>
      </c>
      <c r="K30" s="213">
        <v>6100</v>
      </c>
      <c r="L30" s="104">
        <v>130</v>
      </c>
    </row>
    <row r="31" spans="1:13" ht="14.25" customHeight="1" x14ac:dyDescent="0.25">
      <c r="A31" s="40">
        <v>5321</v>
      </c>
      <c r="B31" s="63" t="s">
        <v>27</v>
      </c>
      <c r="C31" s="455"/>
      <c r="D31" s="26"/>
      <c r="E31" s="37"/>
      <c r="F31" s="37"/>
      <c r="G31" s="466">
        <v>1200</v>
      </c>
      <c r="H31" s="467"/>
      <c r="J31" s="104">
        <v>63</v>
      </c>
      <c r="K31" s="213">
        <v>0</v>
      </c>
      <c r="L31" s="104">
        <v>6807</v>
      </c>
      <c r="M31" s="258">
        <f>SUM(L29:L31)</f>
        <v>8185</v>
      </c>
    </row>
    <row r="32" spans="1:13" ht="14.25" customHeight="1" x14ac:dyDescent="0.25">
      <c r="A32" s="40">
        <v>5321</v>
      </c>
      <c r="B32" s="63" t="s">
        <v>27</v>
      </c>
      <c r="C32" s="455"/>
      <c r="D32" s="26"/>
      <c r="E32" s="37"/>
      <c r="F32" s="37"/>
      <c r="G32" s="466">
        <v>6100</v>
      </c>
      <c r="H32" s="467"/>
    </row>
    <row r="33" spans="1:14" ht="14.25" customHeight="1" x14ac:dyDescent="0.25">
      <c r="B33" s="63"/>
      <c r="C33" s="455"/>
      <c r="D33" s="26"/>
      <c r="E33" s="37"/>
      <c r="F33" s="37"/>
      <c r="G33" s="448"/>
      <c r="H33" s="449"/>
    </row>
    <row r="34" spans="1:14" ht="17.25" customHeight="1" thickBot="1" x14ac:dyDescent="0.3">
      <c r="B34" s="59" t="s">
        <v>265</v>
      </c>
      <c r="C34" s="60"/>
      <c r="D34" s="61"/>
      <c r="E34" s="62"/>
      <c r="F34" s="62"/>
      <c r="G34" s="470">
        <f>SUM(G35)</f>
        <v>1000</v>
      </c>
      <c r="H34" s="470"/>
    </row>
    <row r="35" spans="1:14" ht="15.75" thickTop="1" x14ac:dyDescent="0.25">
      <c r="A35" s="143">
        <v>5213</v>
      </c>
      <c r="B35" s="63" t="s">
        <v>195</v>
      </c>
      <c r="C35" s="455"/>
      <c r="D35" s="26"/>
      <c r="E35" s="37"/>
      <c r="F35" s="37"/>
      <c r="G35" s="466">
        <v>1000</v>
      </c>
      <c r="H35" s="467"/>
      <c r="I35" s="104">
        <v>1000</v>
      </c>
      <c r="J35" s="104">
        <v>1000</v>
      </c>
      <c r="K35" s="238" t="s">
        <v>196</v>
      </c>
      <c r="L35" s="14"/>
      <c r="N35" s="143"/>
    </row>
    <row r="36" spans="1:14" ht="14.25" customHeight="1" x14ac:dyDescent="0.25">
      <c r="B36" s="63"/>
      <c r="C36" s="455"/>
      <c r="D36" s="26"/>
      <c r="E36" s="37"/>
      <c r="F36" s="37"/>
      <c r="G36" s="448"/>
      <c r="H36" s="449"/>
    </row>
    <row r="37" spans="1:14" ht="14.25" customHeight="1" x14ac:dyDescent="0.25">
      <c r="B37" s="63"/>
      <c r="C37" s="455"/>
      <c r="D37" s="26"/>
      <c r="E37" s="37"/>
      <c r="F37" s="37"/>
      <c r="G37" s="448"/>
      <c r="H37" s="449"/>
    </row>
    <row r="38" spans="1:14" ht="15" x14ac:dyDescent="0.25">
      <c r="B38" s="26" t="s">
        <v>14</v>
      </c>
      <c r="C38" s="455"/>
      <c r="D38" s="70" t="s">
        <v>386</v>
      </c>
      <c r="E38" s="37"/>
      <c r="F38" s="37"/>
      <c r="G38" s="480">
        <v>22086</v>
      </c>
      <c r="H38" s="481"/>
    </row>
    <row r="39" spans="1:14" ht="14.25" customHeight="1" x14ac:dyDescent="0.25">
      <c r="B39" s="63"/>
      <c r="C39" s="455"/>
      <c r="D39" s="26"/>
      <c r="E39" s="37"/>
      <c r="F39" s="37"/>
      <c r="G39" s="448"/>
      <c r="H39" s="449"/>
    </row>
    <row r="40" spans="1:14" ht="30.75" customHeight="1" thickBot="1" x14ac:dyDescent="0.3">
      <c r="B40" s="468" t="s">
        <v>201</v>
      </c>
      <c r="C40" s="469"/>
      <c r="D40" s="469"/>
      <c r="E40" s="469"/>
      <c r="F40" s="469"/>
      <c r="G40" s="470">
        <f>SUM(G41:H42)</f>
        <v>22086</v>
      </c>
      <c r="H40" s="470"/>
      <c r="M40" s="258"/>
    </row>
    <row r="41" spans="1:14" ht="14.25" customHeight="1" thickTop="1" x14ac:dyDescent="0.25">
      <c r="A41" s="40">
        <v>5321</v>
      </c>
      <c r="B41" s="63" t="s">
        <v>27</v>
      </c>
      <c r="C41" s="455"/>
      <c r="D41" s="26"/>
      <c r="E41" s="37"/>
      <c r="F41" s="37"/>
      <c r="G41" s="466">
        <v>22086</v>
      </c>
      <c r="H41" s="467"/>
    </row>
    <row r="42" spans="1:14" ht="14.25" customHeight="1" x14ac:dyDescent="0.25">
      <c r="B42" s="63"/>
      <c r="C42" s="455"/>
      <c r="D42" s="26"/>
      <c r="E42" s="37"/>
      <c r="F42" s="37"/>
      <c r="G42" s="448"/>
      <c r="H42" s="449"/>
    </row>
    <row r="43" spans="1:14" ht="15" x14ac:dyDescent="0.25">
      <c r="A43" s="143"/>
      <c r="B43" s="63"/>
      <c r="C43" s="455"/>
      <c r="D43" s="26"/>
      <c r="E43" s="37"/>
      <c r="F43" s="37"/>
      <c r="G43" s="448"/>
      <c r="H43" s="449"/>
      <c r="K43" s="238"/>
      <c r="L43" s="14"/>
      <c r="N43" s="143"/>
    </row>
    <row r="44" spans="1:14" ht="15" x14ac:dyDescent="0.25">
      <c r="A44" s="143"/>
      <c r="B44" s="63"/>
      <c r="C44" s="455"/>
      <c r="D44" s="26"/>
      <c r="E44" s="37"/>
      <c r="F44" s="37"/>
      <c r="G44" s="448"/>
      <c r="H44" s="449"/>
      <c r="K44" s="238"/>
      <c r="L44" s="14"/>
      <c r="N44" s="143"/>
    </row>
    <row r="45" spans="1:14" x14ac:dyDescent="0.2">
      <c r="B45" s="26" t="s">
        <v>14</v>
      </c>
      <c r="C45" s="455"/>
      <c r="D45" s="482" t="s">
        <v>293</v>
      </c>
      <c r="E45" s="482"/>
      <c r="F45" s="482"/>
      <c r="G45" s="26"/>
      <c r="H45" s="26"/>
    </row>
    <row r="46" spans="1:14" ht="15" x14ac:dyDescent="0.25">
      <c r="B46" s="47" t="s">
        <v>15</v>
      </c>
      <c r="C46" s="455"/>
      <c r="D46" s="482"/>
      <c r="E46" s="482"/>
      <c r="F46" s="482"/>
      <c r="G46" s="480">
        <f>SUM(G48:H49)</f>
        <v>3500</v>
      </c>
      <c r="H46" s="481"/>
    </row>
    <row r="47" spans="1:14" ht="15" x14ac:dyDescent="0.25">
      <c r="B47" s="63"/>
      <c r="C47" s="455"/>
      <c r="D47" s="483" t="s">
        <v>294</v>
      </c>
      <c r="E47" s="483"/>
      <c r="F47" s="483"/>
      <c r="G47" s="471"/>
      <c r="H47" s="472"/>
    </row>
    <row r="48" spans="1:14" ht="15" x14ac:dyDescent="0.25">
      <c r="B48" s="63"/>
      <c r="C48" s="455"/>
      <c r="D48" s="483"/>
      <c r="E48" s="483"/>
      <c r="F48" s="483"/>
      <c r="G48" s="471">
        <v>2000</v>
      </c>
      <c r="H48" s="472"/>
    </row>
    <row r="49" spans="1:11" ht="28.5" customHeight="1" x14ac:dyDescent="0.25">
      <c r="B49" s="63"/>
      <c r="C49" s="455"/>
      <c r="D49" s="522" t="s">
        <v>295</v>
      </c>
      <c r="E49" s="522"/>
      <c r="F49" s="522"/>
      <c r="G49" s="471">
        <v>1500</v>
      </c>
      <c r="H49" s="472"/>
    </row>
    <row r="50" spans="1:11" ht="15" x14ac:dyDescent="0.25">
      <c r="B50" s="63"/>
      <c r="C50" s="455"/>
      <c r="D50" s="454"/>
      <c r="E50" s="454"/>
      <c r="F50" s="454"/>
      <c r="G50" s="452"/>
      <c r="H50" s="453"/>
    </row>
    <row r="51" spans="1:11" ht="17.25" customHeight="1" thickBot="1" x14ac:dyDescent="0.3">
      <c r="B51" s="59" t="s">
        <v>203</v>
      </c>
      <c r="C51" s="60"/>
      <c r="D51" s="61"/>
      <c r="E51" s="62"/>
      <c r="F51" s="62"/>
      <c r="G51" s="470">
        <f>SUM(G52:H53)</f>
        <v>3500</v>
      </c>
      <c r="H51" s="470"/>
    </row>
    <row r="52" spans="1:11" ht="15.75" thickTop="1" x14ac:dyDescent="0.25">
      <c r="A52" s="40">
        <v>5222</v>
      </c>
      <c r="B52" s="63" t="s">
        <v>11</v>
      </c>
      <c r="C52" s="455"/>
      <c r="D52" s="26"/>
      <c r="E52" s="37"/>
      <c r="F52" s="37"/>
      <c r="G52" s="466">
        <v>2000</v>
      </c>
      <c r="H52" s="467"/>
      <c r="I52" s="104">
        <v>2000</v>
      </c>
      <c r="J52" s="104">
        <v>2216</v>
      </c>
    </row>
    <row r="53" spans="1:11" ht="15" x14ac:dyDescent="0.25">
      <c r="A53" s="40">
        <v>5222</v>
      </c>
      <c r="B53" s="63" t="s">
        <v>11</v>
      </c>
      <c r="C53" s="455"/>
      <c r="D53" s="26"/>
      <c r="E53" s="37"/>
      <c r="F53" s="37"/>
      <c r="G53" s="466">
        <v>1500</v>
      </c>
      <c r="H53" s="467"/>
      <c r="I53" s="104">
        <v>1500</v>
      </c>
      <c r="J53" s="104">
        <v>1550</v>
      </c>
    </row>
    <row r="54" spans="1:11" x14ac:dyDescent="0.2">
      <c r="B54" s="455"/>
      <c r="C54" s="455"/>
      <c r="D54" s="26"/>
      <c r="E54" s="37"/>
      <c r="F54" s="37"/>
      <c r="G54" s="37"/>
      <c r="H54" s="26"/>
    </row>
    <row r="55" spans="1:11" ht="15" x14ac:dyDescent="0.25">
      <c r="B55" s="26" t="s">
        <v>14</v>
      </c>
      <c r="C55" s="455"/>
      <c r="D55" s="58" t="s">
        <v>296</v>
      </c>
      <c r="E55" s="37"/>
      <c r="F55" s="37"/>
      <c r="G55" s="480">
        <f>SUM(G56:H60)</f>
        <v>25690</v>
      </c>
      <c r="H55" s="481"/>
    </row>
    <row r="56" spans="1:11" ht="15" customHeight="1" x14ac:dyDescent="0.25">
      <c r="B56" s="47" t="s">
        <v>15</v>
      </c>
      <c r="C56" s="455"/>
      <c r="D56" s="483" t="s">
        <v>297</v>
      </c>
      <c r="E56" s="483"/>
      <c r="F56" s="483"/>
      <c r="G56" s="471"/>
      <c r="H56" s="472"/>
    </row>
    <row r="57" spans="1:11" ht="15" x14ac:dyDescent="0.25">
      <c r="B57" s="47"/>
      <c r="C57" s="455"/>
      <c r="D57" s="483"/>
      <c r="E57" s="483"/>
      <c r="F57" s="483"/>
      <c r="G57" s="471">
        <v>10690</v>
      </c>
      <c r="H57" s="472"/>
    </row>
    <row r="58" spans="1:11" ht="15" x14ac:dyDescent="0.25">
      <c r="B58" s="47"/>
      <c r="C58" s="455"/>
      <c r="D58" s="483"/>
      <c r="E58" s="483"/>
      <c r="F58" s="483"/>
      <c r="G58" s="452"/>
      <c r="H58" s="453"/>
    </row>
    <row r="59" spans="1:11" ht="30" customHeight="1" x14ac:dyDescent="0.25">
      <c r="B59" s="459"/>
      <c r="C59" s="66"/>
      <c r="D59" s="473" t="s">
        <v>298</v>
      </c>
      <c r="E59" s="473"/>
      <c r="F59" s="473"/>
      <c r="G59" s="471">
        <v>15000</v>
      </c>
      <c r="H59" s="472"/>
    </row>
    <row r="60" spans="1:11" ht="15" x14ac:dyDescent="0.25">
      <c r="B60" s="459"/>
      <c r="C60" s="66"/>
      <c r="D60" s="66"/>
      <c r="E60" s="66"/>
      <c r="F60" s="66"/>
      <c r="G60" s="66"/>
      <c r="H60" s="66"/>
    </row>
    <row r="61" spans="1:11" ht="15" x14ac:dyDescent="0.25">
      <c r="B61" s="459"/>
      <c r="C61" s="66"/>
      <c r="D61" s="66"/>
      <c r="E61" s="66"/>
      <c r="F61" s="66"/>
      <c r="G61" s="66"/>
      <c r="H61" s="66"/>
    </row>
    <row r="62" spans="1:11" ht="15" x14ac:dyDescent="0.25">
      <c r="B62" s="459"/>
      <c r="C62" s="66"/>
      <c r="D62" s="66"/>
      <c r="E62" s="66"/>
      <c r="F62" s="66"/>
      <c r="G62" s="66"/>
      <c r="H62" s="66"/>
    </row>
    <row r="63" spans="1:11" ht="31.5" customHeight="1" thickBot="1" x14ac:dyDescent="0.3">
      <c r="B63" s="468" t="s">
        <v>202</v>
      </c>
      <c r="C63" s="468"/>
      <c r="D63" s="468"/>
      <c r="E63" s="468"/>
      <c r="F63" s="468"/>
      <c r="G63" s="470">
        <f>SUM(G64:H64)</f>
        <v>10690</v>
      </c>
      <c r="H63" s="470"/>
      <c r="I63" s="104">
        <v>6690</v>
      </c>
      <c r="J63" s="104">
        <v>5044</v>
      </c>
    </row>
    <row r="64" spans="1:11" ht="15.75" customHeight="1" thickTop="1" x14ac:dyDescent="0.25">
      <c r="A64" s="40">
        <v>5321</v>
      </c>
      <c r="B64" s="63" t="s">
        <v>27</v>
      </c>
      <c r="C64" s="455"/>
      <c r="D64" s="26"/>
      <c r="E64" s="37"/>
      <c r="F64" s="37"/>
      <c r="G64" s="466">
        <v>10690</v>
      </c>
      <c r="H64" s="467"/>
      <c r="J64" s="104">
        <v>1646</v>
      </c>
      <c r="K64" s="213">
        <v>63</v>
      </c>
    </row>
    <row r="65" spans="1:10" ht="15.75" customHeight="1" x14ac:dyDescent="0.25">
      <c r="B65" s="63"/>
      <c r="C65" s="455"/>
      <c r="D65" s="26"/>
      <c r="E65" s="37"/>
      <c r="F65" s="37"/>
      <c r="G65" s="448"/>
      <c r="H65" s="449"/>
    </row>
    <row r="66" spans="1:10" ht="21" customHeight="1" thickBot="1" x14ac:dyDescent="0.3">
      <c r="B66" s="468" t="s">
        <v>47</v>
      </c>
      <c r="C66" s="468"/>
      <c r="D66" s="468"/>
      <c r="E66" s="468"/>
      <c r="F66" s="468"/>
      <c r="G66" s="470">
        <f>SUM(G67:H67)</f>
        <v>15000</v>
      </c>
      <c r="H66" s="470"/>
      <c r="I66" s="104">
        <v>4000</v>
      </c>
      <c r="J66" s="104">
        <v>5000</v>
      </c>
    </row>
    <row r="67" spans="1:10" ht="15.75" customHeight="1" thickTop="1" x14ac:dyDescent="0.25">
      <c r="A67" s="40">
        <v>6341</v>
      </c>
      <c r="B67" s="63" t="s">
        <v>22</v>
      </c>
      <c r="C67" s="455"/>
      <c r="D67" s="26"/>
      <c r="E67" s="37"/>
      <c r="F67" s="37"/>
      <c r="G67" s="466">
        <v>15000</v>
      </c>
      <c r="H67" s="467"/>
    </row>
    <row r="68" spans="1:10" ht="15.75" customHeight="1" x14ac:dyDescent="0.25">
      <c r="B68" s="63"/>
      <c r="C68" s="455"/>
      <c r="D68" s="26"/>
      <c r="E68" s="37"/>
      <c r="F68" s="37"/>
      <c r="G68" s="448"/>
      <c r="H68" s="449"/>
    </row>
    <row r="69" spans="1:10" ht="15.75" customHeight="1" x14ac:dyDescent="0.25">
      <c r="B69" s="63"/>
      <c r="C69" s="455"/>
      <c r="D69" s="26"/>
      <c r="E69" s="37"/>
      <c r="F69" s="37"/>
      <c r="G69" s="448"/>
      <c r="H69" s="449"/>
    </row>
    <row r="70" spans="1:10" ht="15.75" customHeight="1" x14ac:dyDescent="0.25">
      <c r="B70" s="63"/>
      <c r="C70" s="455"/>
      <c r="D70" s="26"/>
      <c r="E70" s="37"/>
      <c r="F70" s="37"/>
      <c r="G70" s="448"/>
      <c r="H70" s="449"/>
    </row>
    <row r="73" spans="1:10" x14ac:dyDescent="0.2">
      <c r="D73" s="205" t="s">
        <v>127</v>
      </c>
      <c r="E73" s="206">
        <f>SUM(E8:E9,E11:E15)</f>
        <v>20090</v>
      </c>
      <c r="F73" s="206">
        <f t="shared" ref="F73:G73" si="0">SUM(F8:F9,F11:F15)</f>
        <v>13988</v>
      </c>
      <c r="G73" s="206">
        <f t="shared" si="0"/>
        <v>46176</v>
      </c>
    </row>
    <row r="74" spans="1:10" x14ac:dyDescent="0.2">
      <c r="D74" s="205" t="s">
        <v>128</v>
      </c>
      <c r="E74" s="206">
        <f>SUM(E10,E16:E17)</f>
        <v>4000</v>
      </c>
      <c r="F74" s="206">
        <f t="shared" ref="F74:G74" si="1">SUM(F10,F16:F17)</f>
        <v>13453</v>
      </c>
      <c r="G74" s="206">
        <f t="shared" si="1"/>
        <v>15000</v>
      </c>
    </row>
    <row r="75" spans="1:10" ht="15" x14ac:dyDescent="0.25">
      <c r="D75" s="207" t="s">
        <v>76</v>
      </c>
      <c r="E75" s="208">
        <f>SUM(E73:E74)</f>
        <v>24090</v>
      </c>
      <c r="F75" s="208">
        <f>SUM(F73:F74)</f>
        <v>27441</v>
      </c>
      <c r="G75" s="208">
        <f>SUM(G73:G74)</f>
        <v>61176</v>
      </c>
    </row>
  </sheetData>
  <mergeCells count="44">
    <mergeCell ref="G67:H67"/>
    <mergeCell ref="D47:F48"/>
    <mergeCell ref="G47:H47"/>
    <mergeCell ref="G48:H48"/>
    <mergeCell ref="G64:H64"/>
    <mergeCell ref="B66:F66"/>
    <mergeCell ref="G53:H53"/>
    <mergeCell ref="G49:H49"/>
    <mergeCell ref="D49:F49"/>
    <mergeCell ref="G66:H66"/>
    <mergeCell ref="B63:F63"/>
    <mergeCell ref="G63:H63"/>
    <mergeCell ref="G51:H51"/>
    <mergeCell ref="G52:H52"/>
    <mergeCell ref="D59:F59"/>
    <mergeCell ref="G59:H59"/>
    <mergeCell ref="D56:F58"/>
    <mergeCell ref="B18:D18"/>
    <mergeCell ref="D25:F25"/>
    <mergeCell ref="G24:H24"/>
    <mergeCell ref="G25:H25"/>
    <mergeCell ref="G55:H55"/>
    <mergeCell ref="G56:H56"/>
    <mergeCell ref="G57:H57"/>
    <mergeCell ref="D24:F24"/>
    <mergeCell ref="G22:H22"/>
    <mergeCell ref="D45:F46"/>
    <mergeCell ref="G46:H46"/>
    <mergeCell ref="G26:H26"/>
    <mergeCell ref="G35:H35"/>
    <mergeCell ref="G38:H38"/>
    <mergeCell ref="B40:F40"/>
    <mergeCell ref="G40:H40"/>
    <mergeCell ref="G41:H41"/>
    <mergeCell ref="G1:H1"/>
    <mergeCell ref="G21:H21"/>
    <mergeCell ref="G23:H23"/>
    <mergeCell ref="G34:H34"/>
    <mergeCell ref="B28:F28"/>
    <mergeCell ref="G28:H28"/>
    <mergeCell ref="G29:H29"/>
    <mergeCell ref="G30:H30"/>
    <mergeCell ref="G32:H32"/>
    <mergeCell ref="G31:H31"/>
  </mergeCells>
  <pageMargins left="0.70866141732283472" right="0.70866141732283472" top="0.78740157480314965" bottom="0.78740157480314965" header="0.31496062992125984" footer="0.31496062992125984"/>
  <pageSetup paperSize="9" scale="70" firstPageNumber="86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CFFFF"/>
  </sheetPr>
  <dimension ref="A1:N97"/>
  <sheetViews>
    <sheetView view="pageBreakPreview" zoomScaleNormal="100" zoomScaleSheetLayoutView="100" workbookViewId="0">
      <selection activeCell="G76" sqref="G76"/>
    </sheetView>
  </sheetViews>
  <sheetFormatPr defaultColWidth="9.140625" defaultRowHeight="14.25" x14ac:dyDescent="0.2"/>
  <cols>
    <col min="1" max="1" width="6.7109375" style="12" customWidth="1"/>
    <col min="2" max="2" width="8.5703125" style="103" customWidth="1"/>
    <col min="3" max="3" width="9.140625" style="103"/>
    <col min="4" max="4" width="54.42578125" style="12" customWidth="1"/>
    <col min="5" max="5" width="14.140625" style="83" customWidth="1"/>
    <col min="6" max="6" width="15.85546875" style="83" customWidth="1"/>
    <col min="7" max="7" width="14.140625" style="83" customWidth="1"/>
    <col min="8" max="8" width="9.140625" style="12" customWidth="1"/>
    <col min="9" max="9" width="17.5703125" style="12" customWidth="1"/>
    <col min="10" max="10" width="13.85546875" style="12" customWidth="1"/>
    <col min="11" max="12" width="9.140625" style="12"/>
    <col min="13" max="13" width="13.28515625" style="12" customWidth="1"/>
    <col min="14" max="16384" width="9.140625" style="12"/>
  </cols>
  <sheetData>
    <row r="1" spans="2:10" ht="23.25" x14ac:dyDescent="0.35">
      <c r="B1" s="45" t="s">
        <v>120</v>
      </c>
      <c r="C1" s="46"/>
      <c r="D1" s="26"/>
      <c r="E1" s="37"/>
      <c r="F1" s="37"/>
      <c r="G1" s="534" t="s">
        <v>57</v>
      </c>
      <c r="H1" s="534"/>
    </row>
    <row r="2" spans="2:10" x14ac:dyDescent="0.2">
      <c r="B2" s="46"/>
      <c r="C2" s="46"/>
      <c r="D2" s="26"/>
      <c r="E2" s="37"/>
      <c r="F2" s="37"/>
      <c r="G2" s="37"/>
      <c r="H2" s="26"/>
    </row>
    <row r="3" spans="2:10" x14ac:dyDescent="0.2">
      <c r="B3" s="47" t="s">
        <v>2</v>
      </c>
      <c r="C3" s="47" t="s">
        <v>118</v>
      </c>
      <c r="D3" s="26"/>
      <c r="E3" s="37"/>
      <c r="F3" s="37"/>
      <c r="G3" s="37"/>
      <c r="H3" s="26"/>
    </row>
    <row r="4" spans="2:10" x14ac:dyDescent="0.2">
      <c r="B4" s="46"/>
      <c r="C4" s="47" t="s">
        <v>3</v>
      </c>
      <c r="D4" s="26"/>
      <c r="E4" s="37"/>
      <c r="F4" s="37"/>
      <c r="G4" s="37"/>
      <c r="H4" s="26"/>
    </row>
    <row r="5" spans="2:10" x14ac:dyDescent="0.2">
      <c r="B5" s="46"/>
      <c r="C5" s="46"/>
      <c r="D5" s="26"/>
      <c r="E5" s="37"/>
      <c r="F5" s="37"/>
      <c r="G5" s="37"/>
      <c r="H5" s="26"/>
    </row>
    <row r="6" spans="2:10" s="69" customFormat="1" ht="13.5" thickBot="1" x14ac:dyDescent="0.25">
      <c r="B6" s="48"/>
      <c r="C6" s="48"/>
      <c r="D6" s="27"/>
      <c r="E6" s="49"/>
      <c r="F6" s="49"/>
      <c r="G6" s="49"/>
      <c r="H6" s="27" t="s">
        <v>4</v>
      </c>
    </row>
    <row r="7" spans="2:10" s="69" customFormat="1" ht="39" customHeight="1" thickTop="1" thickBot="1" x14ac:dyDescent="0.25">
      <c r="B7" s="50" t="s">
        <v>5</v>
      </c>
      <c r="C7" s="51" t="s">
        <v>6</v>
      </c>
      <c r="D7" s="52" t="s">
        <v>7</v>
      </c>
      <c r="E7" s="38" t="s">
        <v>266</v>
      </c>
      <c r="F7" s="38" t="s">
        <v>267</v>
      </c>
      <c r="G7" s="38" t="s">
        <v>268</v>
      </c>
      <c r="H7" s="15" t="s">
        <v>8</v>
      </c>
      <c r="I7" s="117"/>
      <c r="J7" s="117"/>
    </row>
    <row r="8" spans="2:10" s="99" customFormat="1" thickTop="1" thickBot="1" x14ac:dyDescent="0.25">
      <c r="B8" s="53">
        <v>1</v>
      </c>
      <c r="C8" s="54">
        <v>2</v>
      </c>
      <c r="D8" s="54">
        <v>3</v>
      </c>
      <c r="E8" s="94">
        <v>4</v>
      </c>
      <c r="F8" s="94">
        <v>5</v>
      </c>
      <c r="G8" s="94">
        <v>6</v>
      </c>
      <c r="H8" s="116" t="s">
        <v>105</v>
      </c>
      <c r="I8" s="118"/>
      <c r="J8" s="118"/>
    </row>
    <row r="9" spans="2:10" ht="15" thickTop="1" x14ac:dyDescent="0.2">
      <c r="B9" s="127">
        <v>6409</v>
      </c>
      <c r="C9" s="128">
        <v>52</v>
      </c>
      <c r="D9" s="33" t="s">
        <v>219</v>
      </c>
      <c r="E9" s="74">
        <v>128084</v>
      </c>
      <c r="F9" s="74">
        <v>174543.8</v>
      </c>
      <c r="G9" s="74">
        <f>SUM(G18)</f>
        <v>94291</v>
      </c>
      <c r="H9" s="75">
        <f>G9/E9*100</f>
        <v>73.616532900284199</v>
      </c>
      <c r="I9" s="14"/>
    </row>
    <row r="10" spans="2:10" ht="51" x14ac:dyDescent="0.2">
      <c r="B10" s="179" t="s">
        <v>117</v>
      </c>
      <c r="C10" s="275" t="s">
        <v>187</v>
      </c>
      <c r="D10" s="34" t="s">
        <v>230</v>
      </c>
      <c r="E10" s="132"/>
      <c r="F10" s="132">
        <f>214126.55-174543.8</f>
        <v>39582.75</v>
      </c>
      <c r="G10" s="132"/>
      <c r="H10" s="133"/>
      <c r="I10" s="14"/>
    </row>
    <row r="11" spans="2:10" ht="15.75" customHeight="1" thickBot="1" x14ac:dyDescent="0.25">
      <c r="B11" s="276"/>
      <c r="C11" s="277">
        <v>63</v>
      </c>
      <c r="D11" s="278" t="s">
        <v>188</v>
      </c>
      <c r="E11" s="273"/>
      <c r="F11" s="273">
        <v>148923.04999999999</v>
      </c>
      <c r="G11" s="273"/>
      <c r="H11" s="274"/>
      <c r="I11" s="14"/>
    </row>
    <row r="12" spans="2:10" s="100" customFormat="1" ht="16.5" thickTop="1" thickBot="1" x14ac:dyDescent="0.3">
      <c r="B12" s="477" t="s">
        <v>9</v>
      </c>
      <c r="C12" s="478"/>
      <c r="D12" s="479"/>
      <c r="E12" s="13">
        <f>SUM(E9:E10)</f>
        <v>128084</v>
      </c>
      <c r="F12" s="13">
        <f>SUM(F9:F11)</f>
        <v>363049.6</v>
      </c>
      <c r="G12" s="13">
        <f>SUM(G9)</f>
        <v>94291</v>
      </c>
      <c r="H12" s="16">
        <f>G12/E12*100</f>
        <v>73.616532900284199</v>
      </c>
      <c r="I12" s="43"/>
    </row>
    <row r="13" spans="2:10" ht="15" thickTop="1" x14ac:dyDescent="0.2">
      <c r="B13" s="97"/>
      <c r="C13" s="97"/>
      <c r="D13" s="97"/>
      <c r="E13" s="97"/>
      <c r="F13" s="97"/>
      <c r="G13" s="26"/>
      <c r="H13" s="26"/>
      <c r="I13" s="14"/>
    </row>
    <row r="14" spans="2:10" ht="15" x14ac:dyDescent="0.25">
      <c r="B14" s="57" t="s">
        <v>10</v>
      </c>
      <c r="C14" s="46"/>
      <c r="D14" s="26"/>
      <c r="E14" s="37"/>
      <c r="F14" s="37"/>
      <c r="G14" s="37"/>
      <c r="H14" s="26"/>
      <c r="I14" s="14"/>
    </row>
    <row r="15" spans="2:10" ht="15" x14ac:dyDescent="0.25">
      <c r="B15" s="26" t="s">
        <v>14</v>
      </c>
      <c r="C15" s="46"/>
      <c r="D15" s="58" t="s">
        <v>58</v>
      </c>
      <c r="E15" s="37"/>
      <c r="F15" s="37"/>
      <c r="G15" s="480">
        <f>SUM(G19)</f>
        <v>94291</v>
      </c>
      <c r="H15" s="481"/>
      <c r="I15" s="14"/>
    </row>
    <row r="16" spans="2:10" ht="15" x14ac:dyDescent="0.25">
      <c r="B16" s="97"/>
      <c r="C16" s="96"/>
      <c r="D16" s="98"/>
      <c r="E16" s="84"/>
      <c r="F16" s="84"/>
      <c r="G16" s="488"/>
      <c r="H16" s="489"/>
    </row>
    <row r="17" spans="1:12" ht="15" x14ac:dyDescent="0.25">
      <c r="B17" s="97"/>
      <c r="C17" s="96"/>
      <c r="D17" s="98"/>
      <c r="E17" s="84"/>
      <c r="F17" s="84"/>
      <c r="G17" s="252"/>
      <c r="H17" s="253"/>
    </row>
    <row r="18" spans="1:12" ht="17.25" customHeight="1" thickBot="1" x14ac:dyDescent="0.3">
      <c r="A18" s="14"/>
      <c r="B18" s="59" t="s">
        <v>231</v>
      </c>
      <c r="C18" s="60"/>
      <c r="D18" s="61"/>
      <c r="E18" s="62"/>
      <c r="F18" s="62"/>
      <c r="G18" s="470">
        <f>SUM(G19)</f>
        <v>94291</v>
      </c>
      <c r="H18" s="470"/>
      <c r="I18" s="90"/>
    </row>
    <row r="19" spans="1:12" ht="15.75" thickTop="1" x14ac:dyDescent="0.25">
      <c r="A19" s="14">
        <v>5221</v>
      </c>
      <c r="B19" s="63" t="s">
        <v>106</v>
      </c>
      <c r="C19" s="46"/>
      <c r="D19" s="26"/>
      <c r="E19" s="37"/>
      <c r="F19" s="37"/>
      <c r="G19" s="466">
        <f>SUM(G20:H26)</f>
        <v>94291</v>
      </c>
      <c r="H19" s="467"/>
    </row>
    <row r="20" spans="1:12" ht="15" hidden="1" x14ac:dyDescent="0.25">
      <c r="A20" s="14"/>
      <c r="B20" s="270" t="s">
        <v>232</v>
      </c>
      <c r="C20" s="387" t="s">
        <v>43</v>
      </c>
      <c r="D20" s="26"/>
      <c r="E20" s="37"/>
      <c r="F20" s="37"/>
      <c r="G20" s="535">
        <f>SUM(G28)</f>
        <v>9300</v>
      </c>
      <c r="H20" s="536"/>
    </row>
    <row r="21" spans="1:12" s="250" customFormat="1" ht="15" hidden="1" x14ac:dyDescent="0.25">
      <c r="A21" s="248"/>
      <c r="C21" s="261" t="s">
        <v>52</v>
      </c>
      <c r="D21" s="271"/>
      <c r="E21" s="272"/>
      <c r="F21" s="272"/>
      <c r="G21" s="535">
        <f>SUM(G35)</f>
        <v>470</v>
      </c>
      <c r="H21" s="536"/>
      <c r="I21" s="254"/>
      <c r="J21" s="254"/>
      <c r="K21" s="254"/>
      <c r="L21" s="254"/>
    </row>
    <row r="22" spans="1:12" s="250" customFormat="1" ht="15" hidden="1" x14ac:dyDescent="0.25">
      <c r="A22" s="248"/>
      <c r="B22" s="270"/>
      <c r="C22" s="261" t="s">
        <v>45</v>
      </c>
      <c r="D22" s="271"/>
      <c r="E22" s="272"/>
      <c r="F22" s="272"/>
      <c r="G22" s="535">
        <f>SUM(G46)</f>
        <v>6000</v>
      </c>
      <c r="H22" s="536"/>
      <c r="I22" s="254"/>
      <c r="J22" s="254"/>
      <c r="K22" s="254"/>
      <c r="L22" s="254"/>
    </row>
    <row r="23" spans="1:12" s="250" customFormat="1" ht="15" hidden="1" x14ac:dyDescent="0.25">
      <c r="A23" s="248"/>
      <c r="B23" s="270"/>
      <c r="C23" s="261" t="s">
        <v>44</v>
      </c>
      <c r="D23" s="271"/>
      <c r="E23" s="272"/>
      <c r="F23" s="272"/>
      <c r="G23" s="535">
        <f>SUM(G49)</f>
        <v>18539</v>
      </c>
      <c r="H23" s="536"/>
      <c r="I23" s="254"/>
      <c r="J23" s="254"/>
      <c r="K23" s="254"/>
      <c r="L23" s="254"/>
    </row>
    <row r="24" spans="1:12" s="250" customFormat="1" ht="15" hidden="1" x14ac:dyDescent="0.25">
      <c r="A24" s="248"/>
      <c r="B24" s="270"/>
      <c r="C24" s="261" t="s">
        <v>53</v>
      </c>
      <c r="D24" s="271"/>
      <c r="E24" s="272"/>
      <c r="F24" s="272"/>
      <c r="G24" s="535">
        <f>SUM(G53)</f>
        <v>47285</v>
      </c>
      <c r="H24" s="536"/>
      <c r="I24" s="254"/>
      <c r="J24" s="254"/>
      <c r="K24" s="254"/>
      <c r="L24" s="254"/>
    </row>
    <row r="25" spans="1:12" s="250" customFormat="1" ht="15" hidden="1" x14ac:dyDescent="0.25">
      <c r="A25" s="248"/>
      <c r="B25" s="267"/>
      <c r="C25" s="268" t="s">
        <v>62</v>
      </c>
      <c r="D25" s="248"/>
      <c r="E25" s="269"/>
      <c r="F25" s="269"/>
      <c r="G25" s="535">
        <f>SUM(G56)</f>
        <v>1467</v>
      </c>
      <c r="H25" s="536"/>
    </row>
    <row r="26" spans="1:12" s="250" customFormat="1" ht="15" hidden="1" x14ac:dyDescent="0.25">
      <c r="A26" s="248"/>
      <c r="B26" s="267"/>
      <c r="C26" s="268" t="s">
        <v>376</v>
      </c>
      <c r="D26" s="248"/>
      <c r="E26" s="269"/>
      <c r="F26" s="269"/>
      <c r="G26" s="535">
        <f>SUM(G60)</f>
        <v>11230</v>
      </c>
      <c r="H26" s="536"/>
    </row>
    <row r="27" spans="1:12" s="250" customFormat="1" ht="15" hidden="1" x14ac:dyDescent="0.25">
      <c r="B27" s="249"/>
      <c r="C27" s="255"/>
      <c r="E27" s="251"/>
      <c r="F27" s="251"/>
      <c r="G27" s="256"/>
      <c r="H27" s="257"/>
      <c r="J27" s="248" t="s">
        <v>372</v>
      </c>
      <c r="K27" s="248"/>
    </row>
    <row r="28" spans="1:12" s="250" customFormat="1" ht="15" hidden="1" x14ac:dyDescent="0.25">
      <c r="B28" s="541" t="s">
        <v>43</v>
      </c>
      <c r="C28" s="541"/>
      <c r="D28" s="541"/>
      <c r="E28" s="541"/>
      <c r="F28" s="541"/>
      <c r="G28" s="538">
        <f>SUM(G29:H34)</f>
        <v>9300</v>
      </c>
      <c r="H28" s="538"/>
      <c r="I28" s="248"/>
      <c r="J28" s="248" t="s">
        <v>373</v>
      </c>
      <c r="K28" s="248">
        <v>230</v>
      </c>
    </row>
    <row r="29" spans="1:12" s="250" customFormat="1" ht="15" hidden="1" customHeight="1" x14ac:dyDescent="0.2">
      <c r="B29" s="526" t="s">
        <v>345</v>
      </c>
      <c r="C29" s="527"/>
      <c r="D29" s="527"/>
      <c r="E29" s="527"/>
      <c r="F29" s="528"/>
      <c r="G29" s="529">
        <v>400</v>
      </c>
      <c r="H29" s="530"/>
      <c r="I29" s="248"/>
      <c r="J29" s="248" t="s">
        <v>374</v>
      </c>
      <c r="K29" s="248">
        <v>8000</v>
      </c>
    </row>
    <row r="30" spans="1:12" s="250" customFormat="1" ht="14.25" hidden="1" customHeight="1" x14ac:dyDescent="0.2">
      <c r="B30" s="526" t="s">
        <v>346</v>
      </c>
      <c r="C30" s="527"/>
      <c r="D30" s="527"/>
      <c r="E30" s="527"/>
      <c r="F30" s="528"/>
      <c r="G30" s="529">
        <v>1000</v>
      </c>
      <c r="H30" s="530"/>
      <c r="I30" s="248"/>
      <c r="J30" s="248" t="s">
        <v>375</v>
      </c>
      <c r="K30" s="248">
        <v>3000</v>
      </c>
    </row>
    <row r="31" spans="1:12" s="250" customFormat="1" hidden="1" x14ac:dyDescent="0.2">
      <c r="B31" s="526" t="s">
        <v>347</v>
      </c>
      <c r="C31" s="527"/>
      <c r="D31" s="527"/>
      <c r="E31" s="527"/>
      <c r="F31" s="528"/>
      <c r="G31" s="529">
        <v>150</v>
      </c>
      <c r="H31" s="530"/>
      <c r="J31" s="248"/>
      <c r="K31" s="248">
        <f>SUM(K28:K30)</f>
        <v>11230</v>
      </c>
    </row>
    <row r="32" spans="1:12" s="250" customFormat="1" ht="17.25" hidden="1" customHeight="1" x14ac:dyDescent="0.2">
      <c r="B32" s="531" t="s">
        <v>348</v>
      </c>
      <c r="C32" s="532"/>
      <c r="D32" s="532"/>
      <c r="E32" s="532"/>
      <c r="F32" s="533"/>
      <c r="G32" s="529">
        <v>250</v>
      </c>
      <c r="H32" s="530"/>
      <c r="J32" s="248"/>
      <c r="K32" s="248"/>
    </row>
    <row r="33" spans="2:9" s="250" customFormat="1" ht="15" hidden="1" x14ac:dyDescent="0.2">
      <c r="B33" s="531" t="s">
        <v>349</v>
      </c>
      <c r="C33" s="532"/>
      <c r="D33" s="532"/>
      <c r="E33" s="532"/>
      <c r="F33" s="533"/>
      <c r="G33" s="529">
        <v>2500</v>
      </c>
      <c r="H33" s="530"/>
    </row>
    <row r="34" spans="2:9" s="250" customFormat="1" ht="15" hidden="1" x14ac:dyDescent="0.2">
      <c r="B34" s="531" t="s">
        <v>350</v>
      </c>
      <c r="C34" s="532"/>
      <c r="D34" s="532"/>
      <c r="E34" s="532"/>
      <c r="F34" s="533"/>
      <c r="G34" s="529">
        <v>5000</v>
      </c>
      <c r="H34" s="530"/>
    </row>
    <row r="35" spans="2:9" s="250" customFormat="1" ht="15" hidden="1" x14ac:dyDescent="0.25">
      <c r="B35" s="541" t="s">
        <v>52</v>
      </c>
      <c r="C35" s="541"/>
      <c r="D35" s="541"/>
      <c r="E35" s="541"/>
      <c r="F35" s="541"/>
      <c r="G35" s="538">
        <f>SUM(G36:H45)</f>
        <v>470</v>
      </c>
      <c r="H35" s="538"/>
      <c r="I35" s="248"/>
    </row>
    <row r="36" spans="2:9" s="250" customFormat="1" ht="15" hidden="1" customHeight="1" x14ac:dyDescent="0.2">
      <c r="B36" s="526" t="s">
        <v>250</v>
      </c>
      <c r="C36" s="527"/>
      <c r="D36" s="527"/>
      <c r="E36" s="527"/>
      <c r="F36" s="528"/>
      <c r="G36" s="529">
        <v>50</v>
      </c>
      <c r="H36" s="530"/>
      <c r="I36" s="248"/>
    </row>
    <row r="37" spans="2:9" s="250" customFormat="1" ht="30" hidden="1" customHeight="1" x14ac:dyDescent="0.2">
      <c r="B37" s="526" t="s">
        <v>251</v>
      </c>
      <c r="C37" s="527"/>
      <c r="D37" s="527"/>
      <c r="E37" s="527"/>
      <c r="F37" s="528"/>
      <c r="G37" s="529">
        <v>50</v>
      </c>
      <c r="H37" s="530"/>
      <c r="I37" s="248"/>
    </row>
    <row r="38" spans="2:9" s="250" customFormat="1" ht="15" hidden="1" x14ac:dyDescent="0.2">
      <c r="B38" s="523" t="s">
        <v>252</v>
      </c>
      <c r="C38" s="524"/>
      <c r="D38" s="524"/>
      <c r="E38" s="524"/>
      <c r="F38" s="525"/>
      <c r="G38" s="529">
        <v>150</v>
      </c>
      <c r="H38" s="530"/>
    </row>
    <row r="39" spans="2:9" s="250" customFormat="1" ht="17.25" hidden="1" customHeight="1" x14ac:dyDescent="0.2">
      <c r="B39" s="531" t="s">
        <v>253</v>
      </c>
      <c r="C39" s="532"/>
      <c r="D39" s="532"/>
      <c r="E39" s="532"/>
      <c r="F39" s="533"/>
      <c r="G39" s="529">
        <v>20</v>
      </c>
      <c r="H39" s="530"/>
    </row>
    <row r="40" spans="2:9" s="250" customFormat="1" hidden="1" x14ac:dyDescent="0.2">
      <c r="B40" s="526" t="s">
        <v>254</v>
      </c>
      <c r="C40" s="527"/>
      <c r="D40" s="527"/>
      <c r="E40" s="527"/>
      <c r="F40" s="528"/>
      <c r="G40" s="529">
        <v>35</v>
      </c>
      <c r="H40" s="530"/>
    </row>
    <row r="41" spans="2:9" s="250" customFormat="1" hidden="1" x14ac:dyDescent="0.2">
      <c r="B41" s="526" t="s">
        <v>255</v>
      </c>
      <c r="C41" s="527"/>
      <c r="D41" s="527"/>
      <c r="E41" s="527"/>
      <c r="F41" s="528"/>
      <c r="G41" s="529">
        <v>20</v>
      </c>
      <c r="H41" s="530"/>
    </row>
    <row r="42" spans="2:9" s="250" customFormat="1" hidden="1" x14ac:dyDescent="0.2">
      <c r="B42" s="526" t="s">
        <v>256</v>
      </c>
      <c r="C42" s="527"/>
      <c r="D42" s="527"/>
      <c r="E42" s="527"/>
      <c r="F42" s="528"/>
      <c r="G42" s="529">
        <v>30</v>
      </c>
      <c r="H42" s="530"/>
    </row>
    <row r="43" spans="2:9" s="250" customFormat="1" hidden="1" x14ac:dyDescent="0.2">
      <c r="B43" s="526" t="s">
        <v>344</v>
      </c>
      <c r="C43" s="527"/>
      <c r="D43" s="527"/>
      <c r="E43" s="527"/>
      <c r="F43" s="528"/>
      <c r="G43" s="529">
        <v>50</v>
      </c>
      <c r="H43" s="530"/>
    </row>
    <row r="44" spans="2:9" s="250" customFormat="1" ht="13.5" hidden="1" customHeight="1" x14ac:dyDescent="0.2">
      <c r="B44" s="526" t="s">
        <v>257</v>
      </c>
      <c r="C44" s="527"/>
      <c r="D44" s="527"/>
      <c r="E44" s="527"/>
      <c r="F44" s="528"/>
      <c r="G44" s="529">
        <v>15</v>
      </c>
      <c r="H44" s="530"/>
    </row>
    <row r="45" spans="2:9" s="250" customFormat="1" ht="14.25" hidden="1" customHeight="1" x14ac:dyDescent="0.2">
      <c r="B45" s="526" t="s">
        <v>343</v>
      </c>
      <c r="C45" s="527"/>
      <c r="D45" s="527"/>
      <c r="E45" s="527"/>
      <c r="F45" s="528"/>
      <c r="G45" s="529">
        <v>50</v>
      </c>
      <c r="H45" s="530"/>
    </row>
    <row r="46" spans="2:9" s="250" customFormat="1" ht="15" hidden="1" x14ac:dyDescent="0.25">
      <c r="B46" s="541" t="s">
        <v>45</v>
      </c>
      <c r="C46" s="541"/>
      <c r="D46" s="541"/>
      <c r="E46" s="541"/>
      <c r="F46" s="541"/>
      <c r="G46" s="538">
        <f>SUM(G47:H48)</f>
        <v>6000</v>
      </c>
      <c r="H46" s="538"/>
    </row>
    <row r="47" spans="2:9" s="250" customFormat="1" ht="15" hidden="1" customHeight="1" x14ac:dyDescent="0.2">
      <c r="B47" s="526" t="s">
        <v>238</v>
      </c>
      <c r="C47" s="527"/>
      <c r="D47" s="527"/>
      <c r="E47" s="527"/>
      <c r="F47" s="528"/>
      <c r="G47" s="529">
        <v>3000</v>
      </c>
      <c r="H47" s="530"/>
    </row>
    <row r="48" spans="2:9" s="250" customFormat="1" ht="15" hidden="1" customHeight="1" x14ac:dyDescent="0.2">
      <c r="B48" s="526" t="s">
        <v>239</v>
      </c>
      <c r="C48" s="527"/>
      <c r="D48" s="527"/>
      <c r="E48" s="527"/>
      <c r="F48" s="528"/>
      <c r="G48" s="529">
        <v>3000</v>
      </c>
      <c r="H48" s="530"/>
    </row>
    <row r="49" spans="2:8" s="250" customFormat="1" ht="15" hidden="1" x14ac:dyDescent="0.25">
      <c r="B49" s="541" t="s">
        <v>44</v>
      </c>
      <c r="C49" s="541"/>
      <c r="D49" s="541"/>
      <c r="E49" s="541"/>
      <c r="F49" s="541"/>
      <c r="G49" s="538">
        <f>SUM(G50:H52)</f>
        <v>18539</v>
      </c>
      <c r="H49" s="538"/>
    </row>
    <row r="50" spans="2:8" s="250" customFormat="1" hidden="1" x14ac:dyDescent="0.2">
      <c r="B50" s="542" t="s">
        <v>242</v>
      </c>
      <c r="C50" s="542"/>
      <c r="D50" s="542"/>
      <c r="E50" s="542"/>
      <c r="F50" s="542"/>
      <c r="G50" s="548">
        <v>16959</v>
      </c>
      <c r="H50" s="548"/>
    </row>
    <row r="51" spans="2:8" s="250" customFormat="1" hidden="1" x14ac:dyDescent="0.2">
      <c r="B51" s="542" t="s">
        <v>235</v>
      </c>
      <c r="C51" s="542"/>
      <c r="D51" s="542"/>
      <c r="E51" s="542"/>
      <c r="F51" s="542"/>
      <c r="G51" s="548">
        <v>1500</v>
      </c>
      <c r="H51" s="548"/>
    </row>
    <row r="52" spans="2:8" s="250" customFormat="1" hidden="1" x14ac:dyDescent="0.2">
      <c r="B52" s="542" t="s">
        <v>236</v>
      </c>
      <c r="C52" s="542"/>
      <c r="D52" s="542"/>
      <c r="E52" s="542"/>
      <c r="F52" s="542"/>
      <c r="G52" s="548">
        <v>80</v>
      </c>
      <c r="H52" s="548"/>
    </row>
    <row r="53" spans="2:8" s="250" customFormat="1" ht="15" hidden="1" x14ac:dyDescent="0.25">
      <c r="B53" s="541" t="s">
        <v>53</v>
      </c>
      <c r="C53" s="541"/>
      <c r="D53" s="541"/>
      <c r="E53" s="541"/>
      <c r="F53" s="541"/>
      <c r="G53" s="538">
        <f>SUM(G54:H55)</f>
        <v>47285</v>
      </c>
      <c r="H53" s="538"/>
    </row>
    <row r="54" spans="2:8" s="250" customFormat="1" hidden="1" x14ac:dyDescent="0.2">
      <c r="B54" s="542" t="s">
        <v>97</v>
      </c>
      <c r="C54" s="542"/>
      <c r="D54" s="542"/>
      <c r="E54" s="542"/>
      <c r="F54" s="542"/>
      <c r="G54" s="540">
        <v>27285</v>
      </c>
      <c r="H54" s="540"/>
    </row>
    <row r="55" spans="2:8" s="250" customFormat="1" hidden="1" x14ac:dyDescent="0.2">
      <c r="B55" s="543" t="s">
        <v>351</v>
      </c>
      <c r="C55" s="544"/>
      <c r="D55" s="544"/>
      <c r="E55" s="544"/>
      <c r="F55" s="545"/>
      <c r="G55" s="546">
        <v>20000</v>
      </c>
      <c r="H55" s="547"/>
    </row>
    <row r="56" spans="2:8" s="250" customFormat="1" ht="15" hidden="1" x14ac:dyDescent="0.25">
      <c r="B56" s="537" t="s">
        <v>62</v>
      </c>
      <c r="C56" s="537"/>
      <c r="D56" s="537"/>
      <c r="E56" s="537"/>
      <c r="F56" s="537"/>
      <c r="G56" s="538">
        <f>SUM(G57:H59)</f>
        <v>1467</v>
      </c>
      <c r="H56" s="538"/>
    </row>
    <row r="57" spans="2:8" s="250" customFormat="1" hidden="1" x14ac:dyDescent="0.2">
      <c r="B57" s="542" t="s">
        <v>237</v>
      </c>
      <c r="C57" s="542"/>
      <c r="D57" s="542"/>
      <c r="E57" s="542"/>
      <c r="F57" s="542"/>
      <c r="G57" s="540">
        <v>372</v>
      </c>
      <c r="H57" s="540"/>
    </row>
    <row r="58" spans="2:8" s="250" customFormat="1" hidden="1" x14ac:dyDescent="0.2">
      <c r="B58" s="542" t="s">
        <v>353</v>
      </c>
      <c r="C58" s="542"/>
      <c r="D58" s="542"/>
      <c r="E58" s="542"/>
      <c r="F58" s="542"/>
      <c r="G58" s="540">
        <v>450</v>
      </c>
      <c r="H58" s="540"/>
    </row>
    <row r="59" spans="2:8" s="250" customFormat="1" ht="28.5" hidden="1" customHeight="1" x14ac:dyDescent="0.2">
      <c r="B59" s="539" t="s">
        <v>354</v>
      </c>
      <c r="C59" s="539"/>
      <c r="D59" s="539"/>
      <c r="E59" s="539"/>
      <c r="F59" s="539"/>
      <c r="G59" s="540">
        <v>645</v>
      </c>
      <c r="H59" s="540"/>
    </row>
    <row r="60" spans="2:8" s="250" customFormat="1" ht="15" hidden="1" x14ac:dyDescent="0.25">
      <c r="B60" s="537" t="s">
        <v>376</v>
      </c>
      <c r="C60" s="537"/>
      <c r="D60" s="537"/>
      <c r="E60" s="537"/>
      <c r="F60" s="537"/>
      <c r="G60" s="538">
        <f>SUM(G61)</f>
        <v>11230</v>
      </c>
      <c r="H60" s="538"/>
    </row>
    <row r="61" spans="2:8" s="248" customFormat="1" hidden="1" x14ac:dyDescent="0.2">
      <c r="B61" s="542" t="s">
        <v>377</v>
      </c>
      <c r="C61" s="542"/>
      <c r="D61" s="542"/>
      <c r="E61" s="542"/>
      <c r="F61" s="542"/>
      <c r="G61" s="540">
        <v>11230</v>
      </c>
      <c r="H61" s="540"/>
    </row>
    <row r="62" spans="2:8" s="250" customFormat="1" ht="15" hidden="1" x14ac:dyDescent="0.25">
      <c r="B62" s="541" t="s">
        <v>76</v>
      </c>
      <c r="C62" s="541"/>
      <c r="D62" s="541"/>
      <c r="E62" s="541"/>
      <c r="F62" s="541"/>
      <c r="G62" s="538">
        <f>SUM(G56,G60,G53,G49,G46,G35,G28)</f>
        <v>94291</v>
      </c>
      <c r="H62" s="538"/>
    </row>
    <row r="63" spans="2:8" s="250" customFormat="1" ht="15" hidden="1" x14ac:dyDescent="0.25">
      <c r="B63" s="267"/>
      <c r="C63" s="268"/>
      <c r="D63" s="248"/>
      <c r="E63" s="269"/>
      <c r="F63" s="269"/>
      <c r="G63" s="373"/>
      <c r="H63" s="374"/>
    </row>
    <row r="64" spans="2:8" s="250" customFormat="1" ht="15" hidden="1" x14ac:dyDescent="0.25">
      <c r="B64" s="267"/>
      <c r="C64" s="268"/>
      <c r="D64" s="248"/>
      <c r="E64" s="269"/>
      <c r="F64" s="269"/>
      <c r="G64" s="435"/>
      <c r="H64" s="436"/>
    </row>
    <row r="65" spans="2:10" s="250" customFormat="1" ht="15" hidden="1" x14ac:dyDescent="0.25">
      <c r="B65" s="267"/>
      <c r="C65" s="268"/>
      <c r="D65" s="248"/>
      <c r="E65" s="269"/>
      <c r="F65" s="269"/>
      <c r="G65" s="435"/>
      <c r="H65" s="436"/>
    </row>
    <row r="66" spans="2:10" s="250" customFormat="1" ht="15" hidden="1" x14ac:dyDescent="0.25">
      <c r="B66" s="267"/>
      <c r="C66" s="268"/>
      <c r="D66" s="248"/>
      <c r="E66" s="269"/>
      <c r="F66" s="269"/>
      <c r="G66" s="435"/>
      <c r="H66" s="436"/>
    </row>
    <row r="67" spans="2:10" s="250" customFormat="1" ht="15" hidden="1" x14ac:dyDescent="0.25">
      <c r="B67" s="249"/>
      <c r="C67" s="255"/>
      <c r="E67" s="251"/>
      <c r="F67" s="251"/>
      <c r="G67" s="256"/>
      <c r="H67" s="257"/>
    </row>
    <row r="68" spans="2:10" s="250" customFormat="1" ht="15" x14ac:dyDescent="0.25">
      <c r="B68" s="249"/>
      <c r="C68" s="255"/>
      <c r="E68" s="251"/>
      <c r="F68" s="251"/>
      <c r="G68" s="256"/>
      <c r="H68" s="257"/>
    </row>
    <row r="69" spans="2:10" s="250" customFormat="1" ht="15" x14ac:dyDescent="0.25">
      <c r="B69" s="249"/>
      <c r="C69" s="255"/>
      <c r="E69" s="251"/>
      <c r="F69" s="251"/>
      <c r="G69" s="256"/>
      <c r="H69" s="257"/>
    </row>
    <row r="70" spans="2:10" s="250" customFormat="1" ht="25.5" customHeight="1" x14ac:dyDescent="0.35">
      <c r="B70" s="45" t="s">
        <v>46</v>
      </c>
      <c r="C70" s="372"/>
      <c r="D70" s="26"/>
      <c r="E70" s="37"/>
      <c r="F70" s="37"/>
      <c r="G70" s="476" t="s">
        <v>49</v>
      </c>
      <c r="H70" s="476"/>
    </row>
    <row r="71" spans="2:10" x14ac:dyDescent="0.2">
      <c r="B71" s="372"/>
      <c r="C71" s="372"/>
      <c r="D71" s="26"/>
      <c r="E71" s="37"/>
      <c r="F71" s="37"/>
      <c r="G71" s="37"/>
      <c r="H71" s="26"/>
    </row>
    <row r="72" spans="2:10" x14ac:dyDescent="0.2">
      <c r="B72" s="47" t="s">
        <v>189</v>
      </c>
      <c r="C72" s="47"/>
      <c r="D72" s="26"/>
      <c r="E72" s="37"/>
      <c r="F72" s="37"/>
      <c r="G72" s="37"/>
      <c r="H72" s="26"/>
    </row>
    <row r="73" spans="2:10" x14ac:dyDescent="0.2">
      <c r="B73" s="372"/>
      <c r="C73" s="47" t="s">
        <v>3</v>
      </c>
      <c r="D73" s="26"/>
      <c r="E73" s="37"/>
      <c r="F73" s="37"/>
      <c r="G73" s="37"/>
      <c r="H73" s="26"/>
    </row>
    <row r="74" spans="2:10" s="69" customFormat="1" ht="12.75" x14ac:dyDescent="0.2">
      <c r="B74" s="48"/>
      <c r="C74" s="48"/>
      <c r="D74" s="27"/>
      <c r="E74" s="49"/>
      <c r="F74" s="49"/>
      <c r="G74" s="49"/>
      <c r="H74" s="27" t="s">
        <v>4</v>
      </c>
    </row>
    <row r="75" spans="2:10" s="69" customFormat="1" ht="39" customHeight="1" thickTop="1" thickBot="1" x14ac:dyDescent="0.25">
      <c r="B75" s="50" t="s">
        <v>5</v>
      </c>
      <c r="C75" s="51" t="s">
        <v>6</v>
      </c>
      <c r="D75" s="52" t="s">
        <v>7</v>
      </c>
      <c r="E75" s="38" t="s">
        <v>266</v>
      </c>
      <c r="F75" s="38" t="s">
        <v>267</v>
      </c>
      <c r="G75" s="38" t="s">
        <v>268</v>
      </c>
      <c r="H75" s="15" t="s">
        <v>8</v>
      </c>
      <c r="I75" s="117"/>
      <c r="J75" s="117"/>
    </row>
    <row r="76" spans="2:10" s="99" customFormat="1" thickTop="1" thickBot="1" x14ac:dyDescent="0.25">
      <c r="B76" s="53">
        <v>1</v>
      </c>
      <c r="C76" s="54">
        <v>2</v>
      </c>
      <c r="D76" s="54">
        <v>3</v>
      </c>
      <c r="E76" s="94">
        <v>4</v>
      </c>
      <c r="F76" s="94">
        <v>5</v>
      </c>
      <c r="G76" s="94">
        <v>6</v>
      </c>
      <c r="H76" s="116" t="s">
        <v>105</v>
      </c>
      <c r="I76" s="118"/>
      <c r="J76" s="118"/>
    </row>
    <row r="77" spans="2:10" ht="15.75" customHeight="1" thickTop="1" thickBot="1" x14ac:dyDescent="0.25">
      <c r="B77" s="276">
        <v>3419</v>
      </c>
      <c r="C77" s="277">
        <v>63</v>
      </c>
      <c r="D77" s="278" t="s">
        <v>188</v>
      </c>
      <c r="E77" s="273">
        <v>0</v>
      </c>
      <c r="F77" s="393">
        <v>15000</v>
      </c>
      <c r="G77" s="273">
        <f>SUM(G81)</f>
        <v>100000</v>
      </c>
      <c r="H77" s="75"/>
      <c r="I77" s="14"/>
    </row>
    <row r="78" spans="2:10" s="100" customFormat="1" ht="16.5" thickTop="1" thickBot="1" x14ac:dyDescent="0.3">
      <c r="B78" s="477" t="s">
        <v>9</v>
      </c>
      <c r="C78" s="478"/>
      <c r="D78" s="479"/>
      <c r="E78" s="13">
        <v>0</v>
      </c>
      <c r="F78" s="13">
        <f>SUM(F77:F77)</f>
        <v>15000</v>
      </c>
      <c r="G78" s="13">
        <f>SUM(G77)</f>
        <v>100000</v>
      </c>
      <c r="H78" s="16"/>
      <c r="I78" s="43"/>
    </row>
    <row r="79" spans="2:10" ht="15" thickTop="1" x14ac:dyDescent="0.2">
      <c r="B79" s="97"/>
      <c r="C79" s="97"/>
      <c r="D79" s="97"/>
      <c r="E79" s="97"/>
      <c r="F79" s="97"/>
      <c r="G79" s="26"/>
      <c r="H79" s="26"/>
      <c r="I79" s="14"/>
    </row>
    <row r="80" spans="2:10" ht="15" x14ac:dyDescent="0.25">
      <c r="B80" s="57" t="s">
        <v>10</v>
      </c>
      <c r="C80" s="372"/>
      <c r="D80" s="26"/>
      <c r="E80" s="37"/>
      <c r="F80" s="37"/>
      <c r="G80" s="37"/>
      <c r="H80" s="26"/>
      <c r="I80" s="14"/>
    </row>
    <row r="81" spans="1:14" ht="15" x14ac:dyDescent="0.25">
      <c r="B81" s="26" t="s">
        <v>14</v>
      </c>
      <c r="C81" s="372"/>
      <c r="D81" s="58" t="s">
        <v>58</v>
      </c>
      <c r="E81" s="37"/>
      <c r="F81" s="37"/>
      <c r="G81" s="480">
        <f>SUM(G85)</f>
        <v>100000</v>
      </c>
      <c r="H81" s="481"/>
      <c r="I81" s="14"/>
    </row>
    <row r="82" spans="1:14" ht="15" hidden="1" x14ac:dyDescent="0.25">
      <c r="B82" s="97"/>
      <c r="C82" s="96"/>
      <c r="D82" s="98" t="s">
        <v>40</v>
      </c>
      <c r="E82" s="84"/>
      <c r="F82" s="84"/>
      <c r="G82" s="488">
        <f>SUM(IŽ!B70)</f>
        <v>0</v>
      </c>
      <c r="H82" s="489"/>
    </row>
    <row r="83" spans="1:14" ht="15" x14ac:dyDescent="0.25">
      <c r="B83" s="97"/>
      <c r="C83" s="96"/>
      <c r="D83" s="98"/>
      <c r="E83" s="84"/>
      <c r="F83" s="84"/>
      <c r="G83" s="370"/>
      <c r="H83" s="371"/>
    </row>
    <row r="84" spans="1:14" s="2" customFormat="1" ht="17.25" customHeight="1" thickBot="1" x14ac:dyDescent="0.3">
      <c r="A84" s="140"/>
      <c r="B84" s="59" t="s">
        <v>50</v>
      </c>
      <c r="C84" s="60"/>
      <c r="D84" s="61"/>
      <c r="E84" s="62"/>
      <c r="F84" s="62"/>
      <c r="G84" s="470">
        <f>SUM(G85)</f>
        <v>100000</v>
      </c>
      <c r="H84" s="470"/>
      <c r="I84" s="104"/>
      <c r="J84" s="104"/>
      <c r="K84" s="14"/>
      <c r="L84" s="14"/>
      <c r="M84" s="14"/>
      <c r="N84" s="14"/>
    </row>
    <row r="85" spans="1:14" s="2" customFormat="1" ht="17.25" customHeight="1" thickTop="1" x14ac:dyDescent="0.25">
      <c r="A85" s="140">
        <v>6341</v>
      </c>
      <c r="B85" s="119" t="s">
        <v>22</v>
      </c>
      <c r="C85" s="64"/>
      <c r="D85" s="21"/>
      <c r="E85" s="65"/>
      <c r="F85" s="65"/>
      <c r="G85" s="466">
        <v>100000</v>
      </c>
      <c r="H85" s="467"/>
      <c r="I85" s="104"/>
      <c r="J85" s="104"/>
      <c r="K85" s="14"/>
      <c r="L85" s="14"/>
      <c r="M85" s="14"/>
      <c r="N85" s="14"/>
    </row>
    <row r="86" spans="1:14" s="250" customFormat="1" ht="15" x14ac:dyDescent="0.25">
      <c r="B86" s="111" t="s">
        <v>352</v>
      </c>
      <c r="C86" s="255"/>
      <c r="E86" s="251"/>
      <c r="F86" s="251"/>
      <c r="G86" s="256"/>
      <c r="H86" s="257"/>
    </row>
    <row r="87" spans="1:14" s="250" customFormat="1" ht="15" x14ac:dyDescent="0.25">
      <c r="B87" s="249"/>
      <c r="C87" s="255"/>
      <c r="E87" s="251"/>
      <c r="F87" s="251"/>
      <c r="G87" s="256"/>
      <c r="H87" s="257"/>
    </row>
    <row r="88" spans="1:14" s="250" customFormat="1" ht="15" x14ac:dyDescent="0.25">
      <c r="B88" s="249"/>
      <c r="C88" s="255"/>
      <c r="E88" s="251"/>
      <c r="F88" s="251"/>
      <c r="G88" s="256"/>
      <c r="H88" s="257"/>
    </row>
    <row r="89" spans="1:14" s="250" customFormat="1" ht="15" x14ac:dyDescent="0.25">
      <c r="B89" s="249"/>
      <c r="C89" s="255"/>
      <c r="E89" s="251"/>
      <c r="F89" s="251"/>
      <c r="G89" s="256"/>
      <c r="H89" s="257"/>
    </row>
    <row r="90" spans="1:14" s="250" customFormat="1" ht="15" x14ac:dyDescent="0.25">
      <c r="B90" s="249"/>
      <c r="C90" s="268"/>
      <c r="D90" s="248"/>
      <c r="E90" s="269"/>
      <c r="F90" s="269"/>
      <c r="G90" s="388"/>
      <c r="H90" s="389"/>
      <c r="I90" s="248"/>
      <c r="J90" s="248"/>
      <c r="K90" s="248"/>
    </row>
    <row r="91" spans="1:14" x14ac:dyDescent="0.2">
      <c r="C91" s="67"/>
      <c r="D91" s="14"/>
      <c r="E91" s="44"/>
      <c r="F91" s="44"/>
      <c r="G91" s="44"/>
      <c r="H91" s="14"/>
      <c r="I91" s="14"/>
      <c r="J91" s="14"/>
      <c r="K91" s="14"/>
    </row>
    <row r="92" spans="1:14" x14ac:dyDescent="0.2">
      <c r="C92" s="67"/>
      <c r="D92" s="205" t="s">
        <v>127</v>
      </c>
      <c r="E92" s="206">
        <f>SUM(E9:E10)</f>
        <v>128084</v>
      </c>
      <c r="F92" s="206">
        <f>SUM(F9:F10)</f>
        <v>214126.55</v>
      </c>
      <c r="G92" s="206">
        <f>SUM(G9:G10)</f>
        <v>94291</v>
      </c>
      <c r="H92" s="14"/>
      <c r="I92" s="14"/>
      <c r="J92" s="14"/>
      <c r="K92" s="14"/>
    </row>
    <row r="93" spans="1:14" x14ac:dyDescent="0.2">
      <c r="C93" s="67"/>
      <c r="D93" s="205" t="s">
        <v>128</v>
      </c>
      <c r="E93" s="206">
        <f>SUM(E11,E78)</f>
        <v>0</v>
      </c>
      <c r="F93" s="206">
        <f>SUM(F11,F78)</f>
        <v>163923.04999999999</v>
      </c>
      <c r="G93" s="206">
        <f>SUM(G11,G78)</f>
        <v>100000</v>
      </c>
      <c r="H93" s="14"/>
      <c r="I93" s="14"/>
      <c r="J93" s="14"/>
      <c r="K93" s="14"/>
    </row>
    <row r="94" spans="1:14" ht="15" x14ac:dyDescent="0.25">
      <c r="C94" s="67"/>
      <c r="D94" s="207" t="s">
        <v>76</v>
      </c>
      <c r="E94" s="208">
        <f>SUM(E92:E93)</f>
        <v>128084</v>
      </c>
      <c r="F94" s="208">
        <f>SUM(F92:F93)</f>
        <v>378049.6</v>
      </c>
      <c r="G94" s="208">
        <f>SUM(G92:G93)</f>
        <v>194291</v>
      </c>
      <c r="H94" s="14"/>
      <c r="I94" s="14"/>
      <c r="J94" s="14"/>
      <c r="K94" s="14"/>
    </row>
    <row r="95" spans="1:14" x14ac:dyDescent="0.2">
      <c r="C95" s="67"/>
      <c r="D95" s="14"/>
      <c r="E95" s="44"/>
      <c r="F95" s="44"/>
      <c r="G95" s="44"/>
      <c r="H95" s="14"/>
      <c r="I95" s="14"/>
      <c r="J95" s="14"/>
      <c r="K95" s="14"/>
    </row>
    <row r="96" spans="1:14" x14ac:dyDescent="0.2">
      <c r="C96" s="67"/>
      <c r="D96" s="14"/>
      <c r="E96" s="44"/>
      <c r="F96" s="44"/>
      <c r="G96" s="44"/>
      <c r="H96" s="14"/>
      <c r="I96" s="14"/>
      <c r="J96" s="14"/>
      <c r="K96" s="14"/>
    </row>
    <row r="97" spans="3:11" x14ac:dyDescent="0.2">
      <c r="C97" s="67"/>
      <c r="D97" s="14"/>
      <c r="E97" s="44"/>
      <c r="F97" s="44"/>
      <c r="G97" s="44"/>
      <c r="H97" s="14"/>
      <c r="I97" s="14"/>
      <c r="J97" s="14"/>
      <c r="K97" s="14"/>
    </row>
  </sheetData>
  <mergeCells count="89">
    <mergeCell ref="B61:F61"/>
    <mergeCell ref="G61:H61"/>
    <mergeCell ref="G85:H85"/>
    <mergeCell ref="G70:H70"/>
    <mergeCell ref="B78:D78"/>
    <mergeCell ref="G81:H81"/>
    <mergeCell ref="G82:H82"/>
    <mergeCell ref="G84:H84"/>
    <mergeCell ref="B62:F62"/>
    <mergeCell ref="G62:H62"/>
    <mergeCell ref="B28:F28"/>
    <mergeCell ref="G28:H28"/>
    <mergeCell ref="B46:F46"/>
    <mergeCell ref="G46:H46"/>
    <mergeCell ref="B47:F47"/>
    <mergeCell ref="G47:H47"/>
    <mergeCell ref="B35:F35"/>
    <mergeCell ref="G35:H35"/>
    <mergeCell ref="B36:F36"/>
    <mergeCell ref="G36:H36"/>
    <mergeCell ref="B37:F37"/>
    <mergeCell ref="G37:H37"/>
    <mergeCell ref="G44:H44"/>
    <mergeCell ref="B39:F39"/>
    <mergeCell ref="B43:F43"/>
    <mergeCell ref="B44:F44"/>
    <mergeCell ref="B48:F48"/>
    <mergeCell ref="G48:H48"/>
    <mergeCell ref="B57:F57"/>
    <mergeCell ref="G57:H57"/>
    <mergeCell ref="B58:F58"/>
    <mergeCell ref="G58:H58"/>
    <mergeCell ref="B49:F49"/>
    <mergeCell ref="G49:H49"/>
    <mergeCell ref="B51:F51"/>
    <mergeCell ref="G51:H51"/>
    <mergeCell ref="B52:F52"/>
    <mergeCell ref="G52:H52"/>
    <mergeCell ref="B50:F50"/>
    <mergeCell ref="G50:H50"/>
    <mergeCell ref="B60:F60"/>
    <mergeCell ref="G60:H60"/>
    <mergeCell ref="G23:H23"/>
    <mergeCell ref="G24:H24"/>
    <mergeCell ref="G25:H25"/>
    <mergeCell ref="G26:H26"/>
    <mergeCell ref="B59:F59"/>
    <mergeCell ref="G59:H59"/>
    <mergeCell ref="B53:F53"/>
    <mergeCell ref="G53:H53"/>
    <mergeCell ref="B54:F54"/>
    <mergeCell ref="G54:H54"/>
    <mergeCell ref="B56:F56"/>
    <mergeCell ref="G56:H56"/>
    <mergeCell ref="B55:F55"/>
    <mergeCell ref="G55:H55"/>
    <mergeCell ref="G1:H1"/>
    <mergeCell ref="G22:H22"/>
    <mergeCell ref="B12:D12"/>
    <mergeCell ref="G19:H19"/>
    <mergeCell ref="G16:H16"/>
    <mergeCell ref="G15:H15"/>
    <mergeCell ref="G18:H18"/>
    <mergeCell ref="G20:H20"/>
    <mergeCell ref="G21:H21"/>
    <mergeCell ref="B32:F32"/>
    <mergeCell ref="G32:H32"/>
    <mergeCell ref="B33:F33"/>
    <mergeCell ref="G33:H33"/>
    <mergeCell ref="B34:F34"/>
    <mergeCell ref="G34:H34"/>
    <mergeCell ref="B29:F29"/>
    <mergeCell ref="G29:H29"/>
    <mergeCell ref="B30:F30"/>
    <mergeCell ref="G30:H30"/>
    <mergeCell ref="B31:F31"/>
    <mergeCell ref="G31:H31"/>
    <mergeCell ref="B38:F38"/>
    <mergeCell ref="B40:F40"/>
    <mergeCell ref="G38:H38"/>
    <mergeCell ref="G43:H43"/>
    <mergeCell ref="B45:F45"/>
    <mergeCell ref="G45:H45"/>
    <mergeCell ref="G39:H39"/>
    <mergeCell ref="G40:H40"/>
    <mergeCell ref="G41:H41"/>
    <mergeCell ref="B41:F41"/>
    <mergeCell ref="B42:F42"/>
    <mergeCell ref="G42:H42"/>
  </mergeCells>
  <pageMargins left="0.70866141732283472" right="0.70866141732283472" top="0.78740157480314965" bottom="0.78740157480314965" header="0.31496062992125984" footer="0.31496062992125984"/>
  <pageSetup paperSize="9" scale="68" firstPageNumber="88" orientation="portrait" useFirstPageNumber="1" r:id="rId1"/>
  <headerFooter>
    <oddFooter>&amp;L&amp;"-,Kurzíva"Zastupitelstvo Olomouckého kraje 16.12.2024
10.1. - Rozpočet Olomouckého kraje na rok 2025 - návrh rozpočtu
Příloha č. 3b): dotační tituly&amp;R&amp;"-,Kurzíva"Strana &amp;P (Celkem 205)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</sheetPr>
  <dimension ref="A1:E60"/>
  <sheetViews>
    <sheetView view="pageBreakPreview" zoomScaleNormal="100" zoomScaleSheetLayoutView="100" workbookViewId="0">
      <selection sqref="A1:XFD1048576"/>
    </sheetView>
  </sheetViews>
  <sheetFormatPr defaultColWidth="9.140625" defaultRowHeight="14.25" x14ac:dyDescent="0.2"/>
  <cols>
    <col min="1" max="1" width="67.85546875" style="12" customWidth="1"/>
    <col min="2" max="2" width="22.28515625" style="90" customWidth="1"/>
    <col min="3" max="3" width="9.140625" style="12"/>
    <col min="4" max="4" width="13.28515625" style="12" bestFit="1" customWidth="1"/>
    <col min="5" max="16384" width="9.140625" style="12"/>
  </cols>
  <sheetData>
    <row r="1" spans="1:5" s="14" customFormat="1" ht="15.75" x14ac:dyDescent="0.25">
      <c r="A1" s="93" t="s">
        <v>77</v>
      </c>
      <c r="B1" s="6"/>
    </row>
    <row r="4" spans="1:5" x14ac:dyDescent="0.2">
      <c r="A4" s="68" t="s">
        <v>60</v>
      </c>
      <c r="B4" s="114">
        <f>SUM(B5:B13)</f>
        <v>81040</v>
      </c>
      <c r="C4" s="83"/>
      <c r="E4" s="91"/>
    </row>
    <row r="5" spans="1:5" ht="17.25" customHeight="1" x14ac:dyDescent="0.2">
      <c r="A5" s="111" t="s">
        <v>40</v>
      </c>
      <c r="B5" s="112">
        <f>SUM(B15)</f>
        <v>0</v>
      </c>
      <c r="C5" s="83"/>
      <c r="E5" s="92"/>
    </row>
    <row r="6" spans="1:5" s="14" customFormat="1" x14ac:dyDescent="0.2">
      <c r="A6" s="111" t="s">
        <v>35</v>
      </c>
      <c r="B6" s="112">
        <f>SUM(B17)</f>
        <v>3000</v>
      </c>
      <c r="C6" s="44"/>
      <c r="E6" s="112"/>
    </row>
    <row r="7" spans="1:5" s="14" customFormat="1" x14ac:dyDescent="0.2">
      <c r="A7" s="111" t="s">
        <v>43</v>
      </c>
      <c r="B7" s="112">
        <f>SUM(B19)</f>
        <v>19340</v>
      </c>
      <c r="C7" s="44"/>
      <c r="E7" s="112"/>
    </row>
    <row r="8" spans="1:5" s="14" customFormat="1" x14ac:dyDescent="0.2">
      <c r="A8" s="111" t="s">
        <v>52</v>
      </c>
      <c r="B8" s="112">
        <f>SUM(B25)</f>
        <v>2350</v>
      </c>
      <c r="C8" s="44"/>
      <c r="E8" s="112"/>
    </row>
    <row r="9" spans="1:5" s="14" customFormat="1" x14ac:dyDescent="0.2">
      <c r="A9" s="111" t="s">
        <v>45</v>
      </c>
      <c r="B9" s="112">
        <f>SUM(B35)</f>
        <v>2000</v>
      </c>
      <c r="C9" s="44"/>
      <c r="E9" s="112"/>
    </row>
    <row r="10" spans="1:5" s="14" customFormat="1" x14ac:dyDescent="0.2">
      <c r="A10" s="111" t="s">
        <v>44</v>
      </c>
      <c r="B10" s="112">
        <f>SUM(B39)</f>
        <v>1050</v>
      </c>
      <c r="C10" s="44"/>
      <c r="E10" s="112"/>
    </row>
    <row r="11" spans="1:5" x14ac:dyDescent="0.2">
      <c r="A11" s="111" t="s">
        <v>53</v>
      </c>
      <c r="B11" s="112">
        <f>SUM(B42)</f>
        <v>45785</v>
      </c>
      <c r="C11" s="44"/>
      <c r="D11" s="14"/>
      <c r="E11" s="92"/>
    </row>
    <row r="12" spans="1:5" s="14" customFormat="1" x14ac:dyDescent="0.2">
      <c r="A12" s="111" t="s">
        <v>61</v>
      </c>
      <c r="B12" s="112">
        <f>SUM(B47)</f>
        <v>1200</v>
      </c>
      <c r="C12" s="44"/>
      <c r="E12" s="112"/>
    </row>
    <row r="13" spans="1:5" s="14" customFormat="1" x14ac:dyDescent="0.2">
      <c r="A13" s="111" t="s">
        <v>62</v>
      </c>
      <c r="B13" s="112">
        <f>SUM(B49)</f>
        <v>6315</v>
      </c>
      <c r="C13" s="44"/>
      <c r="E13" s="112"/>
    </row>
    <row r="15" spans="1:5" ht="15" x14ac:dyDescent="0.25">
      <c r="A15" s="85" t="s">
        <v>40</v>
      </c>
      <c r="B15" s="86">
        <f>SUM(B16)</f>
        <v>0</v>
      </c>
    </row>
    <row r="16" spans="1:5" x14ac:dyDescent="0.2">
      <c r="A16" s="113" t="s">
        <v>63</v>
      </c>
      <c r="B16" s="88"/>
    </row>
    <row r="17" spans="1:2" s="14" customFormat="1" ht="15" x14ac:dyDescent="0.25">
      <c r="A17" s="85" t="s">
        <v>35</v>
      </c>
      <c r="B17" s="86">
        <f>SUM(B18:B18)</f>
        <v>3000</v>
      </c>
    </row>
    <row r="18" spans="1:2" s="14" customFormat="1" x14ac:dyDescent="0.2">
      <c r="A18" s="108" t="s">
        <v>64</v>
      </c>
      <c r="B18" s="88">
        <v>3000</v>
      </c>
    </row>
    <row r="19" spans="1:2" ht="15" x14ac:dyDescent="0.25">
      <c r="A19" s="85" t="s">
        <v>43</v>
      </c>
      <c r="B19" s="86">
        <f>SUM(B20:B24)</f>
        <v>19340</v>
      </c>
    </row>
    <row r="20" spans="1:2" x14ac:dyDescent="0.2">
      <c r="A20" s="108" t="s">
        <v>93</v>
      </c>
      <c r="B20" s="88">
        <v>200</v>
      </c>
    </row>
    <row r="21" spans="1:2" x14ac:dyDescent="0.2">
      <c r="A21" s="108" t="s">
        <v>94</v>
      </c>
      <c r="B21" s="88">
        <v>8890</v>
      </c>
    </row>
    <row r="22" spans="1:2" x14ac:dyDescent="0.2">
      <c r="A22" s="108" t="s">
        <v>95</v>
      </c>
      <c r="B22" s="88">
        <v>5000</v>
      </c>
    </row>
    <row r="23" spans="1:2" ht="25.5" x14ac:dyDescent="0.2">
      <c r="A23" s="110" t="s">
        <v>96</v>
      </c>
      <c r="B23" s="88">
        <v>250</v>
      </c>
    </row>
    <row r="24" spans="1:2" x14ac:dyDescent="0.2">
      <c r="A24" s="110" t="s">
        <v>104</v>
      </c>
      <c r="B24" s="88">
        <v>5000</v>
      </c>
    </row>
    <row r="25" spans="1:2" ht="15" x14ac:dyDescent="0.25">
      <c r="A25" s="85" t="s">
        <v>52</v>
      </c>
      <c r="B25" s="86">
        <f>SUM(B26:B34)</f>
        <v>2350</v>
      </c>
    </row>
    <row r="26" spans="1:2" x14ac:dyDescent="0.2">
      <c r="A26" s="87" t="s">
        <v>88</v>
      </c>
      <c r="B26" s="88">
        <v>400</v>
      </c>
    </row>
    <row r="27" spans="1:2" x14ac:dyDescent="0.2">
      <c r="A27" s="87" t="s">
        <v>65</v>
      </c>
      <c r="B27" s="88">
        <v>80</v>
      </c>
    </row>
    <row r="28" spans="1:2" x14ac:dyDescent="0.2">
      <c r="A28" s="87" t="s">
        <v>66</v>
      </c>
      <c r="B28" s="88">
        <v>800</v>
      </c>
    </row>
    <row r="29" spans="1:2" x14ac:dyDescent="0.2">
      <c r="A29" s="87" t="s">
        <v>67</v>
      </c>
      <c r="B29" s="88">
        <v>150</v>
      </c>
    </row>
    <row r="30" spans="1:2" x14ac:dyDescent="0.2">
      <c r="A30" s="87" t="s">
        <v>89</v>
      </c>
      <c r="B30" s="88">
        <v>20</v>
      </c>
    </row>
    <row r="31" spans="1:2" x14ac:dyDescent="0.2">
      <c r="A31" s="87" t="s">
        <v>68</v>
      </c>
      <c r="B31" s="88">
        <v>450</v>
      </c>
    </row>
    <row r="32" spans="1:2" x14ac:dyDescent="0.2">
      <c r="A32" s="87" t="s">
        <v>90</v>
      </c>
      <c r="B32" s="88">
        <v>25</v>
      </c>
    </row>
    <row r="33" spans="1:4" x14ac:dyDescent="0.2">
      <c r="A33" s="87" t="s">
        <v>91</v>
      </c>
      <c r="B33" s="88">
        <v>25</v>
      </c>
    </row>
    <row r="34" spans="1:4" ht="25.5" x14ac:dyDescent="0.2">
      <c r="A34" s="89" t="s">
        <v>69</v>
      </c>
      <c r="B34" s="88">
        <v>400</v>
      </c>
    </row>
    <row r="35" spans="1:4" ht="15" x14ac:dyDescent="0.25">
      <c r="A35" s="85" t="s">
        <v>45</v>
      </c>
      <c r="B35" s="86">
        <f>SUM(B36:B38)</f>
        <v>2000</v>
      </c>
    </row>
    <row r="36" spans="1:4" x14ac:dyDescent="0.2">
      <c r="A36" s="87" t="s">
        <v>70</v>
      </c>
      <c r="B36" s="88">
        <v>500</v>
      </c>
      <c r="D36" s="90"/>
    </row>
    <row r="37" spans="1:4" ht="25.5" x14ac:dyDescent="0.2">
      <c r="A37" s="89" t="s">
        <v>71</v>
      </c>
      <c r="B37" s="88">
        <v>400</v>
      </c>
      <c r="D37" s="90"/>
    </row>
    <row r="38" spans="1:4" x14ac:dyDescent="0.2">
      <c r="A38" s="87" t="s">
        <v>72</v>
      </c>
      <c r="B38" s="88">
        <v>1100</v>
      </c>
      <c r="D38" s="90"/>
    </row>
    <row r="39" spans="1:4" ht="15" x14ac:dyDescent="0.25">
      <c r="A39" s="85" t="s">
        <v>44</v>
      </c>
      <c r="B39" s="86">
        <f>SUM(B40:B41)</f>
        <v>1050</v>
      </c>
    </row>
    <row r="40" spans="1:4" x14ac:dyDescent="0.2">
      <c r="A40" s="87" t="s">
        <v>73</v>
      </c>
      <c r="B40" s="88">
        <v>1000</v>
      </c>
    </row>
    <row r="41" spans="1:4" x14ac:dyDescent="0.2">
      <c r="A41" s="87" t="s">
        <v>83</v>
      </c>
      <c r="B41" s="88">
        <v>50</v>
      </c>
    </row>
    <row r="42" spans="1:4" ht="15" x14ac:dyDescent="0.25">
      <c r="A42" s="85" t="s">
        <v>53</v>
      </c>
      <c r="B42" s="86">
        <f>SUM(B43:B46)</f>
        <v>45785</v>
      </c>
    </row>
    <row r="43" spans="1:4" x14ac:dyDescent="0.2">
      <c r="A43" s="89" t="s">
        <v>101</v>
      </c>
      <c r="B43" s="107">
        <v>10000</v>
      </c>
      <c r="D43" s="90"/>
    </row>
    <row r="44" spans="1:4" x14ac:dyDescent="0.2">
      <c r="A44" s="89" t="s">
        <v>102</v>
      </c>
      <c r="B44" s="107">
        <v>7500</v>
      </c>
      <c r="D44" s="90"/>
    </row>
    <row r="45" spans="1:4" x14ac:dyDescent="0.2">
      <c r="A45" s="89" t="s">
        <v>103</v>
      </c>
      <c r="B45" s="107">
        <v>1000</v>
      </c>
      <c r="D45" s="90"/>
    </row>
    <row r="46" spans="1:4" x14ac:dyDescent="0.2">
      <c r="A46" s="87" t="s">
        <v>97</v>
      </c>
      <c r="B46" s="107">
        <v>27285</v>
      </c>
    </row>
    <row r="47" spans="1:4" ht="15" x14ac:dyDescent="0.25">
      <c r="A47" s="85" t="s">
        <v>54</v>
      </c>
      <c r="B47" s="86">
        <f>SUM(B48:B48)</f>
        <v>1200</v>
      </c>
    </row>
    <row r="48" spans="1:4" x14ac:dyDescent="0.2">
      <c r="A48" s="106" t="s">
        <v>84</v>
      </c>
      <c r="B48" s="107">
        <v>1200</v>
      </c>
    </row>
    <row r="49" spans="1:3" s="14" customFormat="1" ht="15" x14ac:dyDescent="0.25">
      <c r="A49" s="85" t="s">
        <v>62</v>
      </c>
      <c r="B49" s="86">
        <f>SUM(B50:B58)</f>
        <v>6315</v>
      </c>
    </row>
    <row r="50" spans="1:3" x14ac:dyDescent="0.2">
      <c r="A50" s="87" t="s">
        <v>78</v>
      </c>
      <c r="B50" s="88">
        <v>400</v>
      </c>
    </row>
    <row r="51" spans="1:3" x14ac:dyDescent="0.2">
      <c r="A51" s="87" t="s">
        <v>74</v>
      </c>
      <c r="B51" s="88">
        <v>500</v>
      </c>
    </row>
    <row r="52" spans="1:3" ht="25.5" x14ac:dyDescent="0.2">
      <c r="A52" s="89" t="s">
        <v>79</v>
      </c>
      <c r="B52" s="88">
        <v>800</v>
      </c>
    </row>
    <row r="53" spans="1:3" ht="25.5" x14ac:dyDescent="0.2">
      <c r="A53" s="89" t="s">
        <v>80</v>
      </c>
      <c r="B53" s="88">
        <v>200</v>
      </c>
    </row>
    <row r="54" spans="1:3" ht="25.5" x14ac:dyDescent="0.2">
      <c r="A54" s="89" t="s">
        <v>81</v>
      </c>
      <c r="B54" s="88">
        <v>400</v>
      </c>
    </row>
    <row r="55" spans="1:3" x14ac:dyDescent="0.2">
      <c r="A55" s="87" t="s">
        <v>75</v>
      </c>
      <c r="B55" s="88">
        <v>350</v>
      </c>
    </row>
    <row r="56" spans="1:3" ht="25.5" x14ac:dyDescent="0.2">
      <c r="A56" s="89" t="s">
        <v>85</v>
      </c>
      <c r="B56" s="88">
        <v>640</v>
      </c>
    </row>
    <row r="57" spans="1:3" x14ac:dyDescent="0.2">
      <c r="A57" s="89" t="s">
        <v>86</v>
      </c>
      <c r="B57" s="88">
        <v>25</v>
      </c>
    </row>
    <row r="58" spans="1:3" ht="38.25" x14ac:dyDescent="0.2">
      <c r="A58" s="110" t="s">
        <v>82</v>
      </c>
      <c r="B58" s="107">
        <v>3000</v>
      </c>
    </row>
    <row r="59" spans="1:3" ht="24" customHeight="1" x14ac:dyDescent="0.25">
      <c r="A59" s="115" t="s">
        <v>76</v>
      </c>
      <c r="B59" s="86">
        <f>SUM(B15,B17,B19,B25,B35,B39,B42,B47,B49)</f>
        <v>81040</v>
      </c>
      <c r="C59" s="14"/>
    </row>
    <row r="60" spans="1:3" x14ac:dyDescent="0.2">
      <c r="A60" s="14"/>
      <c r="B60" s="6"/>
      <c r="C60" s="14"/>
    </row>
  </sheetData>
  <pageMargins left="0.70866141732283472" right="0.70866141732283472" top="0.78740157480314965" bottom="0.78740157480314965" header="0.31496062992125984" footer="0.31496062992125984"/>
  <pageSetup paperSize="9" scale="96" firstPageNumber="75" orientation="portrait" useFirstPageNumber="1" r:id="rId1"/>
  <headerFooter>
    <oddFooter>&amp;L&amp;"-,Kurzíva"Rada Olomouckého kraje 26-11-2018
16.7. - Rozpočet Olomouckého kraje 2019 - návrh rozpočtu
Příloha č. 3b): dotační tituly&amp;R&amp;"-,Kurzíva"Strana &amp;P (Celkem 185)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11</vt:i4>
      </vt:variant>
    </vt:vector>
  </HeadingPairs>
  <TitlesOfParts>
    <vt:vector size="22" baseType="lpstr">
      <vt:lpstr>rekapitulace</vt:lpstr>
      <vt:lpstr>08</vt:lpstr>
      <vt:lpstr>09</vt:lpstr>
      <vt:lpstr>10</vt:lpstr>
      <vt:lpstr>11</vt:lpstr>
      <vt:lpstr>12</vt:lpstr>
      <vt:lpstr>13</vt:lpstr>
      <vt:lpstr>14</vt:lpstr>
      <vt:lpstr>18</vt:lpstr>
      <vt:lpstr>07 - ID</vt:lpstr>
      <vt:lpstr>IŽ</vt:lpstr>
      <vt:lpstr>rekapitulace!Názvy_tisku</vt:lpstr>
      <vt:lpstr>'07 - ID'!Oblast_tisku</vt:lpstr>
      <vt:lpstr>'08'!Oblast_tisku</vt:lpstr>
      <vt:lpstr>'09'!Oblast_tisku</vt:lpstr>
      <vt:lpstr>'10'!Oblast_tisku</vt:lpstr>
      <vt:lpstr>'11'!Oblast_tisku</vt:lpstr>
      <vt:lpstr>'12'!Oblast_tisku</vt:lpstr>
      <vt:lpstr>'13'!Oblast_tisku</vt:lpstr>
      <vt:lpstr>'14'!Oblast_tisku</vt:lpstr>
      <vt:lpstr>'18'!Oblast_tisku</vt:lpstr>
      <vt:lpstr>rekapitulace!Oblast_tisku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2024-11-26T06:17:29Z</cp:lastPrinted>
  <dcterms:created xsi:type="dcterms:W3CDTF">2016-08-05T10:30:27Z</dcterms:created>
  <dcterms:modified xsi:type="dcterms:W3CDTF">2024-11-26T06:17:32Z</dcterms:modified>
</cp:coreProperties>
</file>