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J:\OdRF\Rozpočet Olomouckého kraje\2025\ZOK 16.12.2024\"/>
    </mc:Choice>
  </mc:AlternateContent>
  <xr:revisionPtr revIDLastSave="0" documentId="13_ncr:1_{EFB8127F-7325-4806-9C43-AA2E8818B80A}" xr6:coauthVersionLast="47" xr6:coauthVersionMax="47" xr10:uidLastSave="{00000000-0000-0000-0000-000000000000}"/>
  <bookViews>
    <workbookView xWindow="-120" yWindow="-120" windowWidth="29040" windowHeight="15840" firstSheet="2" activeTab="2" xr2:uid="{00000000-000D-0000-FFFF-FFFF00000000}"/>
  </bookViews>
  <sheets>
    <sheet name="Položky s mimořádným nárůstem" sheetId="41" state="hidden" r:id="rId1"/>
    <sheet name="Výčíslení úspory" sheetId="42" state="hidden" r:id="rId2"/>
    <sheet name="celkem" sheetId="20" r:id="rId3"/>
    <sheet name="01" sheetId="35" r:id="rId4"/>
    <sheet name="02" sheetId="40" r:id="rId5"/>
    <sheet name="03" sheetId="3" r:id="rId6"/>
    <sheet name="04" sheetId="5" r:id="rId7"/>
    <sheet name="06" sheetId="39" r:id="rId8"/>
    <sheet name="07" sheetId="36" r:id="rId9"/>
    <sheet name="08" sheetId="24" r:id="rId10"/>
    <sheet name="09" sheetId="25" r:id="rId11"/>
    <sheet name="10" sheetId="26" r:id="rId12"/>
    <sheet name="11" sheetId="27" r:id="rId13"/>
    <sheet name="12" sheetId="28" r:id="rId14"/>
    <sheet name="13" sheetId="38" r:id="rId15"/>
    <sheet name="14" sheetId="30" r:id="rId16"/>
    <sheet name="15" sheetId="44" r:id="rId17"/>
    <sheet name="17" sheetId="8" r:id="rId18"/>
    <sheet name="18" sheetId="21" r:id="rId19"/>
    <sheet name="19" sheetId="31" state="hidden" r:id="rId20"/>
    <sheet name="20" sheetId="32" r:id="rId21"/>
    <sheet name="98" sheetId="43" r:id="rId22"/>
  </sheets>
  <definedNames>
    <definedName name="_xlnm.Print_Area" localSheetId="3">'01'!$B$1:$H$172</definedName>
    <definedName name="_xlnm.Print_Area" localSheetId="4">'02'!$B$1:$H$72</definedName>
    <definedName name="_xlnm.Print_Area" localSheetId="5">'03'!$B$1:$H$171</definedName>
    <definedName name="_xlnm.Print_Area" localSheetId="6">'04'!$B$1:$H$92</definedName>
    <definedName name="_xlnm.Print_Area" localSheetId="7">'06'!$B$1:$H$60</definedName>
    <definedName name="_xlnm.Print_Area" localSheetId="8">'07'!$B$1:$H$50</definedName>
    <definedName name="_xlnm.Print_Area" localSheetId="9">'08'!$B$1:$H$237</definedName>
    <definedName name="_xlnm.Print_Area" localSheetId="10">'09'!$B$1:$H$159</definedName>
    <definedName name="_xlnm.Print_Area" localSheetId="11">'10'!$B$1:$H$147</definedName>
    <definedName name="_xlnm.Print_Area" localSheetId="12">'11'!$B$1:$H$220</definedName>
    <definedName name="_xlnm.Print_Area" localSheetId="13">'12'!$B$1:$H$39</definedName>
    <definedName name="_xlnm.Print_Area" localSheetId="14">'13'!$B$1:$H$80</definedName>
    <definedName name="_xlnm.Print_Area" localSheetId="15">'14'!$B$1:$H$80</definedName>
    <definedName name="_xlnm.Print_Area" localSheetId="16">'15'!$B$1:$H$24</definedName>
    <definedName name="_xlnm.Print_Area" localSheetId="17">'17'!$B$1:$H$37</definedName>
    <definedName name="_xlnm.Print_Area" localSheetId="18">'18'!$B$1:$H$411</definedName>
    <definedName name="_xlnm.Print_Area" localSheetId="19">'19'!$B$1:$H$43</definedName>
    <definedName name="_xlnm.Print_Area" localSheetId="20">'20'!$B$1:$H$33</definedName>
    <definedName name="_xlnm.Print_Area" localSheetId="21">'98'!$B$1:$H$23</definedName>
    <definedName name="_xlnm.Print_Area" localSheetId="2">celkem!$A$1:$I$25</definedName>
    <definedName name="_xlnm.Print_Area" localSheetId="0">'Položky s mimořádným nárůstem'!$A$1:$K$79</definedName>
    <definedName name="_xlnm.Print_Area" localSheetId="1">'Výčíslení úspory'!$A$1:$K$71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9" i="36" l="1"/>
  <c r="G24" i="36"/>
  <c r="G22" i="36"/>
  <c r="G49" i="36"/>
  <c r="G24" i="20"/>
  <c r="H24" i="20"/>
  <c r="F24" i="20"/>
  <c r="G23" i="20"/>
  <c r="H23" i="20"/>
  <c r="F23" i="20"/>
  <c r="G22" i="20"/>
  <c r="H22" i="20"/>
  <c r="F22" i="20"/>
  <c r="G21" i="20"/>
  <c r="H21" i="20"/>
  <c r="F21" i="20"/>
  <c r="G20" i="20"/>
  <c r="H20" i="20"/>
  <c r="F20" i="20"/>
  <c r="G19" i="20"/>
  <c r="H19" i="20"/>
  <c r="F19" i="20"/>
  <c r="G18" i="20"/>
  <c r="H18" i="20"/>
  <c r="F18" i="20"/>
  <c r="G17" i="20"/>
  <c r="H17" i="20"/>
  <c r="F17" i="20"/>
  <c r="G16" i="20"/>
  <c r="H16" i="20"/>
  <c r="F16" i="20"/>
  <c r="G15" i="20"/>
  <c r="H15" i="20"/>
  <c r="F15" i="20"/>
  <c r="G14" i="20"/>
  <c r="H14" i="20"/>
  <c r="F14" i="20"/>
  <c r="G13" i="20"/>
  <c r="H13" i="20"/>
  <c r="F13" i="20"/>
  <c r="G12" i="20"/>
  <c r="F12" i="20"/>
  <c r="G11" i="20"/>
  <c r="H11" i="20"/>
  <c r="F11" i="20"/>
  <c r="G10" i="20"/>
  <c r="H10" i="20"/>
  <c r="F10" i="20"/>
  <c r="G9" i="20"/>
  <c r="H9" i="20"/>
  <c r="F9" i="20"/>
  <c r="G8" i="20"/>
  <c r="H8" i="20"/>
  <c r="F8" i="20"/>
  <c r="G7" i="20"/>
  <c r="H7" i="20"/>
  <c r="F7" i="20"/>
  <c r="G123" i="3"/>
  <c r="G92" i="25"/>
  <c r="G117" i="3" l="1"/>
  <c r="G33" i="35" l="1"/>
  <c r="F80" i="40"/>
  <c r="E80" i="40"/>
  <c r="F81" i="40"/>
  <c r="E81" i="40"/>
  <c r="J144" i="3"/>
  <c r="I144" i="3"/>
  <c r="E82" i="40" l="1"/>
  <c r="F82" i="40"/>
  <c r="G109" i="3"/>
  <c r="G366" i="21"/>
  <c r="G325" i="21" s="1"/>
  <c r="J74" i="27"/>
  <c r="I74" i="27"/>
  <c r="J325" i="21"/>
  <c r="I325" i="21"/>
  <c r="I16" i="21"/>
  <c r="G52" i="21"/>
  <c r="G302" i="21"/>
  <c r="G224" i="21"/>
  <c r="G191" i="21"/>
  <c r="G152" i="21"/>
  <c r="G153" i="21"/>
  <c r="G107" i="21"/>
  <c r="G33" i="21"/>
  <c r="H27" i="21"/>
  <c r="H28" i="21"/>
  <c r="E27" i="21"/>
  <c r="J302" i="21"/>
  <c r="K302" i="21"/>
  <c r="I302" i="21"/>
  <c r="I224" i="21"/>
  <c r="F18" i="21"/>
  <c r="E18" i="21"/>
  <c r="G208" i="21"/>
  <c r="G18" i="21" s="1"/>
  <c r="J191" i="21"/>
  <c r="I191" i="21"/>
  <c r="F16" i="21"/>
  <c r="E16" i="21"/>
  <c r="I152" i="21"/>
  <c r="E15" i="21" s="1"/>
  <c r="J152" i="21"/>
  <c r="F15" i="21" s="1"/>
  <c r="J147" i="21"/>
  <c r="F14" i="21" s="1"/>
  <c r="I147" i="21"/>
  <c r="E14" i="21" s="1"/>
  <c r="J107" i="21"/>
  <c r="I107" i="21"/>
  <c r="J12" i="44"/>
  <c r="I12" i="44"/>
  <c r="E8" i="44" s="1"/>
  <c r="G12" i="44"/>
  <c r="F8" i="44"/>
  <c r="G60" i="24"/>
  <c r="I26" i="24"/>
  <c r="G34" i="24"/>
  <c r="G193" i="24"/>
  <c r="G183" i="24"/>
  <c r="G164" i="24"/>
  <c r="G96" i="24"/>
  <c r="J26" i="24"/>
  <c r="J60" i="24"/>
  <c r="I60" i="24"/>
  <c r="G73" i="24"/>
  <c r="G30" i="24"/>
  <c r="H11" i="8"/>
  <c r="F12" i="8"/>
  <c r="G12" i="8"/>
  <c r="E12" i="8"/>
  <c r="J20" i="8"/>
  <c r="I20" i="8"/>
  <c r="I24" i="35"/>
  <c r="G27" i="25"/>
  <c r="F21" i="25"/>
  <c r="E21" i="25"/>
  <c r="G105" i="25"/>
  <c r="G17" i="25" s="1"/>
  <c r="G162" i="25" s="1"/>
  <c r="H31" i="20" s="1"/>
  <c r="J116" i="25"/>
  <c r="I116" i="25"/>
  <c r="G116" i="25"/>
  <c r="F17" i="25"/>
  <c r="F162" i="25" s="1"/>
  <c r="G31" i="20" s="1"/>
  <c r="I105" i="25"/>
  <c r="E17" i="25" s="1"/>
  <c r="E162" i="25" s="1"/>
  <c r="F31" i="20" s="1"/>
  <c r="J80" i="25"/>
  <c r="I80" i="25"/>
  <c r="J59" i="25"/>
  <c r="I59" i="25"/>
  <c r="H16" i="30"/>
  <c r="E16" i="30"/>
  <c r="F14" i="30"/>
  <c r="E14" i="30"/>
  <c r="G55" i="30"/>
  <c r="G14" i="30" s="1"/>
  <c r="J40" i="30"/>
  <c r="I40" i="30"/>
  <c r="G41" i="30"/>
  <c r="G40" i="30" s="1"/>
  <c r="J27" i="26"/>
  <c r="I27" i="26"/>
  <c r="J124" i="26"/>
  <c r="I124" i="26"/>
  <c r="G124" i="26"/>
  <c r="G81" i="26"/>
  <c r="G52" i="26"/>
  <c r="F11" i="38"/>
  <c r="E11" i="38"/>
  <c r="J31" i="38"/>
  <c r="J62" i="38"/>
  <c r="G63" i="38"/>
  <c r="G62" i="38" s="1"/>
  <c r="G41" i="38"/>
  <c r="G27" i="38"/>
  <c r="G11" i="38" s="1"/>
  <c r="J27" i="38"/>
  <c r="G23" i="38"/>
  <c r="G8" i="44" l="1"/>
  <c r="F9" i="44"/>
  <c r="F26" i="44" s="1"/>
  <c r="F28" i="44" s="1"/>
  <c r="E9" i="44"/>
  <c r="E26" i="44" s="1"/>
  <c r="E28" i="44" s="1"/>
  <c r="G26" i="24"/>
  <c r="J105" i="27"/>
  <c r="J19" i="27"/>
  <c r="E14" i="27"/>
  <c r="G138" i="27"/>
  <c r="G80" i="27"/>
  <c r="G74" i="27" s="1"/>
  <c r="I19" i="27"/>
  <c r="G27" i="27"/>
  <c r="G19" i="27" s="1"/>
  <c r="J14" i="32"/>
  <c r="I14" i="32"/>
  <c r="G11" i="39"/>
  <c r="F11" i="39"/>
  <c r="J18" i="39"/>
  <c r="E11" i="39"/>
  <c r="G69" i="5"/>
  <c r="G56" i="5"/>
  <c r="J56" i="5"/>
  <c r="I56" i="5"/>
  <c r="G38" i="3"/>
  <c r="J18" i="3"/>
  <c r="I18" i="3"/>
  <c r="G144" i="3"/>
  <c r="H10" i="40"/>
  <c r="E10" i="40"/>
  <c r="E12" i="40" s="1"/>
  <c r="F12" i="40"/>
  <c r="J16" i="40"/>
  <c r="I16" i="40"/>
  <c r="G16" i="40"/>
  <c r="G9" i="44" l="1"/>
  <c r="J158" i="35"/>
  <c r="F12" i="35" s="1"/>
  <c r="I158" i="35"/>
  <c r="E12" i="35" s="1"/>
  <c r="G158" i="35"/>
  <c r="I50" i="35"/>
  <c r="G50" i="35"/>
  <c r="J50" i="35"/>
  <c r="G26" i="44" l="1"/>
  <c r="G28" i="44" s="1"/>
  <c r="F8" i="35"/>
  <c r="E8" i="35"/>
  <c r="J24" i="35"/>
  <c r="G131" i="25" l="1"/>
  <c r="G8" i="40" l="1"/>
  <c r="G81" i="40" l="1"/>
  <c r="J47" i="36"/>
  <c r="I47" i="36"/>
  <c r="J41" i="36"/>
  <c r="I41" i="36"/>
  <c r="I17" i="36"/>
  <c r="I16" i="36" s="1"/>
  <c r="J224" i="21"/>
  <c r="E28" i="21" l="1"/>
  <c r="F27" i="21"/>
  <c r="F24" i="21" l="1"/>
  <c r="E24" i="21"/>
  <c r="F21" i="21"/>
  <c r="F17" i="21"/>
  <c r="E17" i="21"/>
  <c r="J135" i="21"/>
  <c r="I135" i="21"/>
  <c r="F11" i="21"/>
  <c r="E11" i="21"/>
  <c r="F10" i="21"/>
  <c r="E10" i="21"/>
  <c r="J33" i="21"/>
  <c r="I33" i="21"/>
  <c r="G130" i="24"/>
  <c r="J11" i="21" l="1"/>
  <c r="J21" i="21"/>
  <c r="J92" i="25"/>
  <c r="I92" i="25"/>
  <c r="J68" i="25"/>
  <c r="I68" i="25"/>
  <c r="F14" i="27"/>
  <c r="J199" i="27"/>
  <c r="I199" i="27"/>
  <c r="I105" i="27"/>
  <c r="F10" i="38"/>
  <c r="E10" i="38"/>
  <c r="I31" i="38"/>
  <c r="F16" i="30"/>
  <c r="F11" i="30"/>
  <c r="G20" i="8"/>
  <c r="G34" i="8"/>
  <c r="F11" i="8"/>
  <c r="F10" i="43"/>
  <c r="F9" i="43"/>
  <c r="G45" i="3"/>
  <c r="G52" i="3"/>
  <c r="G60" i="3"/>
  <c r="G82" i="3"/>
  <c r="G90" i="3"/>
  <c r="G94" i="3"/>
  <c r="G105" i="3"/>
  <c r="I18" i="39"/>
  <c r="J68" i="5"/>
  <c r="F13" i="35" l="1"/>
  <c r="E13" i="35"/>
  <c r="G22" i="38"/>
  <c r="G371" i="21" l="1"/>
  <c r="G334" i="21"/>
  <c r="G17" i="21"/>
  <c r="H17" i="21" s="1"/>
  <c r="G135" i="21"/>
  <c r="G87" i="21"/>
  <c r="G15" i="21" l="1"/>
  <c r="H15" i="21" s="1"/>
  <c r="G401" i="21"/>
  <c r="G27" i="21" s="1"/>
  <c r="G147" i="21" l="1"/>
  <c r="G14" i="21" s="1"/>
  <c r="H14" i="21" s="1"/>
  <c r="G185" i="21"/>
  <c r="G16" i="21" s="1"/>
  <c r="H16" i="21" s="1"/>
  <c r="G124" i="21" l="1"/>
  <c r="G11" i="21" s="1"/>
  <c r="H11" i="21" s="1"/>
  <c r="G10" i="21"/>
  <c r="H10" i="21" s="1"/>
  <c r="G145" i="24" l="1"/>
  <c r="G144" i="24" s="1"/>
  <c r="G114" i="24"/>
  <c r="E11" i="24" l="1"/>
  <c r="G67" i="26" l="1"/>
  <c r="G18" i="39"/>
  <c r="G65" i="40"/>
  <c r="G10" i="40" s="1"/>
  <c r="G165" i="35" l="1"/>
  <c r="G13" i="35" s="1"/>
  <c r="G12" i="35"/>
  <c r="H12" i="35" s="1"/>
  <c r="H13" i="35" l="1"/>
  <c r="G18" i="35"/>
  <c r="G8" i="35" s="1"/>
  <c r="H8" i="35" l="1"/>
  <c r="G21" i="25"/>
  <c r="H21" i="25" s="1"/>
  <c r="G59" i="25"/>
  <c r="G64" i="30" l="1"/>
  <c r="G16" i="30" s="1"/>
  <c r="E11" i="30"/>
  <c r="E10" i="43"/>
  <c r="E11" i="8" l="1"/>
  <c r="G11" i="8"/>
  <c r="G218" i="27" l="1"/>
  <c r="G14" i="27" s="1"/>
  <c r="H14" i="27" s="1"/>
  <c r="G115" i="27"/>
  <c r="E12" i="27" l="1"/>
  <c r="G17" i="36" l="1"/>
  <c r="G16" i="36" s="1"/>
  <c r="G21" i="26" l="1"/>
  <c r="G101" i="26"/>
  <c r="G90" i="26" s="1"/>
  <c r="G89" i="26" l="1"/>
  <c r="E24" i="20"/>
  <c r="D24" i="20"/>
  <c r="G44" i="26"/>
  <c r="G21" i="43" l="1"/>
  <c r="G10" i="43" s="1"/>
  <c r="H10" i="43" s="1"/>
  <c r="G17" i="43"/>
  <c r="G9" i="43" l="1"/>
  <c r="E9" i="43"/>
  <c r="F13" i="43"/>
  <c r="F25" i="43" s="1"/>
  <c r="H8" i="43"/>
  <c r="H9" i="43" l="1"/>
  <c r="F27" i="43"/>
  <c r="G13" i="43"/>
  <c r="H13" i="43" s="1"/>
  <c r="E13" i="43"/>
  <c r="E25" i="43" s="1"/>
  <c r="E27" i="43" l="1"/>
  <c r="G25" i="43"/>
  <c r="G27" i="43" l="1"/>
  <c r="I24" i="20" l="1"/>
  <c r="G19" i="38"/>
  <c r="G298" i="21" l="1"/>
  <c r="G24" i="21" s="1"/>
  <c r="H24" i="21" s="1"/>
  <c r="G47" i="36" l="1"/>
  <c r="G32" i="30" l="1"/>
  <c r="G11" i="30" s="1"/>
  <c r="H11" i="30" s="1"/>
  <c r="F28" i="21" l="1"/>
  <c r="F9" i="21"/>
  <c r="F17" i="30" l="1"/>
  <c r="F13" i="38"/>
  <c r="F11" i="28"/>
  <c r="F9" i="28"/>
  <c r="F12" i="27"/>
  <c r="F18" i="25"/>
  <c r="J144" i="24"/>
  <c r="F11" i="24"/>
  <c r="I16" i="5"/>
  <c r="F11" i="40"/>
  <c r="J38" i="40"/>
  <c r="F9" i="40" s="1"/>
  <c r="F8" i="40"/>
  <c r="G407" i="21" l="1"/>
  <c r="G28" i="21" s="1"/>
  <c r="E9" i="21" l="1"/>
  <c r="E17" i="30" l="1"/>
  <c r="G10" i="38" l="1"/>
  <c r="H10" i="38" s="1"/>
  <c r="E13" i="38"/>
  <c r="E11" i="28"/>
  <c r="E9" i="28"/>
  <c r="G195" i="27"/>
  <c r="G12" i="27" s="1"/>
  <c r="H12" i="27" s="1"/>
  <c r="G106" i="27"/>
  <c r="G105" i="27" s="1"/>
  <c r="G68" i="25" l="1"/>
  <c r="E18" i="25" l="1"/>
  <c r="G11" i="24"/>
  <c r="E9" i="3" l="1"/>
  <c r="G34" i="5"/>
  <c r="G29" i="5"/>
  <c r="E10" i="5" l="1"/>
  <c r="E9" i="5"/>
  <c r="I38" i="40"/>
  <c r="E9" i="40" s="1"/>
  <c r="G48" i="40"/>
  <c r="G38" i="40" s="1"/>
  <c r="E11" i="40"/>
  <c r="E8" i="40"/>
  <c r="E75" i="40" l="1"/>
  <c r="J150" i="35"/>
  <c r="I150" i="35"/>
  <c r="G79" i="3" l="1"/>
  <c r="G33" i="3"/>
  <c r="G18" i="32" l="1"/>
  <c r="G30" i="32"/>
  <c r="G14" i="32" l="1"/>
  <c r="G29" i="26"/>
  <c r="G28" i="26" s="1"/>
  <c r="G27" i="26" l="1"/>
  <c r="K52" i="42"/>
  <c r="K63" i="42"/>
  <c r="K57" i="42"/>
  <c r="K56" i="42"/>
  <c r="K54" i="42"/>
  <c r="K53" i="42"/>
  <c r="K51" i="42"/>
  <c r="K50" i="42"/>
  <c r="K15" i="42"/>
  <c r="K12" i="42"/>
  <c r="K9" i="42"/>
  <c r="J55" i="42" l="1"/>
  <c r="K55" i="42" s="1"/>
  <c r="J49" i="42"/>
  <c r="K49" i="42" s="1"/>
  <c r="J46" i="42"/>
  <c r="K46" i="42" s="1"/>
  <c r="J43" i="42"/>
  <c r="K43" i="42" s="1"/>
  <c r="J40" i="42"/>
  <c r="K40" i="42" s="1"/>
  <c r="J37" i="42"/>
  <c r="K37" i="42" s="1"/>
  <c r="J34" i="42"/>
  <c r="K34" i="42" s="1"/>
  <c r="J31" i="42"/>
  <c r="K31" i="42" s="1"/>
  <c r="J28" i="42"/>
  <c r="K28" i="42" s="1"/>
  <c r="J25" i="42"/>
  <c r="K25" i="42" s="1"/>
  <c r="J22" i="42"/>
  <c r="K22" i="42" s="1"/>
  <c r="J19" i="42"/>
  <c r="K19" i="42" s="1"/>
  <c r="J16" i="42"/>
  <c r="K16" i="42" s="1"/>
  <c r="J13" i="42"/>
  <c r="K13" i="42" s="1"/>
  <c r="J10" i="42"/>
  <c r="K10" i="42" s="1"/>
  <c r="J7" i="42"/>
  <c r="K7" i="42" s="1"/>
  <c r="J57" i="42"/>
  <c r="J56" i="42"/>
  <c r="J54" i="42"/>
  <c r="J53" i="42"/>
  <c r="J52" i="42"/>
  <c r="J51" i="42"/>
  <c r="J50" i="42"/>
  <c r="J48" i="42"/>
  <c r="J47" i="42"/>
  <c r="J45" i="42"/>
  <c r="J44" i="42"/>
  <c r="J42" i="42"/>
  <c r="J41" i="42"/>
  <c r="J39" i="42"/>
  <c r="J38" i="42"/>
  <c r="J36" i="42"/>
  <c r="J35" i="42"/>
  <c r="J33" i="42"/>
  <c r="J32" i="42"/>
  <c r="J30" i="42"/>
  <c r="J29" i="42"/>
  <c r="J27" i="42"/>
  <c r="J26" i="42"/>
  <c r="J24" i="42"/>
  <c r="J23" i="42"/>
  <c r="J21" i="42"/>
  <c r="J20" i="42"/>
  <c r="J18" i="42"/>
  <c r="J17" i="42"/>
  <c r="J15" i="42"/>
  <c r="J14" i="42"/>
  <c r="J12" i="42"/>
  <c r="J11" i="42"/>
  <c r="J9" i="42"/>
  <c r="J8" i="42"/>
  <c r="H57" i="42"/>
  <c r="G57" i="42"/>
  <c r="F57" i="42"/>
  <c r="E55" i="42"/>
  <c r="D55" i="42"/>
  <c r="D58" i="42" s="1"/>
  <c r="H54" i="42"/>
  <c r="G54" i="42"/>
  <c r="F54" i="42"/>
  <c r="H48" i="42"/>
  <c r="G48" i="42"/>
  <c r="F48" i="42"/>
  <c r="H45" i="42"/>
  <c r="G45" i="42"/>
  <c r="F45" i="42"/>
  <c r="F42" i="42"/>
  <c r="H39" i="42"/>
  <c r="G39" i="42"/>
  <c r="F39" i="42"/>
  <c r="H36" i="42"/>
  <c r="G36" i="42"/>
  <c r="F36" i="42"/>
  <c r="H33" i="42"/>
  <c r="K33" i="42" s="1"/>
  <c r="G33" i="42"/>
  <c r="F33" i="42"/>
  <c r="E31" i="42"/>
  <c r="H30" i="42"/>
  <c r="G30" i="42"/>
  <c r="F30" i="42"/>
  <c r="H27" i="42"/>
  <c r="G27" i="42"/>
  <c r="F27" i="42"/>
  <c r="H24" i="42"/>
  <c r="G24" i="42"/>
  <c r="F24" i="42"/>
  <c r="H21" i="42"/>
  <c r="G21" i="42"/>
  <c r="F21" i="42"/>
  <c r="E16" i="42"/>
  <c r="H15" i="42"/>
  <c r="G15" i="42"/>
  <c r="F15" i="42"/>
  <c r="H12" i="42"/>
  <c r="G12" i="42"/>
  <c r="F12" i="42"/>
  <c r="E10" i="42"/>
  <c r="H9" i="42"/>
  <c r="G9" i="42"/>
  <c r="F9" i="42"/>
  <c r="K27" i="42" l="1"/>
  <c r="E58" i="42"/>
  <c r="K21" i="42"/>
  <c r="K45" i="42"/>
  <c r="K39" i="42"/>
  <c r="K24" i="42"/>
  <c r="K30" i="42"/>
  <c r="K36" i="42"/>
  <c r="K48" i="42"/>
  <c r="K58" i="42"/>
  <c r="K62" i="42" s="1"/>
  <c r="K64" i="42" s="1"/>
  <c r="J58" i="42"/>
  <c r="J79" i="41" l="1"/>
  <c r="J4" i="41" l="1"/>
  <c r="J16" i="41" l="1"/>
  <c r="J62" i="41" l="1"/>
  <c r="J59" i="41"/>
  <c r="J56" i="41"/>
  <c r="J52" i="41"/>
  <c r="J47" i="41"/>
  <c r="J36" i="41"/>
  <c r="J25" i="41"/>
  <c r="J12" i="41"/>
  <c r="J8" i="41"/>
  <c r="I65" i="41" l="1"/>
  <c r="I66" i="41"/>
  <c r="G10" i="42"/>
  <c r="F10" i="42"/>
  <c r="I10" i="42" s="1"/>
  <c r="G102" i="21" l="1"/>
  <c r="G9" i="21" s="1"/>
  <c r="H9" i="21" s="1"/>
  <c r="G69" i="40" l="1"/>
  <c r="G25" i="28"/>
  <c r="G17" i="28"/>
  <c r="G9" i="28"/>
  <c r="G110" i="25" l="1"/>
  <c r="G18" i="25" s="1"/>
  <c r="H18" i="25" s="1"/>
  <c r="G80" i="25" l="1"/>
  <c r="G11" i="40" l="1"/>
  <c r="H11" i="40" l="1"/>
  <c r="G80" i="40"/>
  <c r="G82" i="40" s="1"/>
  <c r="G12" i="40"/>
  <c r="F11" i="36"/>
  <c r="E11" i="36"/>
  <c r="F10" i="36"/>
  <c r="E10" i="36"/>
  <c r="E9" i="36"/>
  <c r="J17" i="36"/>
  <c r="J16" i="36" s="1"/>
  <c r="F9" i="36" s="1"/>
  <c r="F10" i="31" l="1"/>
  <c r="G10" i="31"/>
  <c r="E10" i="31"/>
  <c r="F11" i="25"/>
  <c r="F22" i="25"/>
  <c r="E22" i="25"/>
  <c r="F19" i="25"/>
  <c r="E19" i="25"/>
  <c r="F16" i="25"/>
  <c r="E16" i="25"/>
  <c r="F14" i="25"/>
  <c r="E14" i="25"/>
  <c r="F12" i="25"/>
  <c r="E12" i="25"/>
  <c r="E11" i="25"/>
  <c r="F10" i="25"/>
  <c r="E10" i="25"/>
  <c r="J32" i="25"/>
  <c r="F9" i="25" s="1"/>
  <c r="I32" i="25"/>
  <c r="E9" i="25" s="1"/>
  <c r="F8" i="25"/>
  <c r="E8" i="25"/>
  <c r="E161" i="25" l="1"/>
  <c r="F161" i="25"/>
  <c r="F23" i="25"/>
  <c r="G29" i="42" l="1"/>
  <c r="G28" i="42"/>
  <c r="F15" i="26"/>
  <c r="E15" i="26"/>
  <c r="F14" i="26"/>
  <c r="E14" i="26"/>
  <c r="F13" i="26"/>
  <c r="E13" i="26"/>
  <c r="F12" i="26"/>
  <c r="E12" i="26"/>
  <c r="F11" i="26"/>
  <c r="E11" i="26"/>
  <c r="F10" i="26"/>
  <c r="E10" i="26"/>
  <c r="F9" i="26"/>
  <c r="E9" i="26"/>
  <c r="F16" i="26" l="1"/>
  <c r="G31" i="42" s="1"/>
  <c r="F163" i="25"/>
  <c r="J25" i="28"/>
  <c r="F10" i="28" s="1"/>
  <c r="F13" i="28" s="1"/>
  <c r="I25" i="28"/>
  <c r="F150" i="26" l="1"/>
  <c r="G32" i="42" s="1"/>
  <c r="G37" i="42"/>
  <c r="E10" i="28"/>
  <c r="E13" i="28" s="1"/>
  <c r="G42" i="42"/>
  <c r="H42" i="42"/>
  <c r="K42" i="42" s="1"/>
  <c r="F14" i="38"/>
  <c r="G58" i="38"/>
  <c r="G13" i="38" s="1"/>
  <c r="H13" i="38" s="1"/>
  <c r="I62" i="38"/>
  <c r="E14" i="38" s="1"/>
  <c r="F12" i="38"/>
  <c r="E12" i="38"/>
  <c r="F9" i="38"/>
  <c r="E9" i="38"/>
  <c r="F15" i="38" l="1"/>
  <c r="E15" i="38"/>
  <c r="F40" i="42" s="1"/>
  <c r="I40" i="42" s="1"/>
  <c r="G40" i="42"/>
  <c r="F152" i="26"/>
  <c r="F82" i="38"/>
  <c r="E82" i="38"/>
  <c r="F42" i="28"/>
  <c r="F44" i="28" s="1"/>
  <c r="F37" i="42"/>
  <c r="I37" i="42" s="1"/>
  <c r="E42" i="28"/>
  <c r="E44" i="28" s="1"/>
  <c r="F13" i="27"/>
  <c r="E13" i="27"/>
  <c r="F11" i="27"/>
  <c r="E11" i="27"/>
  <c r="F10" i="27"/>
  <c r="E10" i="27"/>
  <c r="F9" i="27"/>
  <c r="E9" i="27"/>
  <c r="E15" i="27" l="1"/>
  <c r="F15" i="27"/>
  <c r="F84" i="38"/>
  <c r="G41" i="42"/>
  <c r="E84" i="38"/>
  <c r="F41" i="42"/>
  <c r="G38" i="42"/>
  <c r="F38" i="42"/>
  <c r="F18" i="30" l="1"/>
  <c r="E18" i="30"/>
  <c r="F15" i="30"/>
  <c r="E15" i="30"/>
  <c r="F13" i="30"/>
  <c r="E13" i="30"/>
  <c r="F12" i="30"/>
  <c r="E12" i="30"/>
  <c r="F10" i="30"/>
  <c r="E10" i="30"/>
  <c r="F9" i="30"/>
  <c r="E9" i="30"/>
  <c r="G69" i="30"/>
  <c r="G17" i="30" s="1"/>
  <c r="H17" i="30" s="1"/>
  <c r="F19" i="30" l="1"/>
  <c r="G43" i="42" s="1"/>
  <c r="E19" i="30"/>
  <c r="E83" i="30" s="1"/>
  <c r="H51" i="42"/>
  <c r="F51" i="42"/>
  <c r="E25" i="21"/>
  <c r="I25" i="21" s="1"/>
  <c r="E21" i="21"/>
  <c r="I21" i="21" s="1"/>
  <c r="E13" i="21"/>
  <c r="E8" i="21"/>
  <c r="I9" i="21" s="1"/>
  <c r="F26" i="21"/>
  <c r="J27" i="21" s="1"/>
  <c r="E26" i="21"/>
  <c r="F23" i="21"/>
  <c r="E23" i="21"/>
  <c r="F25" i="21"/>
  <c r="J25" i="21" s="1"/>
  <c r="G51" i="42"/>
  <c r="F22" i="21"/>
  <c r="E22" i="21"/>
  <c r="F20" i="21"/>
  <c r="F19" i="21"/>
  <c r="E20" i="21"/>
  <c r="E19" i="21"/>
  <c r="F13" i="21"/>
  <c r="F12" i="21"/>
  <c r="E12" i="21"/>
  <c r="F8" i="21"/>
  <c r="F9" i="8"/>
  <c r="E9" i="8"/>
  <c r="F10" i="8"/>
  <c r="E10" i="8"/>
  <c r="F30" i="21" l="1"/>
  <c r="E30" i="21"/>
  <c r="I27" i="21"/>
  <c r="J9" i="21"/>
  <c r="F415" i="21"/>
  <c r="E415" i="21"/>
  <c r="F83" i="30"/>
  <c r="G44" i="42" s="1"/>
  <c r="F43" i="42"/>
  <c r="I43" i="42" s="1"/>
  <c r="E85" i="30"/>
  <c r="F44" i="42"/>
  <c r="F13" i="24"/>
  <c r="I144" i="24"/>
  <c r="E13" i="24" s="1"/>
  <c r="F15" i="24"/>
  <c r="E15" i="24"/>
  <c r="F14" i="24"/>
  <c r="E14" i="24"/>
  <c r="F12" i="24"/>
  <c r="E12" i="24"/>
  <c r="F10" i="24"/>
  <c r="E10" i="24"/>
  <c r="F9" i="24"/>
  <c r="E9" i="24"/>
  <c r="F8" i="24"/>
  <c r="E8" i="24"/>
  <c r="G49" i="42" l="1"/>
  <c r="F49" i="42"/>
  <c r="I49" i="42" s="1"/>
  <c r="F85" i="30"/>
  <c r="F16" i="24"/>
  <c r="E417" i="21"/>
  <c r="F50" i="42"/>
  <c r="F417" i="21"/>
  <c r="G50" i="42"/>
  <c r="E16" i="24"/>
  <c r="J165" i="3"/>
  <c r="F10" i="3" s="1"/>
  <c r="I165" i="3"/>
  <c r="E10" i="3" s="1"/>
  <c r="E14" i="3" s="1"/>
  <c r="F9" i="3"/>
  <c r="F14" i="3" l="1"/>
  <c r="E239" i="24"/>
  <c r="F26" i="42" s="1"/>
  <c r="F25" i="42"/>
  <c r="I25" i="42" s="1"/>
  <c r="G13" i="42"/>
  <c r="E8" i="20"/>
  <c r="E241" i="24" l="1"/>
  <c r="F173" i="3"/>
  <c r="F9" i="39"/>
  <c r="G9" i="39"/>
  <c r="E9" i="39"/>
  <c r="F8" i="39"/>
  <c r="E8" i="39"/>
  <c r="G14" i="39"/>
  <c r="G8" i="39" s="1"/>
  <c r="F63" i="39" l="1"/>
  <c r="H8" i="40"/>
  <c r="F175" i="3"/>
  <c r="G14" i="42"/>
  <c r="H8" i="39"/>
  <c r="F11" i="42"/>
  <c r="I11" i="42" s="1"/>
  <c r="F75" i="40"/>
  <c r="G11" i="42" s="1"/>
  <c r="G9" i="40"/>
  <c r="F10" i="5"/>
  <c r="F9" i="5"/>
  <c r="I68" i="5"/>
  <c r="H9" i="40" l="1"/>
  <c r="H12" i="40"/>
  <c r="F11" i="5"/>
  <c r="J16" i="5"/>
  <c r="F8" i="5" s="1"/>
  <c r="F94" i="5" s="1"/>
  <c r="E63" i="39"/>
  <c r="F20" i="42" s="1"/>
  <c r="F19" i="42"/>
  <c r="G19" i="42"/>
  <c r="E77" i="40"/>
  <c r="F77" i="40"/>
  <c r="F14" i="35"/>
  <c r="E14" i="35"/>
  <c r="F11" i="35"/>
  <c r="E11" i="35"/>
  <c r="G150" i="35"/>
  <c r="F10" i="35"/>
  <c r="E10" i="35"/>
  <c r="E9" i="35"/>
  <c r="E181" i="35" s="1"/>
  <c r="F9" i="32"/>
  <c r="F180" i="35" l="1"/>
  <c r="E180" i="35"/>
  <c r="E182" i="35"/>
  <c r="E175" i="35"/>
  <c r="E15" i="35"/>
  <c r="G75" i="40"/>
  <c r="G77" i="40" s="1"/>
  <c r="F9" i="35"/>
  <c r="F181" i="35" s="1"/>
  <c r="F12" i="5"/>
  <c r="E9" i="32"/>
  <c r="E35" i="32"/>
  <c r="E65" i="39"/>
  <c r="F95" i="5"/>
  <c r="G17" i="42"/>
  <c r="E11" i="5"/>
  <c r="E95" i="5" s="1"/>
  <c r="E8" i="5"/>
  <c r="E94" i="5" s="1"/>
  <c r="I8" i="20"/>
  <c r="F63" i="42"/>
  <c r="G20" i="42"/>
  <c r="F65" i="39"/>
  <c r="I19" i="42"/>
  <c r="F175" i="35" l="1"/>
  <c r="G63" i="42"/>
  <c r="F15" i="35"/>
  <c r="F177" i="35"/>
  <c r="F56" i="42"/>
  <c r="G18" i="42"/>
  <c r="G69" i="42" s="1"/>
  <c r="F96" i="5"/>
  <c r="F18" i="42"/>
  <c r="F69" i="42" s="1"/>
  <c r="E96" i="5"/>
  <c r="F17" i="42"/>
  <c r="E177" i="35"/>
  <c r="F8" i="42"/>
  <c r="I8" i="42" s="1"/>
  <c r="F35" i="32"/>
  <c r="F37" i="32" s="1"/>
  <c r="E37" i="32"/>
  <c r="G7" i="42" l="1"/>
  <c r="F182" i="35"/>
  <c r="G8" i="42"/>
  <c r="G56" i="42"/>
  <c r="F12" i="31" l="1"/>
  <c r="E12" i="31"/>
  <c r="E45" i="31" s="1"/>
  <c r="E47" i="31" l="1"/>
  <c r="F53" i="42"/>
  <c r="G52" i="42"/>
  <c r="F45" i="31"/>
  <c r="G48" i="38"/>
  <c r="G53" i="42" l="1"/>
  <c r="F47" i="31"/>
  <c r="E23" i="25"/>
  <c r="F29" i="42" l="1"/>
  <c r="F28" i="42"/>
  <c r="I28" i="42" s="1"/>
  <c r="E163" i="25" l="1"/>
  <c r="F239" i="24"/>
  <c r="G26" i="42" s="1"/>
  <c r="G25" i="42"/>
  <c r="E16" i="26"/>
  <c r="E150" i="26" l="1"/>
  <c r="F32" i="42" s="1"/>
  <c r="F31" i="42"/>
  <c r="I31" i="42" s="1"/>
  <c r="F241" i="24"/>
  <c r="E152" i="26" l="1"/>
  <c r="E226" i="27"/>
  <c r="F35" i="42" s="1"/>
  <c r="F34" i="42"/>
  <c r="F226" i="27"/>
  <c r="G34" i="42"/>
  <c r="F10" i="32"/>
  <c r="G35" i="42" l="1"/>
  <c r="G30" i="20"/>
  <c r="F228" i="27"/>
  <c r="E228" i="27"/>
  <c r="G55" i="42"/>
  <c r="I34" i="42"/>
  <c r="G22" i="31"/>
  <c r="G287" i="21" l="1"/>
  <c r="G22" i="21" s="1"/>
  <c r="G16" i="8" l="1"/>
  <c r="G9" i="8" s="1"/>
  <c r="H9" i="8" l="1"/>
  <c r="G214" i="21"/>
  <c r="G19" i="21" s="1"/>
  <c r="H8" i="3" l="1"/>
  <c r="G16" i="42" l="1"/>
  <c r="G24" i="35" l="1"/>
  <c r="G9" i="35" l="1"/>
  <c r="G181" i="35" s="1"/>
  <c r="G59" i="30"/>
  <c r="G15" i="30" s="1"/>
  <c r="H15" i="30" s="1"/>
  <c r="H63" i="42" l="1"/>
  <c r="G16" i="31"/>
  <c r="I63" i="42" l="1"/>
  <c r="G20" i="26"/>
  <c r="G9" i="26" s="1"/>
  <c r="G13" i="24" l="1"/>
  <c r="H13" i="24" l="1"/>
  <c r="XFD7" i="39"/>
  <c r="H9" i="39" l="1"/>
  <c r="G63" i="39"/>
  <c r="H20" i="42" s="1"/>
  <c r="K20" i="42" l="1"/>
  <c r="I20" i="42"/>
  <c r="G65" i="39"/>
  <c r="H11" i="39"/>
  <c r="I11" i="20"/>
  <c r="G31" i="38"/>
  <c r="E10" i="32" l="1"/>
  <c r="F55" i="42" l="1"/>
  <c r="I55" i="42" s="1"/>
  <c r="F13" i="42"/>
  <c r="E12" i="5"/>
  <c r="F16" i="42" s="1"/>
  <c r="I16" i="42" s="1"/>
  <c r="F7" i="42"/>
  <c r="I7" i="42" s="1"/>
  <c r="I13" i="42" l="1"/>
  <c r="E173" i="3"/>
  <c r="F30" i="20" s="1"/>
  <c r="G12" i="26"/>
  <c r="H12" i="26" s="1"/>
  <c r="F14" i="42" l="1"/>
  <c r="E175" i="3"/>
  <c r="F12" i="36"/>
  <c r="E12" i="36"/>
  <c r="H19" i="21"/>
  <c r="F52" i="36" l="1"/>
  <c r="G23" i="42" s="1"/>
  <c r="G22" i="42"/>
  <c r="E52" i="36"/>
  <c r="F23" i="42" s="1"/>
  <c r="F22" i="42"/>
  <c r="I22" i="42" s="1"/>
  <c r="I14" i="42"/>
  <c r="F54" i="36"/>
  <c r="G80" i="26"/>
  <c r="G11" i="26" s="1"/>
  <c r="E54" i="36" l="1"/>
  <c r="G9" i="27"/>
  <c r="G205" i="27"/>
  <c r="G199" i="27" s="1"/>
  <c r="G12" i="24"/>
  <c r="H12" i="24" s="1"/>
  <c r="G13" i="27" l="1"/>
  <c r="H13" i="27" s="1"/>
  <c r="G10" i="27"/>
  <c r="H10" i="27" s="1"/>
  <c r="H9" i="27"/>
  <c r="G11" i="27" l="1"/>
  <c r="G15" i="27" s="1"/>
  <c r="H11" i="27" l="1"/>
  <c r="G169" i="35"/>
  <c r="G14" i="35" s="1"/>
  <c r="G11" i="35"/>
  <c r="H11" i="35" s="1"/>
  <c r="H9" i="35"/>
  <c r="H14" i="35" l="1"/>
  <c r="G226" i="27"/>
  <c r="H15" i="27"/>
  <c r="G10" i="35"/>
  <c r="G180" i="35" s="1"/>
  <c r="G15" i="35" l="1"/>
  <c r="G182" i="35" s="1"/>
  <c r="G175" i="35"/>
  <c r="H35" i="42"/>
  <c r="G228" i="27"/>
  <c r="H10" i="35"/>
  <c r="I35" i="42" l="1"/>
  <c r="K35" i="42"/>
  <c r="H15" i="35"/>
  <c r="G177" i="35"/>
  <c r="G32" i="25"/>
  <c r="G9" i="25" s="1"/>
  <c r="H9" i="25" s="1"/>
  <c r="G10" i="26" l="1"/>
  <c r="E15" i="20"/>
  <c r="E10" i="20" l="1"/>
  <c r="E23" i="20" l="1"/>
  <c r="D23" i="20"/>
  <c r="D25" i="20" l="1"/>
  <c r="E25" i="20"/>
  <c r="G9" i="36" l="1"/>
  <c r="H9" i="36" s="1"/>
  <c r="G26" i="21" l="1"/>
  <c r="H26" i="21" s="1"/>
  <c r="H22" i="21"/>
  <c r="G21" i="21" l="1"/>
  <c r="G219" i="21"/>
  <c r="G20" i="21" s="1"/>
  <c r="H20" i="21" s="1"/>
  <c r="G13" i="21"/>
  <c r="H13" i="21" l="1"/>
  <c r="H21" i="21"/>
  <c r="G25" i="21"/>
  <c r="G8" i="21"/>
  <c r="G30" i="21" s="1"/>
  <c r="G14" i="38"/>
  <c r="H14" i="38" s="1"/>
  <c r="G14" i="26"/>
  <c r="H25" i="21" l="1"/>
  <c r="G12" i="38"/>
  <c r="H8" i="21"/>
  <c r="H10" i="26"/>
  <c r="H14" i="26"/>
  <c r="G18" i="38"/>
  <c r="H12" i="38" l="1"/>
  <c r="H9" i="26"/>
  <c r="G9" i="38"/>
  <c r="G10" i="8"/>
  <c r="G40" i="8" l="1"/>
  <c r="G46" i="42"/>
  <c r="G58" i="42" s="1"/>
  <c r="G62" i="42" s="1"/>
  <c r="G64" i="42" s="1"/>
  <c r="F40" i="8"/>
  <c r="F46" i="42"/>
  <c r="E40" i="8"/>
  <c r="G15" i="38"/>
  <c r="H15" i="38" s="1"/>
  <c r="G82" i="38"/>
  <c r="H41" i="42" s="1"/>
  <c r="H10" i="8"/>
  <c r="H9" i="38"/>
  <c r="H47" i="42" l="1"/>
  <c r="K47" i="42" s="1"/>
  <c r="G42" i="8"/>
  <c r="G47" i="42"/>
  <c r="G68" i="42" s="1"/>
  <c r="G70" i="42" s="1"/>
  <c r="G32" i="20"/>
  <c r="F42" i="8"/>
  <c r="F47" i="42"/>
  <c r="F68" i="42" s="1"/>
  <c r="F70" i="42" s="1"/>
  <c r="E42" i="8"/>
  <c r="I46" i="42"/>
  <c r="F58" i="42"/>
  <c r="K41" i="42"/>
  <c r="I41" i="42"/>
  <c r="G84" i="38"/>
  <c r="I18" i="20"/>
  <c r="G165" i="3"/>
  <c r="G10" i="3" s="1"/>
  <c r="H10" i="3" s="1"/>
  <c r="F32" i="20" l="1"/>
  <c r="I47" i="42"/>
  <c r="F62" i="42"/>
  <c r="G31" i="3"/>
  <c r="G18" i="3" s="1"/>
  <c r="G292" i="21"/>
  <c r="G23" i="21" s="1"/>
  <c r="H23" i="21" s="1"/>
  <c r="F64" i="42" l="1"/>
  <c r="G10" i="24"/>
  <c r="H10" i="24" s="1"/>
  <c r="G84" i="5" l="1"/>
  <c r="G68" i="5" s="1"/>
  <c r="G10" i="5"/>
  <c r="H10" i="5" s="1"/>
  <c r="G42" i="5"/>
  <c r="G17" i="5"/>
  <c r="G16" i="5" l="1"/>
  <c r="G8" i="5" s="1"/>
  <c r="G11" i="5"/>
  <c r="H11" i="5" l="1"/>
  <c r="G95" i="5"/>
  <c r="H8" i="5"/>
  <c r="G11" i="25"/>
  <c r="H11" i="25" s="1"/>
  <c r="G8" i="25"/>
  <c r="H8" i="25" l="1"/>
  <c r="H18" i="42"/>
  <c r="I31" i="20"/>
  <c r="G12" i="25"/>
  <c r="H12" i="25" s="1"/>
  <c r="G19" i="25"/>
  <c r="H19" i="25" s="1"/>
  <c r="K18" i="42" l="1"/>
  <c r="K69" i="42" s="1"/>
  <c r="H69" i="42"/>
  <c r="I69" i="42" s="1"/>
  <c r="G10" i="28" l="1"/>
  <c r="G9" i="32"/>
  <c r="G10" i="32" l="1"/>
  <c r="G35" i="32"/>
  <c r="H10" i="28"/>
  <c r="H9" i="32"/>
  <c r="G54" i="25"/>
  <c r="G10" i="25" s="1"/>
  <c r="H10" i="25" l="1"/>
  <c r="H56" i="42"/>
  <c r="I56" i="42" s="1"/>
  <c r="G37" i="32"/>
  <c r="I23" i="20"/>
  <c r="G11" i="36"/>
  <c r="H11" i="36" s="1"/>
  <c r="G41" i="36"/>
  <c r="G10" i="36" l="1"/>
  <c r="H10" i="36" s="1"/>
  <c r="I7" i="20" l="1"/>
  <c r="G12" i="36"/>
  <c r="H12" i="20" l="1"/>
  <c r="I16" i="20"/>
  <c r="G52" i="36"/>
  <c r="G54" i="36" s="1"/>
  <c r="H12" i="36"/>
  <c r="F25" i="20"/>
  <c r="H23" i="42" l="1"/>
  <c r="I12" i="20"/>
  <c r="K23" i="42" l="1"/>
  <c r="I23" i="42"/>
  <c r="H11" i="26" l="1"/>
  <c r="G9" i="24" l="1"/>
  <c r="H9" i="24" s="1"/>
  <c r="G16" i="25"/>
  <c r="H16" i="25" s="1"/>
  <c r="H11" i="3" l="1"/>
  <c r="G9" i="3" l="1"/>
  <c r="G14" i="3" s="1"/>
  <c r="G36" i="30"/>
  <c r="G12" i="30" s="1"/>
  <c r="H12" i="30" s="1"/>
  <c r="G173" i="3" l="1"/>
  <c r="H9" i="3"/>
  <c r="G25" i="20"/>
  <c r="G13" i="30"/>
  <c r="H13" i="30" s="1"/>
  <c r="G175" i="3" l="1"/>
  <c r="G12" i="31"/>
  <c r="H52" i="42" l="1"/>
  <c r="G45" i="31"/>
  <c r="H11" i="31"/>
  <c r="H10" i="32"/>
  <c r="H53" i="42" l="1"/>
  <c r="I53" i="42" s="1"/>
  <c r="G47" i="31"/>
  <c r="I52" i="42"/>
  <c r="H58" i="42"/>
  <c r="H12" i="31"/>
  <c r="I21" i="20"/>
  <c r="H62" i="42" l="1"/>
  <c r="I58" i="42"/>
  <c r="H12" i="8"/>
  <c r="H64" i="42" l="1"/>
  <c r="I64" i="42" s="1"/>
  <c r="I62" i="42"/>
  <c r="G75" i="30"/>
  <c r="G18" i="30" s="1"/>
  <c r="H18" i="30" s="1"/>
  <c r="G27" i="30"/>
  <c r="G10" i="30" s="1"/>
  <c r="G23" i="30"/>
  <c r="G136" i="25"/>
  <c r="G22" i="25" s="1"/>
  <c r="H22" i="25" s="1"/>
  <c r="G14" i="25"/>
  <c r="G161" i="25" s="1"/>
  <c r="H10" i="30" l="1"/>
  <c r="H14" i="25"/>
  <c r="G23" i="25"/>
  <c r="G9" i="30"/>
  <c r="G19" i="30" s="1"/>
  <c r="G144" i="26"/>
  <c r="G15" i="26" s="1"/>
  <c r="H15" i="26" s="1"/>
  <c r="G118" i="26"/>
  <c r="G13" i="26" s="1"/>
  <c r="G16" i="26" l="1"/>
  <c r="G150" i="26" s="1"/>
  <c r="H32" i="42" s="1"/>
  <c r="G83" i="30"/>
  <c r="H23" i="25"/>
  <c r="H9" i="30"/>
  <c r="H13" i="26"/>
  <c r="G226" i="24"/>
  <c r="G130" i="21"/>
  <c r="G12" i="21" s="1"/>
  <c r="G415" i="21" s="1"/>
  <c r="H30" i="20" s="1"/>
  <c r="H29" i="42" l="1"/>
  <c r="K29" i="42" s="1"/>
  <c r="G85" i="30"/>
  <c r="H44" i="42"/>
  <c r="K44" i="42" s="1"/>
  <c r="K32" i="42"/>
  <c r="I32" i="42"/>
  <c r="I14" i="20"/>
  <c r="G163" i="25"/>
  <c r="G152" i="26"/>
  <c r="H50" i="42"/>
  <c r="I50" i="42" s="1"/>
  <c r="H30" i="21"/>
  <c r="H19" i="30"/>
  <c r="I19" i="20"/>
  <c r="H16" i="26"/>
  <c r="I15" i="20"/>
  <c r="G14" i="24"/>
  <c r="H14" i="24" s="1"/>
  <c r="H12" i="21"/>
  <c r="G19" i="24"/>
  <c r="I29" i="42" l="1"/>
  <c r="I44" i="42"/>
  <c r="G417" i="21"/>
  <c r="G8" i="24"/>
  <c r="I22" i="20" l="1"/>
  <c r="H8" i="24"/>
  <c r="H9" i="28" l="1"/>
  <c r="G9" i="5" l="1"/>
  <c r="G12" i="5" s="1"/>
  <c r="H9" i="5" l="1"/>
  <c r="G94" i="5"/>
  <c r="G34" i="28"/>
  <c r="G11" i="28" s="1"/>
  <c r="G13" i="28" s="1"/>
  <c r="G42" i="28" s="1"/>
  <c r="G233" i="24"/>
  <c r="G15" i="24" s="1"/>
  <c r="G16" i="24" s="1"/>
  <c r="H38" i="42" l="1"/>
  <c r="G44" i="28"/>
  <c r="G96" i="5"/>
  <c r="H17" i="42"/>
  <c r="H15" i="24"/>
  <c r="H12" i="5"/>
  <c r="H11" i="28"/>
  <c r="I17" i="20"/>
  <c r="I10" i="20" l="1"/>
  <c r="K38" i="42"/>
  <c r="I38" i="42"/>
  <c r="K17" i="42"/>
  <c r="I17" i="42"/>
  <c r="H16" i="24"/>
  <c r="G239" i="24"/>
  <c r="H26" i="42" s="1"/>
  <c r="I13" i="20"/>
  <c r="H13" i="28"/>
  <c r="K26" i="42" l="1"/>
  <c r="K68" i="42" s="1"/>
  <c r="K70" i="42" s="1"/>
  <c r="I26" i="42"/>
  <c r="H68" i="42"/>
  <c r="G241" i="24"/>
  <c r="H12" i="3"/>
  <c r="I30" i="20" l="1"/>
  <c r="H32" i="20"/>
  <c r="H70" i="42"/>
  <c r="I70" i="42" s="1"/>
  <c r="I68" i="42"/>
  <c r="H14" i="3"/>
  <c r="I32" i="20" l="1"/>
  <c r="H25" i="20"/>
  <c r="I9" i="20" l="1"/>
  <c r="I25" i="20" l="1"/>
</calcChain>
</file>

<file path=xl/sharedStrings.xml><?xml version="1.0" encoding="utf-8"?>
<sst xmlns="http://schemas.openxmlformats.org/spreadsheetml/2006/main" count="1658" uniqueCount="924">
  <si>
    <t>Zastupitelé</t>
  </si>
  <si>
    <t xml:space="preserve">Správce: </t>
  </si>
  <si>
    <t>§</t>
  </si>
  <si>
    <t>seskupení položek</t>
  </si>
  <si>
    <t>Název seskupení položek</t>
  </si>
  <si>
    <t>%</t>
  </si>
  <si>
    <t>v tis.Kč</t>
  </si>
  <si>
    <t>Neinvestiční nákupy a související výdaje</t>
  </si>
  <si>
    <t>Celkem</t>
  </si>
  <si>
    <t>Neinvestiční transfery obyvatelstvu</t>
  </si>
  <si>
    <t>Komentář:</t>
  </si>
  <si>
    <t>Ostatní platy</t>
  </si>
  <si>
    <t>Konzultační, poradenské a právní služby</t>
  </si>
  <si>
    <t>Služby školení a vzdělávání</t>
  </si>
  <si>
    <t>Nákup ostatních služeb</t>
  </si>
  <si>
    <t>Opravy a udržování</t>
  </si>
  <si>
    <t>Ing. Luděk Niče</t>
  </si>
  <si>
    <t>Ostatní osobní výdaje</t>
  </si>
  <si>
    <t>Odměny členů zastupitelstva obcí a krajů</t>
  </si>
  <si>
    <t>Povinné pojistné na sociální zabezpečení a příspěvek na státní politiku zaměstnanosti</t>
  </si>
  <si>
    <t>Ostatní povinné pojistné placené zaměstnavatelem</t>
  </si>
  <si>
    <t>Teplo</t>
  </si>
  <si>
    <t>Elektrická energie</t>
  </si>
  <si>
    <t>Pohonné hmoty a maziva</t>
  </si>
  <si>
    <t>Služby peněžních ústavů</t>
  </si>
  <si>
    <t xml:space="preserve">Nájemné </t>
  </si>
  <si>
    <t>Pohoštění</t>
  </si>
  <si>
    <t>Nákup kolků</t>
  </si>
  <si>
    <t>Ostatní neinvestiční výdaje</t>
  </si>
  <si>
    <t>Nájemné</t>
  </si>
  <si>
    <t>Nespecifikované rezervy</t>
  </si>
  <si>
    <t>§ 6172, seskupení pol. 51 - Neinvestiční nákupy a související výdaje</t>
  </si>
  <si>
    <t>ORJ - 03</t>
  </si>
  <si>
    <t>Ostatní platby za provedenou práci jinde nezařazené</t>
  </si>
  <si>
    <t>Povinné pojistné na veřejné zdravotní pojištění</t>
  </si>
  <si>
    <t>Teplá voda</t>
  </si>
  <si>
    <t>Nákup ostatních paliv a energie</t>
  </si>
  <si>
    <t>Nafta do náhradního zdroje elektrické energie.</t>
  </si>
  <si>
    <t>ORJ - 04</t>
  </si>
  <si>
    <t>Mgr. Hana Kamasová</t>
  </si>
  <si>
    <t>vedoucí odboru</t>
  </si>
  <si>
    <t>§ 6172, seskupení pol. 61 - Investiční nákupy a související výdaje</t>
  </si>
  <si>
    <t>Pozemky</t>
  </si>
  <si>
    <t>ORJ - 17</t>
  </si>
  <si>
    <t>Ing. Miroslav Kubín</t>
  </si>
  <si>
    <t>Odbor ekonomický</t>
  </si>
  <si>
    <t>ORJ - 07</t>
  </si>
  <si>
    <t xml:space="preserve">Kurzové ztráty týkající se pohybu finančních prostředků na bankovních účtech vedených v EUR.  </t>
  </si>
  <si>
    <t xml:space="preserve">Jedná se o služby spojené s vedením bankovních účtů - za vedení účtů, poplatky za položky apod. a o pojištění platebních karet.   </t>
  </si>
  <si>
    <t>§ 6409, seskupení pol. 59 - Ostatní neinvestiční výdaje</t>
  </si>
  <si>
    <t xml:space="preserve">Odbor životního prostředí a zemědělství </t>
  </si>
  <si>
    <t xml:space="preserve">Odbor sociálních věcí </t>
  </si>
  <si>
    <t xml:space="preserve">Odbor dopravy a silničního hospodářství </t>
  </si>
  <si>
    <t>Odbor (kancelář)</t>
  </si>
  <si>
    <t>ORJ</t>
  </si>
  <si>
    <t xml:space="preserve">Odbor ekonomický  </t>
  </si>
  <si>
    <t xml:space="preserve">Odbor zdravotnictví </t>
  </si>
  <si>
    <t>Ochranné pomůcky</t>
  </si>
  <si>
    <t>ORJ - 18</t>
  </si>
  <si>
    <t>§ 6409, seskupení pol. 51 - Neinvestiční nákupy a související výdaje</t>
  </si>
  <si>
    <t>Úroky vlastní</t>
  </si>
  <si>
    <t xml:space="preserve">Výdaje na úhradu nákladů za daňové poradenství a konzultační činnosti v oblasti účetnictví na základě uzavřených smluv.  </t>
  </si>
  <si>
    <t>Léky a zdravotnický materiál</t>
  </si>
  <si>
    <t>Zpracování dat a služby související s informačními a komunikačními technologiemi</t>
  </si>
  <si>
    <t>Odměny za užití duševního vlastnictví</t>
  </si>
  <si>
    <t>Poštovní služby</t>
  </si>
  <si>
    <t>ORJ - 08</t>
  </si>
  <si>
    <t xml:space="preserve">Ing. Radek Dosoudil </t>
  </si>
  <si>
    <t>ORJ - 09</t>
  </si>
  <si>
    <t>ORJ - 10</t>
  </si>
  <si>
    <t>Mgr. Miroslav Gajdůšek, MBA</t>
  </si>
  <si>
    <t>ORJ - 11</t>
  </si>
  <si>
    <t>ORJ - 12</t>
  </si>
  <si>
    <t>Odbor zdravotnictví</t>
  </si>
  <si>
    <t>ORJ - 14</t>
  </si>
  <si>
    <t>Provoz záchytné stanice</t>
  </si>
  <si>
    <t xml:space="preserve">Inzerce pro personální výběrová řízení, psychologická vyšetření.  </t>
  </si>
  <si>
    <t xml:space="preserve">Pohoštění </t>
  </si>
  <si>
    <t xml:space="preserve">a) Odbory Krajského úřadu Olomouckého kraje </t>
  </si>
  <si>
    <t xml:space="preserve">Léky a zdravotnický materiál </t>
  </si>
  <si>
    <t xml:space="preserve">Zpracování dat a služby související s informačními a komunikačními technologiemi </t>
  </si>
  <si>
    <t>3. Realizace seminářů pro sociální pracovníky v oblasti sociálně-právní ochrany dětí</t>
  </si>
  <si>
    <t xml:space="preserve">2. Realizace seminářů (školení), workshopů pro oblast prevence sociálního vyloučení a prevence kriminality </t>
  </si>
  <si>
    <t>Odbor kancelář ředitele</t>
  </si>
  <si>
    <t>1. Předplatné novin a odborných časopisů, jiných nosičů</t>
  </si>
  <si>
    <t xml:space="preserve">1. Členský příspěvek Olomouckého kraje Euroregionu Praděd </t>
  </si>
  <si>
    <t>2. Členský příspěvek Olomouckého kraje Euroregion Glacensis</t>
  </si>
  <si>
    <t>1. Propagační a prezentační materiály kraje v oblasti podnikání, obchodu, průmyslu, průmyslových zón, rozvojových ploch a brownfieldů</t>
  </si>
  <si>
    <t xml:space="preserve">Neinvestiční transfery obcím </t>
  </si>
  <si>
    <t xml:space="preserve">Krajská konference environmentálního vzdělávání, výchovy a osvěty Olomouckého kraje </t>
  </si>
  <si>
    <t xml:space="preserve">Neinvestiční příspěvky zřízeným příspěvkovým organizacím </t>
  </si>
  <si>
    <t xml:space="preserve">Odbor podpory řízení příspěvkových organizací </t>
  </si>
  <si>
    <t>ORJ - 19</t>
  </si>
  <si>
    <t xml:space="preserve">Náhrada za přičlenění honebních pozemků na základě dohod uzavřených mezi Olomouckým krajem a vlastníky pozemků, Městem Hranice a Lesy ČR, s.p., o přičlenění honebních pozemků k vlastní honitbě Olomouckého kraje Valšovice.  </t>
  </si>
  <si>
    <t xml:space="preserve">Výdaje na úhradu daně z přidané hodnoty na základě daňového přiznání. DPH je odváděno za krátkodobé nájmy (do 48 hod.) včetně vybavení (např. pronájem kongresového sálu), pronájem nebytových prostor a movitých věcí - kantýna, nájem parkovacích míst, úplata za poskytnutí věcného břemene, nájem honebních pozemků, stravovací služby ZELOS, EKO-KOM (zajištění informační kampaně v oblasti vzdělávání a osvěty obyvatel s odpady) a další.  </t>
  </si>
  <si>
    <t xml:space="preserve">Poradenství, analýzy a studie zpracovávané externími experty a organizacemi pro potřebu zabezpečení výkonu státní správy a samosprávy v oblasti odpadového hospodářství.   </t>
  </si>
  <si>
    <t xml:space="preserve">4. Střednědobý plán rozvoje sociálních služeb </t>
  </si>
  <si>
    <t>1. Administrativní služby</t>
  </si>
  <si>
    <t>Odbor kontroly</t>
  </si>
  <si>
    <t>ORJ - 20</t>
  </si>
  <si>
    <t xml:space="preserve">Mgr. Bc. Zuzana Punčochářová </t>
  </si>
  <si>
    <t xml:space="preserve">vedoucí odboru </t>
  </si>
  <si>
    <t xml:space="preserve">Zajištění konzultační, poradenské a právní služby pro potřeby odboru kontroly. Lze také využít pro potřeby analýz, případně studií zpracovaných externími odborníky. Nejde o duplicitní činnosti s již existující právní a daňovou činností pro Olomoucký kraj.  </t>
  </si>
  <si>
    <t xml:space="preserve">Odbor kontroly </t>
  </si>
  <si>
    <t>Ostatní nákupy jinde nezařazené</t>
  </si>
  <si>
    <t xml:space="preserve">Neinvestiční transfery státnímu rozpočtu </t>
  </si>
  <si>
    <t xml:space="preserve">Poskytnuté náhrady </t>
  </si>
  <si>
    <t>1. Projekt Rodinných pasů v Olomouckém kraji</t>
  </si>
  <si>
    <t xml:space="preserve">2. Semináře, pracovní setkání </t>
  </si>
  <si>
    <t>3. Akce pro rodiny</t>
  </si>
  <si>
    <t>2. Specializovaná lékařská a psychologická vyšetření pro potřeby posuzování žadatelů o náhradní rodinnou péči</t>
  </si>
  <si>
    <t>Poskytnuté náhrady</t>
  </si>
  <si>
    <t xml:space="preserve">Ostatní nákupy jinde nezařazené </t>
  </si>
  <si>
    <t xml:space="preserve">Jedná se o finanční prostředky nárokované na úhradu členského poplatku Olomouckého kraje v Československém ústavu zahraničním.  Z této položky budou hrazeny výdaje např. za vyřízení víz při zahraniční služební cestě.  </t>
  </si>
  <si>
    <t xml:space="preserve">Odbor majetkový, právní a správních činností </t>
  </si>
  <si>
    <t>Úhrada nákladů soudních řízení v případě prohry soudních sporů. Termín pro uhrazení nákladů soudních řízení bývá v rozhodnutí soudu stanoven v řádu několika dní.</t>
  </si>
  <si>
    <t xml:space="preserve">1. Poradenství, analýzy a studie zpracovávané externími experty a organizacemi pro potřebu zabezpečení výkonu státní správy v oblasti:  </t>
  </si>
  <si>
    <t>2. Úhrada nákladů na zajištění technického zabezpečení konání veřejného projednání dokumentace a posudku</t>
  </si>
  <si>
    <t>Odbor strategického rozvoje kraje</t>
  </si>
  <si>
    <t>Evropské seskupení pro územní spolupráci (ESÚS NOVUM)</t>
  </si>
  <si>
    <t xml:space="preserve">Nákup materiálu v rámci ocenění garantů soutěží. </t>
  </si>
  <si>
    <t xml:space="preserve">Finanční prostředky na zajištění pravidelných porad s řediteli a ekonomy příspěvkových organizací zřizovaných Olomouckým krajem v oblasti kultury. </t>
  </si>
  <si>
    <t xml:space="preserve"> </t>
  </si>
  <si>
    <t>Výdaje odborů - provozní výdaje</t>
  </si>
  <si>
    <t>1. Program prevence kriminilaity z MVČR - podíl OK</t>
  </si>
  <si>
    <t xml:space="preserve">Podle ust. § 18 odst. 2 zákona č. 100/2001 Sb., o posuzování vlivu na životní prostředí, náklady spojené s veřejným projednáním podle § 9 odst. 9 tohoto zákona a náklady spojené  se zveřejňováním podle tohoto zákona nese příslušný krajský úřad. </t>
  </si>
  <si>
    <t>Podlimitní věcná břemena</t>
  </si>
  <si>
    <t>1. Podlimitní věcná břemena do 40 000 Kč</t>
  </si>
  <si>
    <t xml:space="preserve">2. Výdaje související s dokončenými investicemi </t>
  </si>
  <si>
    <t>Nadlimitní věcná břemena</t>
  </si>
  <si>
    <t>1. Nadlimitní věcná břemena nad 40 000 Kč</t>
  </si>
  <si>
    <t xml:space="preserve">2. Nadlimitní věcná břemena nad 40 000 Kč související s dokončenými investičními akcemi </t>
  </si>
  <si>
    <t xml:space="preserve">Členské příspěvky mezinárodním nevládním organizacím </t>
  </si>
  <si>
    <t>2. Překlady</t>
  </si>
  <si>
    <t>2. Regionální centrum Olomouc, s. r .o., Olomouc - Smlouva č. 2008/0424/KŘ/DSM o zajištění služeb - budova RCO</t>
  </si>
  <si>
    <t xml:space="preserve">Plyn </t>
  </si>
  <si>
    <t xml:space="preserve">2.  MERIT GROUP, a.s., Olomouc - Smlouva č. 2003/1070/OIT/DSM o poskytování telekomunikačních služeb </t>
  </si>
  <si>
    <t>2. Výdaje na semináře, školení, kurzy, workshopy, stáže pro neúředníky</t>
  </si>
  <si>
    <t xml:space="preserve">Odbor informačních technologií </t>
  </si>
  <si>
    <t>ORJ - 06</t>
  </si>
  <si>
    <t>Odbor investic</t>
  </si>
  <si>
    <t>Odbor školství a mládeže</t>
  </si>
  <si>
    <t xml:space="preserve">1. Nákup materiálu pro potřeby odboru </t>
  </si>
  <si>
    <t xml:space="preserve">2. Talent Olomouckého kraje </t>
  </si>
  <si>
    <t>2. Zastupitelstvo mládeže Olomouckého kraje (dále jen ZMOK)</t>
  </si>
  <si>
    <t xml:space="preserve">3. Talent Olomouckého kraje </t>
  </si>
  <si>
    <t>1. Zastupitelstvo mládeže Olomouckého kraje</t>
  </si>
  <si>
    <t>3. Talent Olomouckého kraje</t>
  </si>
  <si>
    <t xml:space="preserve">Talent Olomouckého kraje </t>
  </si>
  <si>
    <t xml:space="preserve">Podpora programů škol a školských zařízení, které jsou zaměřeny na DVPP v oblasti primární prevence sociálně - patologických jevů </t>
  </si>
  <si>
    <t>Odbor sportu, kultury a památkové péče</t>
  </si>
  <si>
    <t>ORJ - 13</t>
  </si>
  <si>
    <t xml:space="preserve">Konzultační a poradenská činnost v oblasti památkové péče. </t>
  </si>
  <si>
    <t>2. Porady s řediteli a ekonomy</t>
  </si>
  <si>
    <t>Plyn</t>
  </si>
  <si>
    <t>Odbor kancelář hejtmana</t>
  </si>
  <si>
    <t>Mgr. Jiří Šafránek</t>
  </si>
  <si>
    <t>Skutečnost 2015</t>
  </si>
  <si>
    <t>Skutečnost 2016</t>
  </si>
  <si>
    <t>Úhrada nákladů na zajištění péče o zvláště chráněná území</t>
  </si>
  <si>
    <t>3. Regionální centrum Olomouc, s. r. o., Olomouc - Smlouva č. 2008/0424/KŘ/DSM o zajištění služeb - budova RCO</t>
  </si>
  <si>
    <t>2. Podlimitní věcná břemena do 40 000 Kč</t>
  </si>
  <si>
    <t>3a</t>
  </si>
  <si>
    <t>3b</t>
  </si>
  <si>
    <t>Zastupitelstvo Olomouckého kraje usnesením UZ/10/26/2014 ze dne 11.04.2014 schválilo členství Olomouckého kraje v zájmovém spolku měst, obcí a mikroregionů s názvem "Odpady Olomouckého kraje, z.s." za účelem společného řešení problematiky nakládání s komunálním odpadem. Dle důvodové zprávy je finanční příspěvek Olomouckého kraje na chod spolku 100 tis. Kč ročně.</t>
  </si>
  <si>
    <t>Soudní náhrady památkové péče.</t>
  </si>
  <si>
    <t>vedoucí odboru kancelář hejtmana</t>
  </si>
  <si>
    <t>Platy a podobné související výdaje</t>
  </si>
  <si>
    <t>Neinvestiční transfery veřejnoprávním subjektům a mezi peněžními fondy téhož subjektu a platby daní</t>
  </si>
  <si>
    <t>Neinvestiční transfery a související platby do zahraničí</t>
  </si>
  <si>
    <t>§ 3636, seskupení pol. 55 - Neinvestiční transfery a související platby do zahraničí</t>
  </si>
  <si>
    <t xml:space="preserve">3. Prezentace kraje na konferencích a veletrzích za účelem propagace investičních příležitostí, rozvojových ploch, průmyslových zón apod. </t>
  </si>
  <si>
    <t>Služby pro výkon státní správy v oblasti výběrových řízeních zdravotnických zařízení dle zákona č. 48/1997 Sb., včetně provedení analýzy zdravotního stavu obyvatel OK a systém hospicové péče v OK.</t>
  </si>
  <si>
    <t xml:space="preserve">Úhrada nákladů na očkování proti TBC.Kalmetizace dle zákona č. 258/2000 Sb.,§45 o ochraně veřejného zdraví, předfinancování. </t>
  </si>
  <si>
    <t>1. Úhrada nákladů spojených s organizací chovatelských přehlídek pro hodnocení kvality chované a kontrolou ulovené zvěře - § 59 odst. 2 písm. b) zákona č. 449/2001Sb., o myslivosti. V současnosti je na území kraje vymezeno krajským úřadem 19 oblastí chovu zvěře.</t>
  </si>
  <si>
    <t>Platy zaměstnanců v pracovním poměru vyjma zaměstnanců na služebních místech</t>
  </si>
  <si>
    <t>2. Nákup odborných publikací pro potřeby zaměstnanců KÚOK</t>
  </si>
  <si>
    <t xml:space="preserve">1. Nákupy spotřebního materiálu - elektromateriál, razítka, polymery, sanitární prostředky </t>
  </si>
  <si>
    <t xml:space="preserve">1. Úhrada nájemného pro potřeby odboru </t>
  </si>
  <si>
    <t xml:space="preserve">Finanční prostředky budou použity na pronájem sálu k zajištění akce. </t>
  </si>
  <si>
    <t xml:space="preserve">Poskytnutí neinvestičního příspěvku v souvislosti s realizací nostrifikačních zkoušek dotčeným středním školám zřizovaným Olomouckým krajem. </t>
  </si>
  <si>
    <t>2. Organizace soutěží a přehlídek</t>
  </si>
  <si>
    <t>5. Podpora polytechnického vzdělávání a řemesel v Olomouckém kraji (stipendia)</t>
  </si>
  <si>
    <t xml:space="preserve">Zahrnuje finanční prostředky pro školy na území Olomouckého kraje oceněných v rámci soutěže Zelená škola Olomouckého kraje v souladu s pravidly příslušného veřejného příslibu.  
</t>
  </si>
  <si>
    <t>Nájemné při zajištění porad s pracovníky příspěvkových organizací zřizovaných Olomouckým krajem včetně pracovní porady vedení Olomouckého kraje s příspěvkovými organizacemi.</t>
  </si>
  <si>
    <t>Občerstvení při jednáních s pracovníky příspěvkových organizací zřizovaných Olomouckým krajem včetně pracovní porady vedení Olomouckého kraje s příspěvkovými organizacemi.</t>
  </si>
  <si>
    <t>ORJ - 01</t>
  </si>
  <si>
    <t>Zahrnuje finanční prostředky na úhradu nákladů spojených se zasedáním Rady a Zastupitelstva mládeže Olomouckého kraje.</t>
  </si>
  <si>
    <t>Nákup materiálu j.n.</t>
  </si>
  <si>
    <t xml:space="preserve">Služby elektronických komunikací </t>
  </si>
  <si>
    <t xml:space="preserve">Zahrnuje finanční prostředky na úhradu nákladů na pohoštění v rámci slavnostního vyhlášení ocenění. </t>
  </si>
  <si>
    <t>Zelená škola Olomouckého kraje</t>
  </si>
  <si>
    <t>2. Drobný materiál - dílny údržby</t>
  </si>
  <si>
    <t>5. ČD Telematika, a.s., Praha - nájemní smlouva č. 2017/03677/OKŘ/DSM - centrální spisovna na Trocnovské ulici v Olomouci - internet</t>
  </si>
  <si>
    <t>7=6/4</t>
  </si>
  <si>
    <t>6=5/3</t>
  </si>
  <si>
    <t xml:space="preserve">Základní příděl fondu kulturních a sociálních potřeb a sociálnímu fondu obcí a krajů </t>
  </si>
  <si>
    <t xml:space="preserve">Cestovné </t>
  </si>
  <si>
    <t>1. Moravská vodárenská, a.s., Olomouc - Smlouva č. 2003/0645/KŘ/DSM o dodávce vody a Smlouva č. 2006/1251/KŘ/DSM o odvádění odpadních vod - budova KÚOK</t>
  </si>
  <si>
    <t>3. CESNET, Praha - Smlouva č. 2018/04573/OIT/DSM o přístupu účastníka do E-infrastruktury CESNET</t>
  </si>
  <si>
    <t>1. Smlouva s AK Ritter - Šťastný a úhrada znaleckých posudků a geometrických plánů</t>
  </si>
  <si>
    <t xml:space="preserve">2. Úhrada znaleckých posudků a geometrických plánů u dokončených investičních akcí </t>
  </si>
  <si>
    <t>1. Majetkoprávní vypořádání pozemků u dokončených investičních staveb</t>
  </si>
  <si>
    <t xml:space="preserve">Úhrada soudních nákladů. Výše odhadnuta podle počtu podaných žalob. </t>
  </si>
  <si>
    <t>Členský příspěvek  - Národní sportovní centrum Prostějov, z.s.</t>
  </si>
  <si>
    <t>3. Členský příspěvek Olomouckého kraje  Partnerství pro městskou mobilitu</t>
  </si>
  <si>
    <t>Výdaje na překlady dokumentů zahraničních subjektů vč. tlumočení.  Překlady informačních publikací, broužur a letáků v oblasti podpory podnikání do cizích jazyků dle aktuálních potřeb (angličtina, čínština, polština).</t>
  </si>
  <si>
    <t xml:space="preserve">a) posuzování vlivu na životní prostředí - úhrada nákladů na zpracování posudků na dokumentaci o posouzení vlivu na životní prostředí (ust. § 18 odst. 2 zákona č. 100/2001 Sb., o posuzování vlivu na životní prostředí). Vynaložené finanční prostředky na zpracování posudku 
jsou následně vyúčtovány krajem oznamovateli záměru,  </t>
  </si>
  <si>
    <t>4. Podpora mezinárodních výměnných pobytů mládeže a mezinárodních vzdělávacích programů</t>
  </si>
  <si>
    <t>Zahrnuje prostředky na úhradu nákladů na pohoštění pro účastníky Krajské konference environmentálního vzdělávání, výchovy a osvěty Olomouckého kraje.</t>
  </si>
  <si>
    <t>§ 5213, seskupení pol. 59 - Ostatní neinvestiční výdaje</t>
  </si>
  <si>
    <t xml:space="preserve">Rezerva na krizová opatření </t>
  </si>
  <si>
    <t xml:space="preserve">Odborné konzultace spojené s veřejnými zakázkami na nákup komodit a služeb a odborné konzultace se specialisty pro potřeby podpory řízení PO. </t>
  </si>
  <si>
    <t>Výdaje na náhrady za nezpůsobenou újmu</t>
  </si>
  <si>
    <t>§ 3599, seskupení pol. 58 - Výdaje na náhrady za nezpůsobenou újmu</t>
  </si>
  <si>
    <t xml:space="preserve">Mgr. Olga Fidrová, MBA </t>
  </si>
  <si>
    <t xml:space="preserve">Intenzifikace odděleného sběru a zajištění využití komunálního odpadu </t>
  </si>
  <si>
    <t xml:space="preserve">1. Úhrada za bankovní poplatky </t>
  </si>
  <si>
    <t>1. Výdaje na semináře, školení, kurzy, workshopy, stáže  a supervize pro úředníky</t>
  </si>
  <si>
    <t>2. Další  výdaje na udržovací poplatky, legislativní update, aktulizace počítačových programů - GPS</t>
  </si>
  <si>
    <t>Schválený rozpočet 2020</t>
  </si>
  <si>
    <t>Návrh rozpočtu 2021</t>
  </si>
  <si>
    <t>2. Majetkoprávní vypořádání odkupu pozemků pod silnicemi II. a III. třídy</t>
  </si>
  <si>
    <t xml:space="preserve">Ostatní platby za provedenou práci jinde nezařazené </t>
  </si>
  <si>
    <t xml:space="preserve">Náklady spojené s dočasnými zábory pozemků pro realizaci staveb dle uzavřených smluv.  </t>
  </si>
  <si>
    <t xml:space="preserve">2. Prezentace Olomouckého kraje v tištěných a on-line médiích </t>
  </si>
  <si>
    <t>5. Centrála cestovního ruchu OK</t>
  </si>
  <si>
    <t xml:space="preserve">1. Konzultační a poradenská činnost v oblasti územního plánování </t>
  </si>
  <si>
    <t>6. Zajištění projektů Smart Region - Olomoucký kraj</t>
  </si>
  <si>
    <t>Balíková položka pro celý KÚOK na přípravu a realizaci konkrétních projektů v oblasti smart opatření, které schválí řídící výbor Smart Regionu Olomouckého kraje. Dále se předpokládá i nákup expertního poradenství k jednotlivým navrženým opatřením v koncepci na území Olomouckého kraje.</t>
  </si>
  <si>
    <t>Odměny za užití počítačových programů</t>
  </si>
  <si>
    <t>Náklady související s polepy vozidel a administrace dvou veřejných zakázek (dezinfekce a OOP).</t>
  </si>
  <si>
    <t>Nákup polepů na pořízená vozidla pro příspěvkové organizace Olomouckého kraje.</t>
  </si>
  <si>
    <t>Upravený rozpočet k 
30. 9. 2020</t>
  </si>
  <si>
    <t>Úhrada nákladů na pořízení změn územních plánů vyplývajících z Akt. č. 2a ZÚR OK dle § 45 odst.2 stavebního zákona.</t>
  </si>
  <si>
    <t xml:space="preserve">Ing. Bohuslav Kolář, MBA, LL.M. </t>
  </si>
  <si>
    <t xml:space="preserve">Ing. Miroslava Kubová Březinová </t>
  </si>
  <si>
    <t xml:space="preserve">Nákup materiálu pro potřeby odboru v oblasti kultury – zabezpečení konání zasedání jednotlivých komisí. </t>
  </si>
  <si>
    <t>1. Pohoštění pro porady orgánů státní památkové péče s odbornou veřejností v rámci celého kraje</t>
  </si>
  <si>
    <t>Služby dle  smlouvy BOZP, PO a OŽP jsou poskytovány Olomouckému kraji (Krajskému úřadu Olomouckého kraje) a příspěvkovým organizacím mimo Správy silnic Olomouckého kraje. Cena celkem za 12 měsíců poskytování služeb, včetně 21% DPH činí 31 596 626,55 Kč. Za poskytnuté služby je fakturováno měsíčně vždy 1/12 z ceny celkem za uplynulý kalendářní měsíc, se splatností 30 dní od doručení faktur. Smlouva obsahuje ustanovení týkající se vyhrazené změny sazby DPH a změny ceny v důsledku inflace. Dále byly v souladu s § 100 zákona o zadávání veřejných zakázek vyhrazeny změny závazku, a to navýšení/snížení počtu poskytovaných služeb a vyhrazených technických zařízení dle stavu k 31. 12. uplynulého kalendářního roku. Z tohoto důvodu lze očekávat navýšení plnění dle úpravy poskytovaných služeb. Aktualizovaný přehled poskytovaných služeb a vyhrazených technických zařízení bude zpracován nejpozději do 31. 1. běžného kalendářního roku. Změny závazku a z toho vyplývající změny ceny budou vždy řešeny formou dodatku ke Smlouvě s účinností od 1. 4.  běžného kalendářního roku. Smlouva o poskytování služeb BOZP, PO a OŽP byla uzavřena na základě zadávacího řízení veřejné zakázky „Komplexní služby v oblasti bezpečnosti a ochrany zdraví při práci, požární ochrany a ochrany životního prostředí“, které proběhlo v období září 2019 – leden 2020. Smlouva byla schválena usnesením Rady Olomouckého kraje č. UR/80/39/2020 ze dne 13. 1. 2020. Předchozí smlouvy BOZP, PO a OŽP byly dvě a obě byly uzavřeny s poskytovatelem služeb: Vzdělávací institut, s.r.o., IČO 13692020, a to na dobu neurčitou. První smlouva byla v roce 2004 uzavřena pro příspěvkové organizace Olomouckého kraje z oblasti školství. V roce 2016 byly pod tuto smlouvu zahrnuty také příspěvkové organizace Olomouckého kraje z oblasti kultury a zdravotnictví. Druhá smlouva byla uzavřena v roce 2012 pro příspěvkové organizace Olomouckého kraje z oblasti sociální. S ohledem na skutečnost, že ke smlouvě z roku 2004 nelze dodatkem provést aktualizaci stavu poskytovaných služeb, neboť je již vyčerpán limit pro podstatnou změnu závazku ze smlouvy dle § 222 zákona o zadávání veřejných zakázek, bylo provedeno zadávací řízení na novou smlouvu. 
Výpověď ze „starých“ smluv BOZP, PO a OŽP schválila Rada Olomouckého kraje usnesením č. UR/84/26/2020 ze dne 09. 03. 2020. Výpovědní doba začala běžet ode dne 1. 4. 2020 a končila uplynutím šesti měsíců od tohoto data, tj. poskytování služeb dle „starých“ smluv BOZP, PO a OŽP skončila ke dni 30. 09. 2020. Od 1. 10. 2020 poskytuje služby BOZP, PO a OŽP Olomouckému kraji (Krajskému úřadu Olomouckého kraje) a příspěvkovým organizacím již nový poskytovatel služeb: SAFETY PRO s.r.o.</t>
  </si>
  <si>
    <t xml:space="preserve">Olomoucký kraj má v současné době uzavřené 2 pojistné smlouvy, obě pojistné smlouvy jsou uzavřené na dobu neurčitou, mají stanovený stejný pojistný rok od 1. 12. kalendářního roku do 30. 11. následujícího kalendářního roku a způsob úhrady pojistného. Poskytovatelem pojištění je Generali Česká pojišťovna a.s., IČO: 45272956. Pojistné se hradí ve čtvrtletních splátkách za uplynulé pojistné čtvrtletí příslušného kalendářního roku. 
První pojistná smlouva se týká pojištění majetku a odpovědnosti s výjimkou vozidel. Pojištěnými jsou Olomoucký kraj, jeho příspěvkové organizace a obchodní společnost Nemocnice Olomouckého kraje a.s. Předmětem poskytovaných služeb je pojištění živelní, pojištění odcizení, pojištění skel, pojištění elektronických zařízení, pojištění strojů, pojištění věci při dopravě, pojištění koní, pojištění lesů, lesních porostů a sadových úprav a pojištění odpovědnosti. Touto smlouvou je pojištěn majetek v hodnotě cca 40 mld. Kč. Částka pojistného za pojistný rok činí 25 948 037 Kč.
Druhá pojistná smlouva se týká sdruženého pojištění souboru vozidel. Pojištěnými jsou Olomoucký kraj, příspěvkové organizace a obchodní společnosti založené pojistníkem (Olomouckým krajem). Předmětem poskytovaných služeb je pojištění zákonné (povinné), havarijní, pojištění skel a pojištění odpovědnosti za újmu z provozu motorových vozidel. Ke dni 12. 11. 2020 je pojištěno 1247 vozidel. V průběhu pojistného roku dochází průběžně dle potřeb pojištěných k připojištění a odpojištění vozidel prostřednictvím pojišťovacího makléře společnosti SATUM CZECH s.r.o. K výročnímu dni pojistné smlouvy se provádí aktualizace stavu vozového parku a aktualizace pojistné částky formou dodatku ke smlouvě. Dle posledního dodatku (Dodatek č. 2) činí celkové roční pojistné částku 11 107 720 Kč (pojistný rok od 1. 12. 2019 do  30. 11. 2020). Doplatek pojistného (připojištění/odpojištění vozidel v průběhu roku) za uplynulý pojistný rok činil částku 253 199 Kč. V návaznosti na obnovu vozového parku Krajského úřadu Olomouckého kraje a příspěvkových organizací dochází každý rok k nárůstu celkové roční částky pojistného. Největší dopad na navýšení částky pojistného má pořízení nových sanitních vozidel pro Zdravotnickou záchrannou službu Olomouckého kraje, případně vozidel údržby, které pořizuje Správa silnic Olomouckého kraje v souladu se svým schváleným Provozním plánem. Předpokládaný nárůst pojistného pro další pojistný rok dle sdělení pojišťovacího makléře ze dne 12. 11. 2020 by měl činit cca 856 tis. Kč, doplatek za tento pojistný rok cca 140 tis. Kč. Přesné částky budou k dispozici až 1. 12. 2020. 
Obě pojistné smlouvy byly uzavřeny na základě zadávacího řízení veřejné zakázky „Centrální pojištění nemovitého a movitého majetku, vozidel a odpovědnosti Olomouckého kraje a jeho organizací“, které proběhlo na podzim roku 2017 v souladu se zákonem o zadávání veřejných zakázek. Předchozí pojistné smlouvy byly uzavřeny na dobu určitou 5 let. S ohledem na složitost veřejné zakázky bylo rozhodnuto, že nové smlouvy budou uzavřeny na dobu neurčitou. Předpokládaná hodnota veřejné zakázky činila 140 mil. Kč. Vyhrazená změna závazku byla stanovena v částce 8 mil. Kč.                                                    
 </t>
  </si>
  <si>
    <t xml:space="preserve">mezisoučet </t>
  </si>
  <si>
    <t>Jedná se o výdaje na úhradu nákladů na bezpečnostní schránky zřízené u Komerční banky, a.s. a na úhradu nákladů na platební termínál na pokladně KÚOK.</t>
  </si>
  <si>
    <t>Transfer plynoucí ze zákona č. 257/2001 Sb., (knihovní zákon).</t>
  </si>
  <si>
    <t>Náklady spojené s následnou péčí o zeleň po rekontrukci silnic II. a III. třídy dle uzavřených smluv.</t>
  </si>
  <si>
    <t xml:space="preserve">4. Členský příspěvek Inovační centrum Olomouckého kraje </t>
  </si>
  <si>
    <t xml:space="preserve">Rezerva Rady </t>
  </si>
  <si>
    <t>Odbory - provozní výdaje</t>
  </si>
  <si>
    <t xml:space="preserve">Celkem </t>
  </si>
  <si>
    <t xml:space="preserve">Rekapitulace: </t>
  </si>
  <si>
    <t>Schválený rozpočet 2021</t>
  </si>
  <si>
    <t>Návrh rozpočtu 2022</t>
  </si>
  <si>
    <t xml:space="preserve">Běžné výdaje </t>
  </si>
  <si>
    <t>Kapitálové výdaje</t>
  </si>
  <si>
    <t>Upravený rozpočet k 
31. 7. 2021</t>
  </si>
  <si>
    <t xml:space="preserve">Úhrada objednávaných příkazových bloků dodavateli. Zajištění distribuce příkazových bloků městským a obecním úřadům dle §92 odst. 3 zákona č. 250/2016 Sb., o odpovědnosti za přestupky a řízení o nich, ve znění pozdějších předpisů, a dle Rámcové dohody na výrobu a distribuci příkazových bloků č. j. 16777/2021/39-1 uzavřené dne 24. 5. 2021.  
</t>
  </si>
  <si>
    <t xml:space="preserve">z toho: běžné výdaje </t>
  </si>
  <si>
    <t xml:space="preserve">           kapitálové výdaje </t>
  </si>
  <si>
    <t xml:space="preserve">Prostředky určené na dovybavení lékárniček v kancelářích asistentek uvolněných členů ZOK. </t>
  </si>
  <si>
    <t>ORJ - 02</t>
  </si>
  <si>
    <t>Personální útvar</t>
  </si>
  <si>
    <t xml:space="preserve">Mgr. Bc. Jitka Keková </t>
  </si>
  <si>
    <t>vedoucí útvaru</t>
  </si>
  <si>
    <t xml:space="preserve">Výdaje na Dohody o provedení práce a Dohody o pracovní činnosti dle žádostí VO včetně rezervy. </t>
  </si>
  <si>
    <t>Výdaje na ostatní platby za provedenou práci včetně paušálu na home office.</t>
  </si>
  <si>
    <t xml:space="preserve">Ostatní povinné pojistné placené zaměstnavatelem </t>
  </si>
  <si>
    <t xml:space="preserve">Vydaje na kurzové rozdíly vyplývající z cestovních náhrad. </t>
  </si>
  <si>
    <t xml:space="preserve">Výdaje na cestovní pojištění do zahraničí </t>
  </si>
  <si>
    <t xml:space="preserve">4. ČD Telematika, a.s., Praha - nájemní smlouva č. 2016/03037/OKŘ/DSM - centrální spisovna na Trocnovské ulici v Olomouci </t>
  </si>
  <si>
    <t xml:space="preserve">1. O2 Czech Republic, a. s., Praha - poskytování telekomunikačních služeb (telefonní hovory, služby IP VPN, referenční čísla za služby ISDN) </t>
  </si>
  <si>
    <t>2. Česká pojišťovna a. s., Praha - Smlouva č. 2017/03667/OPŘPO/DSM - kolektivní pojištění odpovědnosti z výkonu povolání</t>
  </si>
  <si>
    <t>3. Častulíková Marie, Jeseník - Smlouva č. 2017/03582/OKŘ/DSM,  o nájmu garáže v Jeseníku</t>
  </si>
  <si>
    <t>11. SAFETY PRO s.r.o., Olomouc - Smlouva č. 200/00883/OPŘPO/DSM, poskytování služeb v oblasti bezpečnosti práce a požární ochrany</t>
  </si>
  <si>
    <t>4. DIGITAL TELECOMMUNICATIONS, spol. s r. o., Ostrava - Smlouva č. 2012/01347/KŘ/DSM - servisní smlouva na telefonní ústřednu</t>
  </si>
  <si>
    <t xml:space="preserve">7. TRADE FIDES, a. s., Brno - Smlouva č. 2021/00974/OKŘ/DSM - servis systému SCO PČR </t>
  </si>
  <si>
    <t xml:space="preserve">9. Mechanika a. s., Prostějov - Smlouva č. 2018/04749/OKŘ/DSM o poskytování servisu vrat a závor </t>
  </si>
  <si>
    <t xml:space="preserve">10. Air-klimont, s.r.o., Fryčovice - Smlouva č. 2020/05136/OKŘ/DSM - servis klimatizace pro místnost serveru </t>
  </si>
  <si>
    <t xml:space="preserve">23. SAFETY PRO s.r.o., Olomouc - smlouva č. 2020/00883/OPŘPO/DSM - poskytování služeb v oblasti bezpečnosti a ochrany zdraví při práci, požární ochrany a ochrany životního prostředkí pro Olomoucký kraj a příspěvkové organizace OK (na základě vyhrazené změny závazku ze smlouvy, lze v roce 2022 předpokládat navýšení ceny v důsledku inflace a současně v důsledku aktualizace počtu poskytovaných služeb a vyhrazených technických zařízení) </t>
  </si>
  <si>
    <t>Roční členský příspěvěk Inovačnímu centru Olomouckého kraje (ICOK) na základě smlouvy č. 2011/04110/OSR/DSM. Výši a dobu splatnosti členského příspěvku stanovuje valná hromada ICOK.</t>
  </si>
  <si>
    <t>pol. 5164</t>
  </si>
  <si>
    <t xml:space="preserve">Prostředky rozpočtované na této položce zahrnují náklady na členský příspěvek pro Centrálu cestovního ruchu OK pro rok 2022 (schváleno usnesením Zastupitelstva Olomouckého kraje č. UZ/17/72/2019 ze dne 23. 9. 2019) - UZ 153. </t>
  </si>
  <si>
    <t>Položka je vyhrazena na vyžádané osobní pomoci při řešení mimořádných událostí nebo krizových situací na území kraje.</t>
  </si>
  <si>
    <t>§ 5171, seskupení pol. 58 - Výdaje na náhrady za nezpůsobenou újmu</t>
  </si>
  <si>
    <t xml:space="preserve">Projekt Rodinných pasů v Olomouckém kraji je realizován od roku 2007. V projektu se bude pokračovat i v roce 2022, a to na základě smlouvy o dílo, která byla uzavřena v roce 2019.  Pro rok 2022 jsou očekávány náklady cca 1 125 300 Kč s ohledem na nastavené zadání VZMR, počet realizovaných akcí pro držitele rodinných pasů, počet vydaných pasů, kontaktování potenciálních zájemců ze strany měst a obcí, resp. jejich příspěvkových organizací, provozovatelů zařízení v oblasti kultury, sportu, volnočasových aktivit a cestovního ruchu, administraci projektu, vedení databáze, rozeslání informačních materiálů, výrobu samolepek Rodinný pas s daným grafickým provedením, výrobu informačních letáků s oboustranným plnobarevným tiskem, výrobu drobných propagačních předmětů, výrobu reklamních letáků propagující Rodinný pas, tisk a distribuci Rodinných pasů zapojeným rodinám v Olomouckém kraji, aktualizaci sekce internetových stránek Rodinné pasy a další  aktivity. Administrátorem projektu je firma SunDrive Communications s.r.o. Jedná se o aktivitu v samostatné působnosti. </t>
  </si>
  <si>
    <t xml:space="preserve">3. Pohoštění pro účastníky slavnostního vyhlášení ceny Venkovnský knihovník roku </t>
  </si>
  <si>
    <t xml:space="preserve">Odměny - Venkovský knihovník roku </t>
  </si>
  <si>
    <t>1. Hry X. letní olympiády dětí a mládeže 2021</t>
  </si>
  <si>
    <t xml:space="preserve">Jedná se o pokračování cyklu Olympiád pro děti a mládež - letní verze. V termínu od 26.6. - 1.7.2022 se uskuteční v Olomouckém kraji již X. letní olympiáda dětí a mládeže za účasti 14 krajů. Zahrnuje finanční prostředky na úhradu komplexních organizačních nákladů pro účastníky, dopravu účastníků, odměnu trenérům. Celkový předpokládaný počet účastníků za Olomoucký kraj je 316. Oproti předchozí letní olympiádě v Libereckém kraji (IX. letní ODM 2019) došlo k navýšení počtu sportů na 20, kdy dojde ke zvýšení nákladů celé olympiády. </t>
  </si>
  <si>
    <t>2. Hry X. letní olympiády dětí a mládeže 2021</t>
  </si>
  <si>
    <t>Jedná se o finanční prostředky na organizaci Her X. letní olympiády dětí a mládeže ČR 2022. Celková výše činí 17 634 500 Kč ( 15 000 000 Kč - smluvní závazek z uzavřené smlouvy mezi OK a ČOV a Českou olympijskou a.s. + 1 934 500 Kč - navýšený účastnický poplatek o 100 Kč/účastníka ze strany Správy kolejí a menz UPOL/řešeno Dodatkem č.1 Smlouvy + 700 000 Kč - újma za neubytované studenty/řešeno Dodatkem č.2 Smlouvy)</t>
  </si>
  <si>
    <t xml:space="preserve">Kurzové rozdíly              </t>
  </si>
  <si>
    <t>Novelou vodního zákona č. 544/2020 Sb., která nabyl účinnosti dne 1.2.2021, bylo uloženo krajům zpracování Plánu pro sucho a stavu nedostatku vody pro území kraje.Plán zahrnuje základní část (údaje potřebné pro zvládání sucha v daném území, charakteristiku území, popis vodních zdrojů vč. záložních a jejich případné zastupitelnosti, popis úpravy, dopravy, převodů vody a zásobování vodou, seznam a popis technických zařízení využitelých k řešení stavu nedostatku vody, seznam uživatelů vody významných pro dané území, seznam povolených nakládání s vodami významněji ovlivňujících množství a jakost vod, popis rizik sucha a místní směrodatné loimity a kritéria pro vyhlášení stavu nedostatku vody), operativní část (obsahuje seznam orgánů veřejné moci a osob podílejících se na zvládání sucha a stavu neodstatku vody, popis čínností, které vykonávají, popis přenosu informací, priority zásobování, návrh postupů pro zvládání sucha a opatření při vyhlášení stavu nedostatku vody) a grafickou část (mapy a plány, na kterých jsou zakreslena zejména území ohrožená suchem, vodohospodářské a vodárenské soustavy, zdroje a úpravny vody a uživatelé vody, významní pro dané území). Plán pro sucho musí být zpracován nejpozději do 31.12.2022.</t>
  </si>
  <si>
    <t xml:space="preserve">a) Smlouva o úvěru ve výši 900 mil. Kč s Evropskou investiční bankou na projekt "Modernizace silnic II. a III. třídy v Olomouckém kraji. Úvěr je ve fázi splácení.  </t>
  </si>
  <si>
    <t>b) Smlouva o úvěrovém rámci ve výši 3 000 mil. Kč s Evropskou investiční bankou na spolufinancování evropských programů a financování vlastních investičních akcí. Úvěr je ve fázi splácení.</t>
  </si>
  <si>
    <t>Běžné výdaje</t>
  </si>
  <si>
    <t>3. Výdaje Olomouckého kraje na rok 2022</t>
  </si>
  <si>
    <r>
      <t xml:space="preserve">Odbory - platy a podobné související výdaje </t>
    </r>
    <r>
      <rPr>
        <sz val="10"/>
        <rFont val="Arial"/>
        <family val="2"/>
        <charset val="238"/>
      </rPr>
      <t>(ORJ 01, 02 a 03)</t>
    </r>
  </si>
  <si>
    <t xml:space="preserve">Neinvestiční transfery spolkům </t>
  </si>
  <si>
    <t>Položky rozpočtu odborů s mimořádným nárůstem výdajů</t>
  </si>
  <si>
    <t>Odbor</t>
  </si>
  <si>
    <t>Akce - popis</t>
  </si>
  <si>
    <t>Schválený Rozpočet 2021</t>
  </si>
  <si>
    <t>Nárůst 2022-2021</t>
  </si>
  <si>
    <t>Poznámka</t>
  </si>
  <si>
    <t>07 EO</t>
  </si>
  <si>
    <t>Rezerva na splátky revolvingu SSOK</t>
  </si>
  <si>
    <t>nezbytné</t>
  </si>
  <si>
    <t>08 OSR</t>
  </si>
  <si>
    <t>K potvrzení ROK</t>
  </si>
  <si>
    <t>09 OŽP</t>
  </si>
  <si>
    <t>zákonná povinnost</t>
  </si>
  <si>
    <t>11 OSV</t>
  </si>
  <si>
    <t>13 OSKP</t>
  </si>
  <si>
    <t>Podepsaná smlouva</t>
  </si>
  <si>
    <t>14 OZ</t>
  </si>
  <si>
    <t>18 OKH</t>
  </si>
  <si>
    <t>K potvrzení ROK                   Celkové náklady sníženy díky razantnímu poklesu na kriz. Řízení a TK Plus</t>
  </si>
  <si>
    <t>celkem</t>
  </si>
  <si>
    <t>z toho k potvrzení v ROK</t>
  </si>
  <si>
    <t>Položka rozpočtu s mimořádným objemem výdajů bez nárůstu</t>
  </si>
  <si>
    <t>tuto položku bude třeba spíše prověřit, asi se nepodaří dosáhnout úspory v rozpočtu</t>
  </si>
  <si>
    <t>03 OKŘ</t>
  </si>
  <si>
    <t>Komentář :</t>
  </si>
  <si>
    <t>V roce 2017, 2018 a 2019 měl kraj 4 smlouvy řešící tuto problematiku</t>
  </si>
  <si>
    <t>Oblast školství</t>
  </si>
  <si>
    <t>oblast kultury</t>
  </si>
  <si>
    <t>oblast zdravotnictví</t>
  </si>
  <si>
    <t>oblast sociální</t>
  </si>
  <si>
    <t>celkem v r. 2017 a 2018, v roce 2019 mírný nárůst</t>
  </si>
  <si>
    <t>Schváleno v ROK 18.10.2021</t>
  </si>
  <si>
    <t>06 OIT</t>
  </si>
  <si>
    <t>Navýšení celkových výdajů odboru dle ROK 18.10.2021</t>
  </si>
  <si>
    <r>
      <t>Rezerva Rady OK byla snížena ze 70 000 tis. Kč na 50 000 tis. Kč
Úroky vlastní byly přepočítány dle predikce ČNB ze dne 21.11. a byly nastaveny na cca 3% - ze dne 27.11. report KB - navýšení o</t>
    </r>
    <r>
      <rPr>
        <b/>
        <sz val="11"/>
        <rFont val="Arial"/>
        <family val="2"/>
        <charset val="238"/>
      </rPr>
      <t xml:space="preserve"> 27 mil. Kč</t>
    </r>
  </si>
  <si>
    <t>podepsán dodatek</t>
  </si>
  <si>
    <r>
      <t xml:space="preserve">navýšení pouze ve výši 8 441 tis. Kč. (rozdíl dle I. Verze)
</t>
    </r>
    <r>
      <rPr>
        <sz val="10"/>
        <color rgb="FFFF0000"/>
        <rFont val="Arial"/>
        <family val="2"/>
        <charset val="238"/>
      </rPr>
      <t>Dle rozhodnutí sníženo o částku 1 360 tis. Kč</t>
    </r>
  </si>
  <si>
    <t>Vyčíslení výše úspory v tis. Kč (3%)</t>
  </si>
  <si>
    <t>Návrh rozpočtu 2022 po úsprách</t>
  </si>
  <si>
    <t>Ing. Petr Flora</t>
  </si>
  <si>
    <r>
      <t>3. Střední škola řemesel Šumperk - Smlouva č.</t>
    </r>
    <r>
      <rPr>
        <sz val="10"/>
        <rFont val="Arial"/>
        <family val="2"/>
        <charset val="238"/>
      </rPr>
      <t xml:space="preserve"> </t>
    </r>
    <r>
      <rPr>
        <sz val="11"/>
        <rFont val="Arial"/>
        <family val="2"/>
        <charset val="238"/>
      </rPr>
      <t>2015/03658/OKŘ/DSM, dohoda o užívání nebytových prostor a úhrada za služby</t>
    </r>
  </si>
  <si>
    <t xml:space="preserve">Jedná se o refundace mezd neuvolněných členů ZOK - kteří jsou OSVČ (při účasti členů na zasedáních ZOK, v komisích či výborech nebo v jiných zvláštním orgánech kraje). </t>
  </si>
  <si>
    <t xml:space="preserve">Jedná se o refundace pojistného (při účasti členů na zasedáních ROK/ZOK,  poradách vedení apod.).   </t>
  </si>
  <si>
    <t>Nákup materiálu jinde nezařazený</t>
  </si>
  <si>
    <t>Studená voda včetně stočného a úplaty za odvod dešťových vod</t>
  </si>
  <si>
    <t>Vratky jistot</t>
  </si>
  <si>
    <t>Výdaje na věcné dary</t>
  </si>
  <si>
    <t xml:space="preserve">Povinné pojistné na sociální zabezpečení a příspěvek na státní politiku zaměstnanosti. Vyměřovací základ = platy zaměstnanců + dohody (DPČ,DPP) </t>
  </si>
  <si>
    <t xml:space="preserve">Povinné pojistné na veřejné zdravotní pojištění. Vyměřovací základ = platy zaměstnanců + dohody (DPČ, DPP). </t>
  </si>
  <si>
    <t>Pojistné na zákonné pojištění odpovědnosti zaměstnavatele za škodu při pracovním úrazu nebo nemoci z povolání</t>
  </si>
  <si>
    <t>Povinné pojistné na úrazové pojištění. Vyměřovací základ = platy zaměstnanců + 1 000 tis. Kč z dohod + refundace x 4,2 ‰</t>
  </si>
  <si>
    <t xml:space="preserve">Výdaje na inzerci a další služby </t>
  </si>
  <si>
    <t xml:space="preserve">Výdaje na tuzemské a zahraniční pracovní cesty zaměstnanců. </t>
  </si>
  <si>
    <t>Účastnické úplaty na konference</t>
  </si>
  <si>
    <t>Výdaje na konference, kongresy pro neúředníky</t>
  </si>
  <si>
    <t xml:space="preserve">Knihy a obdobné listinné informační prostředky </t>
  </si>
  <si>
    <t>Platby daní státnímu rozpočtu</t>
  </si>
  <si>
    <t>Dary fyzickým osobám</t>
  </si>
  <si>
    <t xml:space="preserve">1. Úhrada provizí realitním kancelářím dle uzavřených smluv o zprostředkování odprodeje nepotřebného nemovitého majetku </t>
  </si>
  <si>
    <t xml:space="preserve">Ostatní neinvestiční transfery fyzickým osobám </t>
  </si>
  <si>
    <t xml:space="preserve">Nákup příručních lékárniček na pracovištích, do služebních vozidel a jejich vybavení. </t>
  </si>
  <si>
    <t xml:space="preserve">Nákup materiálu jinde nezařazený </t>
  </si>
  <si>
    <t xml:space="preserve">Úhrada poštovného </t>
  </si>
  <si>
    <t xml:space="preserve">4.  Dopravní zdravotnictví, a.s., Praha - Smlouva č. 2004/1007/KŘ/DSM o nájmu pozemkové plochy (horní parkoviště) </t>
  </si>
  <si>
    <t xml:space="preserve">11. POWER BRIDGEm spol.s.r.o. Popůvky - smlouva č. 2022/00879/OKŘ/DSM - servis záložního zdroje </t>
  </si>
  <si>
    <t xml:space="preserve">Položka zahrnuje výdaje na úhradu soudních poplatků ze soudních sporů, úhrady advokátům a notářům. </t>
  </si>
  <si>
    <t xml:space="preserve">Nákup kolků (cenin) pro potřeby jednotlivých odborů KÚOK </t>
  </si>
  <si>
    <t xml:space="preserve">Položka zahrnuje výdaje na nákup dálničních známek pro služební vozidla KÚOK, včetně zahraničních při zahraničních služebních cestách </t>
  </si>
  <si>
    <t>Zásady územního rozvoje Olomouckého kraje (ZÚR OK)</t>
  </si>
  <si>
    <t>b) Zajištění občerstvení na jednáních odborné veřejnosti a pracovních skupin pro realizaci Strategie rozvoje územního obvodu Olomouckého kraje</t>
  </si>
  <si>
    <t>1. Pohoštění na akce pořádané oddělením regionálního rozvoje</t>
  </si>
  <si>
    <t xml:space="preserve">Zemědělské pachtovné </t>
  </si>
  <si>
    <t>Prádlo, oděv a obuv s výjimkou ochranných pomůcek</t>
  </si>
  <si>
    <t xml:space="preserve">Finanční prostředky zahrnují finanční příspěvek na vyhlášení ocenění Talent Olomouckého kraje v souladu s pravidly příslušného veřejného příslibu. V rámci tohoto vyhlášení jsou oceňováni mimořádně nadaní žáci a studenti škol a školských zařízeních na území Olomouckého kraje.  </t>
  </si>
  <si>
    <t xml:space="preserve">Olomoucký kraj je členem společenství Platform Network, jehož cílem je podpora kooperace mezi regiony a mladými lidmi v Evropě. Konkrétními výstupy jsou nabídky mezinárodních mládežnických kempů, mobility studentů a učitelů, pořádání seminářů a další mezinárodní spolupráce. Za účelem zlepšení komunikace a lepší prezentace nabízených aktivit členové společenství zřídili webovou stránku. Na její provoz bude přispívat každý z členských regionů společenství. </t>
  </si>
  <si>
    <t xml:space="preserve">Finanční prostředky na zajištění pravidelných porad s řediteli a ekonomy škol a školských zařízení zřizovaných Olomouckým krajem, Pracovní setkání výchovných a kariérových poradců Olomouckého kraje a  dále pro akce Zastupitelstva mládeže Olomouckého kraje.   </t>
  </si>
  <si>
    <t xml:space="preserve">Na nákup služeb a hrazení výdajů, např.výdaje související s organizací, spoluorganizací akcí zaměřených na aktivity s činností ZMOK, účast v projektech tematicky zaměřených na mládež a s tím související tématiku.  </t>
  </si>
  <si>
    <t>2. Porady ředitelů škol a školských zařízení, Pracovní setkání výchovných a kariérových poradců Olomouckého kraje</t>
  </si>
  <si>
    <t xml:space="preserve">Zahrnuje finanční prostředky na úhradu nákladů na pohoštění spojených s konáním pravidelných porad s řediteli a ekonomy škol a školských zařízení zřizovaných Olomouckým krajem.  </t>
  </si>
  <si>
    <t xml:space="preserve">Zahrnuje prostředky na proplacení nákladů spojených se zasedáním Rady a Zastupitelstva mládeže Olomouckého kraje (včetně jednání výborů Zastupitelstva), Národního parlamentu dětí a mládeže a akcí souvisejících s činností Rady a Zastupitelstva mládeže Olomouckého kraje.  </t>
  </si>
  <si>
    <t>Ostatní neinvestiční transfery fyzickým osobám</t>
  </si>
  <si>
    <t>§ 6113, seskupení pol. 51 - Výdaje na neinvestiční nákupy a související výdaje</t>
  </si>
  <si>
    <t>Výdaje na neinvestiční nákupy a související výdaje</t>
  </si>
  <si>
    <t>§ 6172, seskupení pol. 51 - Výdaje na neinvestiční nákupy a související výdaje</t>
  </si>
  <si>
    <t>§ 2141, seskupení pol. 51 - Výdaje na neinvestiční nákupy a související výdaje</t>
  </si>
  <si>
    <t>§ 3635, seskupení pol. 51 - Výdaje na neinvestiční nákupy a související výdaje</t>
  </si>
  <si>
    <t>§ 3636, seskupení pol. 51 - Výdaje na neinvestiční nákupy a související výdaje</t>
  </si>
  <si>
    <t>§ 3639, seskupení pol. 51 - Výdaje na neinvestiční nákupy a související výdaje</t>
  </si>
  <si>
    <t>§ 1032, seskupení pol. 51 - Výdaje na neinvestiční nákupy a související výdaje</t>
  </si>
  <si>
    <t>§ 1036, seskupení pol. 51 - Výdaje na neinvestiční nákupy a související výdaje</t>
  </si>
  <si>
    <t>§ 1099, seskupení pol. 51 - Výdaje na neinvestiční nákupy a související výdaje</t>
  </si>
  <si>
    <t>§ 2369, seskupení pol. 51 - Výdaje na neinvestiční nákupy a související výdaje</t>
  </si>
  <si>
    <t>§ 3719, seskupení pol. 51 - Výdaje na neinvestiční nákupy a související výdaje</t>
  </si>
  <si>
    <t>§ 3725, seskupení pol. 51 - Výdaje na neinvestiční nákupy a související výdaje</t>
  </si>
  <si>
    <t>§ 3729, seskupení pol. 51 - Výdaje na neinvestiční nákupy a související výdaje</t>
  </si>
  <si>
    <t>§ 3741, seskupení pol. 51 - Výdaje na neinvestiční nákupy a související výdaje</t>
  </si>
  <si>
    <t>§ 3742, seskupení pol. 51 - Výdaje na neinvestiční nákupy a související výdaje</t>
  </si>
  <si>
    <t>§ 3769, seskupení pol. 51 - Výdaje na neinvestiční nákupy a související výdaje</t>
  </si>
  <si>
    <t>§ 3269, seskupení pol. 51 - Výdaje na neinvestiční nákupy a související výdaje</t>
  </si>
  <si>
    <t>§ 3792, seskupení pol. 51 - Výdaje na neinvestiční nákupy a související výdaje</t>
  </si>
  <si>
    <t>§ 4339, seskupení pol. 51 - Výdaje na neinvestiční nákupy a související výdaje</t>
  </si>
  <si>
    <t>§ 4349, seskupení pol. 51 - Výdaje na neinvestiční nákupy a související výdaje</t>
  </si>
  <si>
    <t>§ 4399, seskupení pol. 51 - Výdaje na neinvestiční nákupy a související výdaje</t>
  </si>
  <si>
    <t>§ 2212, seskupení pol. 51 - Výdaje na neinvestiční nákupy a související výdaje</t>
  </si>
  <si>
    <t>§ 2223, seskupení pol. 51 - Výdaje na neinvestiční nákupy a související výdaje</t>
  </si>
  <si>
    <t>§ 3319, seskupení pol. 51 - Výdaje na neinvestiční nákupy a související výdaje</t>
  </si>
  <si>
    <t>§ 3419, seskupení pol. 51 - Výdaje na neinvestiční nákupy a související výdaje</t>
  </si>
  <si>
    <t>§ 3513, seskupení pol. 51 - Výdaje na neinvestiční nákupy a související výdaje</t>
  </si>
  <si>
    <t>§ 3522, seskupení pol. 51 - Výdaje na neinvestiční nákupy a související výdaje</t>
  </si>
  <si>
    <t>§ 3599, seskupení pol. 51 - Výdaje na neinvestiční nákupy a související výdaje</t>
  </si>
  <si>
    <t>§ 2143, seskupení pol. 51 - Výdaje na neinvestiční nákupy a související výdaje</t>
  </si>
  <si>
    <t>§ 3341, seskupení pol. 51 - Výdaje na neinvestiční nákupy a související výdaje</t>
  </si>
  <si>
    <t>§ 3349, seskupení pol. 51 - Výdaje na neinvestiční nákupy a související výdaje</t>
  </si>
  <si>
    <t>§ 5272, seskupení pol. 51 - Výdaje na neinvestiční nákupy a související výdaje</t>
  </si>
  <si>
    <t>§ 5273, seskupení pol. 51 - Výdaje na neinvestiční nákupy a související výdaje</t>
  </si>
  <si>
    <t>§ 5529, seskupení pol. 51 - Výdaje na neinvestiční nákupy a související výdaje</t>
  </si>
  <si>
    <t>Neinvestiční transfery veřejnoprávním osobám a mezi peněžními fondy téže osoby a platby daní</t>
  </si>
  <si>
    <t>§ 6113, seskupení pol. 53 - Neinvestiční transfery veřejnoprávním osobám a mezi peněžními fondy téže osoby a platby daní</t>
  </si>
  <si>
    <t>§ 6330, seskupení pol. 53 - Neinvestiční transfery veřejnoprávním osobám a mezi peněžními fondy téže osoby a platby daní</t>
  </si>
  <si>
    <t>§ 6172, seskupení pol. 53 - Neinvestiční transfery veřejnoprávním osobám a mezi peněžními fondy téže osoby a platby daní</t>
  </si>
  <si>
    <t>§ 5511, seskupení pol. 53 - Neinvestiční transfery veřejnoprávním osobám a mezi peněžními fondy téže osoby a platby daní</t>
  </si>
  <si>
    <t xml:space="preserve">Neinvestiční transfery a některé náhrady fyzickým osobám </t>
  </si>
  <si>
    <t xml:space="preserve">§ 6172, seskupení pol. 54 - Neinvestiční transfery a některé náhrady fyzickým osobám </t>
  </si>
  <si>
    <t xml:space="preserve">§ 3269, seskupení pol. 54 - Neinvestiční transfery a některé náhrady fyzickým osobám </t>
  </si>
  <si>
    <t xml:space="preserve">§ 3319, seskupení pol. 54 - Neinvestiční transfery a některé náhrady fyzickým osobám </t>
  </si>
  <si>
    <t xml:space="preserve">Finanční prostředky zahrnují finanční příspěvek na vyhlášení ocenění Talent Olomouckého kraje v souladu s pravidly příslušného veřejného příslibu. V rámci tohoto vyhlášení jsou finančně podpořeny školy a školská zařízení na území Olomouckého kraje.  </t>
  </si>
  <si>
    <t xml:space="preserve">1. Nostrifikace </t>
  </si>
  <si>
    <t>Mgr. Bc. Zbyněk Vočka</t>
  </si>
  <si>
    <t xml:space="preserve">1. Projekt Rodinné pasy </t>
  </si>
  <si>
    <t>1. Posuzování žadatelů o příbuzenskou pěstounskou péči</t>
  </si>
  <si>
    <t>2. Audit kvality sociálních služeb příspěvkových organitací</t>
  </si>
  <si>
    <t xml:space="preserve">Úhrada za služby pošt související s odesíláním zdravotní dokumentace žadatelů o náhradní rodinnou péči a specializovaných vyšetření, která jsou nezbytná v rámci rozhodování o zařazení žadatelů do evidence osob vhodných stát se osvojiteli či pěstouny dle § 27 zákona č. 359/1999 Sb., o sociálně-právní ochraně dětí, ve znění pozdějších předpisů. Jedná se o aktivity v přenesené působnosti.  </t>
  </si>
  <si>
    <t xml:space="preserve">Finanční prostředky určené na úhradu poplatku za zajištění nizkorychlostního kontrolního vážení vozidel na silnicích I., II. a III. třídy v Olomouckém kraji, a to na základě schválené objednávky s Centrem služeb pro silniční dopravu Praha, příspěvkovou organizací Ministerstva dopravy. Podle zákona č. 13/1997 Sb., o pozemních komunikacích, ve znění pozdějších předpisů, kraj zajišťuje kontrolní vážení vozidel na silnicích II. a III. třídy a na silnicích I. tříd se souhlasem vlastníka (ŘSD ČR).  
</t>
  </si>
  <si>
    <t xml:space="preserve">Úhrada nákladů řízení při soudních sporech vedených proti Krajskému úřadu Olomouckého kraje, v řízeních spadajících do věcné působnosti ODSH. Úhrada nákladů je prováděna na základě vydaného rozsudku soudem.  </t>
  </si>
  <si>
    <t>§ 3316, seskupení pol. 51 - Výdaje na neinvestiční nákupy a související výdaje</t>
  </si>
  <si>
    <t xml:space="preserve">Prostředky rozpočtované na této položce zahrnují náklady na nákup odborných publikací pro potřeby krizového řízení, podklady pro metodické řízení obcí v oblasti krizového řízení, mapové podklady Olomouckého kraje atd.  </t>
  </si>
  <si>
    <t>§ 6221, seskupení pol. 51 - Výdaje na neinvestiční nákupy a související výdaje</t>
  </si>
  <si>
    <t>pol. 5024</t>
  </si>
  <si>
    <t>Drobný dlouhodobý hmotný majetek</t>
  </si>
  <si>
    <t>Investiční nákupy a související výdaje</t>
  </si>
  <si>
    <t xml:space="preserve">Podlimitní programové vybavení </t>
  </si>
  <si>
    <t>Výdaje na platy a obdobné a související výdaje</t>
  </si>
  <si>
    <t>§ 6113, seskupení pol. 50 - Výdaje na platy a obdobné a související výdaje</t>
  </si>
  <si>
    <t>Neinvestiční transfery fyzickým osobám nemající povahu daru</t>
  </si>
  <si>
    <t>Knihy a obdobné listinné informační prostředky</t>
  </si>
  <si>
    <t>Kursové rozdíly ve výdajích</t>
  </si>
  <si>
    <t>§ 6172, seskupení pol. 50 - Výdaje na platy a obdobné a související výdaje</t>
  </si>
  <si>
    <t>Základní příděl fondu kulturních a sociálních potřeb a sociálnímu fondu obcí a krajů</t>
  </si>
  <si>
    <t xml:space="preserve">§ 3636, seskupení pol. 52 - Neinvestiční transfery soukromoprávním osobám </t>
  </si>
  <si>
    <t>§ 3639, seskupení pol. 53 - Neinvestiční transfery veřejnoprávním osobám a mezi peněžními fondy téže osoby a platby daní</t>
  </si>
  <si>
    <t xml:space="preserve">Neinvestiční transfery soukromoprávním osobám </t>
  </si>
  <si>
    <t>§ 3269, seskupení pol. 50 - Výdaje na platy a obdobné a související výdaje</t>
  </si>
  <si>
    <t>§ 3299, seskupení pol. 53 - Neinvestiční transfery veřejnoprávním osobám a mezi peněžními fondy téže osoby a platby daní</t>
  </si>
  <si>
    <t>§ 3541, seskupení pol. 53 - Neinvestiční transfery veřejnoprávním osobám a mezi peněžními fondy téže osoby a platby daní</t>
  </si>
  <si>
    <t>§ 3792, seskupení pol. 53 - Neinvestiční transfery veřejnoprávním osobám a mezi peněžními fondy téže osoby a platby daní</t>
  </si>
  <si>
    <t>Neinvestiční transfery soukromoprávním osobám</t>
  </si>
  <si>
    <t>§ 3314, seskupení pol. 53 - Neinvestiční transfery veřejnoprávním osobám a mezi peněžními fondy téže osoby a platby daní</t>
  </si>
  <si>
    <t>§ 3544, seskupení pol. 53 - Neinvestiční transfery veřejnoprávním osobám a mezi peněžními fondy téže osoby a platby daní</t>
  </si>
  <si>
    <t xml:space="preserve">§ 2143, seskupení pol. 52 - Neinvestiční transfery soukromoprávním osobám </t>
  </si>
  <si>
    <t xml:space="preserve">8. LARGO PCO s. r. o., Olomouc - Smlouva č. 2019/05143/OKŘ/DSM o technickém zajištění přenosu poplachových zpráv - centrální spisovna na Trocnovské ulici v Olomouci </t>
  </si>
  <si>
    <t xml:space="preserve">d) Smlouva o úvěru s Komerční bankou, a.s. na kofinancování evropských programů (100 mil.Kč) </t>
  </si>
  <si>
    <t>e) Smlouva o revolvingovém úvěru na financování oprav, investic a projektů (1 000 mil.Kč)</t>
  </si>
  <si>
    <t xml:space="preserve">§ 3544, seskupení pol. 52 - Neinvestiční transfery soukromoprávním osobám </t>
  </si>
  <si>
    <t xml:space="preserve">Neinvestiční transfery fundacím, ústavům a obecně prospěšným společnostem </t>
  </si>
  <si>
    <t xml:space="preserve">§ 5599, seskupení pol. 52 - Neinvestiční transfery soukromoprávním osobám </t>
  </si>
  <si>
    <t>ORJ - 98</t>
  </si>
  <si>
    <t>§ 6221, seskupení pol. 53 -  Neinvestiční transfery veřejnoprávním osobám a mezi peněžními fondy téže osoby a platby daní</t>
  </si>
  <si>
    <t xml:space="preserve">§ 6221, seskupení pol. 58 -  Výdaje na náhrady za nezpůsobenou újmu </t>
  </si>
  <si>
    <t xml:space="preserve">Výdaje na náhrady za nezpůsobenou újmu </t>
  </si>
  <si>
    <t xml:space="preserve">Odbor kancelář ředitele - nouzové ubytování </t>
  </si>
  <si>
    <t xml:space="preserve">Kancelář ředitele - nouzové ubytování </t>
  </si>
  <si>
    <t>Položka zahrnuje nákup výrobků a služeb k pohoštění KÚOK, včetně obědů na ZOK pro vedoucí odborů KÚOK.</t>
  </si>
  <si>
    <t xml:space="preserve">Jde o zajištění služby posuzování žadatelů o tzv. příbuzenskou pěstounskou péči na základě požadavku OÚORP. Po realizovaném posouzení dochází k refundaci nákladů ze strany OÚORP. Jedná se o  aktivitu v přenesené působnosti.  </t>
  </si>
  <si>
    <t>1. Střednědobý plán sociálních služeb - KISSoS</t>
  </si>
  <si>
    <t>2. Webové stránky: www. rodinajeok.cz,www.domovyok.cz, www.affc-ok.cz, webové stránky program Emilka</t>
  </si>
  <si>
    <t xml:space="preserve">4. Předávání Cen Olomouckého kraje pro lidi se srdcem na dlani </t>
  </si>
  <si>
    <t xml:space="preserve">Pracovní setkání s řediteli příspěvkových organizací </t>
  </si>
  <si>
    <t xml:space="preserve">Náklady spojené se soudním jednáním - v návaznosti na ustanovení § 16 zákona č. 500/2004 Sb., správní řád, ve znění pozdějších předpisů, je nezbytné počítat s nutností zajištění tlumočení a překladů občanům ČR příslušejícím k národnostní menšině, která tradičně a dlouhodobě žije na území ČR, případně zajištění jiného tlumočení v rámci správního řízení v působnosti oddělení sociální pomoci a oddělení sociálně-právní ochrany (např. do českého znakového jazyka, apod.). Částka reaguje na správní řád upravující postavení příslušného orgánu krajského úřadu v procesu správního řízení. Jedná se o aktivity v rámci výkonu přenesené působnosti.     </t>
  </si>
  <si>
    <t xml:space="preserve">Náklady na soudní spory (náklady řízení) v oblasti registrací poskytovatelů sociálních služeb,  výkonu sociálně-právní ochrany dětí a přestupků. Jedná se o náklady spojené s výkonem přenesené působnosti. Náklady na úhradu soudních poplatků, které by vznikly v souvislosti s prohranými soudními spory v případech žalob proti rozhodnutí vydaným oddělením sociální pomoci a oddělení sociálně-právní ochrany.   </t>
  </si>
  <si>
    <t xml:space="preserve">Realizace seminářů, workshopů pro sociální pracovníky obecních úřadů obcí s rozšířenou působností v těchto oblastech: sociálně-právní ochrana dětí,  syndrom zanedbávaného a zneužívaného dítěte, náhradní rodinná péče, problematika kurately pro mládež. Tyto aktivity budou realizovány formou jednodenních nebo vícedenních pracovních setkání. Finanční prostředky budou použity na financování lektorů. Jedná se o aktivitu v přenesené působnosti.       
</t>
  </si>
  <si>
    <t xml:space="preserve">Finanční prostředky budou použity na zajištění pracovních setkání vybraných pracovníků OSV s řediteli příspěvkových organizací za účelem metodického vedení a řešení aktuálních problémů v sociální  oblasti. Prostředky budou využity na drobné občerstvení. 
</t>
  </si>
  <si>
    <t>Náklady spojené s podlimitními břemeny</t>
  </si>
  <si>
    <t>Náklady spojené s přípravou podkladů pro výkup pozemků - geometrické plány, náklady spojené s realizací akcí - překlady, náklady spojené s věcnými břemeny ukončených akcí, energetické posudky pro ukončené akce z OPŽP, překlady apod.</t>
  </si>
  <si>
    <t>Platby daní a poplatků krajům, obcím a státním fondům</t>
  </si>
  <si>
    <t xml:space="preserve">Poplatky krajům, obcím a státním fondům. </t>
  </si>
  <si>
    <t xml:space="preserve">Výdaje na úhradu bezpečnostních auditů na posouzení nebezpečných a kolizních míst na silnicích v majetku Olomouckého kraje a místech železničních přejezdů - naplňování úkolu Národní strategie bezpečnosti provozu. </t>
  </si>
  <si>
    <t>Úhrady kompenzací nouzového ubytování pro uprchlíky z Ukrajiny - příspěvkové organizace zřízené OK.</t>
  </si>
  <si>
    <t>Úhrady kompenzací nouzového ubytování pro uprchlíky z Ukrajiny - ostatní subjekty</t>
  </si>
  <si>
    <t>Na provoz záchytné stanice při Vojenské nemocnici Olomouc, v souladu s ustanovením § 89a odst. 4 zákona č. 373/2011 Sb., o specifických zdravotních službách.</t>
  </si>
  <si>
    <t>Zdravotně-preventivní program v Olomouckém kraji, dle jednání se zainteresovanými organizacemi (KHS, OS ČČK Olomouc). Strategický rámec rozvoje péče o zdraví v ČR do roku 2030, Usnesení vlády ČR č. 743 ze dne 13. 7. 2020.</t>
  </si>
  <si>
    <t>§ 5171, seskupení pol. 51 - Výdaje na neinvestiční nákupy a související výdaje</t>
  </si>
  <si>
    <t xml:space="preserve">Úhrada nákladů v souladu s ustanovením § 20 odst. 4 zákona č. 585/2004 Sb., branného zákona a § 29a odst. 3 zákona č. 585/2004 Sb., branného zákona. Odbor zdravotnictví byl požádan ze strany Krajského vojenského velitelství o jednání s potřebou připravit se na případné celokrajské odvody - zdravotní prohlídky v souladu s brannou povinností.  </t>
  </si>
  <si>
    <t>Poradenství, analýzy a studie zpracované externími experty a organizacemi pro potřebu zabezpečení výkonu státní správy a samosprávy v oblasti vodního hospodářství. Předpokládaná zpracování hydrogeologických průzkumů jako podklad pro správní řízení § 9 zákona č. 254/2001 Sb., o vodách.</t>
  </si>
  <si>
    <t>Úhrada nákladů na zpracování plánů péče o zvláště chráněná území - přírodní rezervace, přírodní památky. Jedná se o přenesenou působnost kraje (ust. § 77a odst. 4 písm. e) zákona č. 114/1992 Sb.).</t>
  </si>
  <si>
    <t>§ 3749, seskupení pol. 51 - Výdaje na neinvestiční nákupy a související výdaje</t>
  </si>
  <si>
    <t>V souvislosti s inflací, navýšením obvyklé ceny za vypracování posudku a především očekávaným navýšením této agendy způsobeným přechodem kompetencí z MŽP na KÚ (z. č. 149/2023 Sb., účinnost od 1. 1. 2024) žádáme pro rok 2024 o částku 400 000,- Kč.</t>
  </si>
  <si>
    <t xml:space="preserve">b) prevence závažných havárií - úhrada nákladů na zpracování posudku k provozovatelem objektu předložené bezpečnostní dokumentaci ke schválení. Dne 1. 10. 2015 nabyl účinnosti zákon č. 224/2015 Sb., o prevenci závažných havárií způsobených vybranými nebezpečnými chemickými látkami nebo chemickými směsmi (dále jen "zákon"). Zákon zavádí povinnost zpracování posudku k provozovatelem předložené bezpečnostní dokumentaci ke schválení. Podle ustanovení § 16, písm. b) zákona, má povinnost v řízeních o schválení návrhů bezpečnostní dokumentace zajistit zpracování posudku k těmto návrhům krajský úřad. Podle ustanovení§ 53 odst. 1) zákona, náklady spojené se zpracováním posudků návrhů bezpečnostní dokumentace nebo posudku k posouzení rizik závažné havárie hradí kraj. Zákon dále zavádí povinnost provozovateli objektu uhradit správní poplatek za přijetí žádosti o schválení bezpečnostní dokumentace a vydání závazného stanoviska podle tohoto zákona. V důvodové zprávě k zákonu je uvedeno, že správní poplatek se zavádí z důvodu jeho využití na úhradu nákladů na zpracování posudků bezpečnostní dokumentace. Na základě této skutečnosti byly sazby správních poplatků za přijetí žádosti o schválení bezpečnostní dokumentace a vydání závazného stanoviska stanoveny diferencovaně pro jednotlivé typy bezpečnostní dokumentace tak, aby pokrývaly náklady spojené se zpracováním posudků k těmto návrhům bezpečnostní dokumentace (viz  příloha Sazebník, položka č. 102 zákona č. 634/2004 Sb. o správních poplatcích, ve znění pozdějších předpisů,). Většina výdajů tedy bude kraji nahrazena příjmy ze správních poplatků za přijetí žádosti (výjimkou může být např. posouzení bezpečnosti objektu či zpracování domino efektů u vybraných objektů). </t>
  </si>
  <si>
    <t>V  souvislosti s potřebou aktualizací některých dříve schválených bezpečnostních programů a bezpečnostních zpráv a predikcí vzniku nových objektů dle tohoto zákona na území Olomouckého kraje žádáme pro rok 2024 o částku 200 000,- Kč.</t>
  </si>
  <si>
    <t>§ 3341, seskupení pol. 50 - Výdaje na platy a obdobné a související výdaje</t>
  </si>
  <si>
    <t xml:space="preserve">Na této položce je čerpání za PHM do vozidel užívaných členy zastupitelstva. </t>
  </si>
  <si>
    <t xml:space="preserve">Čerpání na této položce představují výdaje za roční poplatky za platební karty užívané uvolněnými členy ZOK s kompetenční oblastí (gescí) a neuvolněnému členu ROK s kompetenční oblastí (gescí).  Čerpání na této položce představují dále výdaje za pojištění členů zastupitelstva při zahraničních pracovních cestách.   </t>
  </si>
  <si>
    <t xml:space="preserve">Na této položce jsou rozpočtovány prostředky pro možnost čerpání výdajů za konzultační, poradenské a právní služby pro potřeby členů vedení OK.  </t>
  </si>
  <si>
    <t xml:space="preserve">Na položce jsou nárokovány i prostředky pro možné úhrady konferenčních poplatků zástupců Olomouckého kraje na domácích i zahraničních konferencích.    </t>
  </si>
  <si>
    <t xml:space="preserve">Finanční prostředky na této položce zahrnují výdaje na hodnotné dárkové předměty (v pořizovací ceně nad 3 000 Kč u jednotlivých případů) typických pro Českou republiku a Olomoucký kraj (sklo, grafické listy apod.), které budou použity jako dary pro oficiální návštěvy z ČR i ze zahraničí. </t>
  </si>
  <si>
    <t xml:space="preserve">Prostředky rozpočtované na této položce zahrnují náklady na zajištění komplexního řešení přístupnosti služeb Olomouckého kraje osobám se sluchovým postižením vč. nabídky tlumočení ukr. uprchlíkům (web kraje a web KrajPomaha.cz).   </t>
  </si>
  <si>
    <t xml:space="preserve">Finanční prostředky na této položce zahrnují výdaje pro případné poskytnutí finančního daru (např. ocenění záchrany života, mimořádný lidský čin apod.).  </t>
  </si>
  <si>
    <t xml:space="preserve">3. Výdaje na semináře, školení, koučink, vzdělávací portál pro úředníky i zaměstnance-neúředníky, kdy nelze dopředu stanovit přesné počty úředníků a neúředníků. </t>
  </si>
  <si>
    <t>§ 6172, seskupení pol. 59 - Ostatní neinvestiční výdaje</t>
  </si>
  <si>
    <t xml:space="preserve">Právní systémy ASPI, MENTOR, CODEXIS green + CODEXIS cloud pro KÚ a PO, aplikace RTS </t>
  </si>
  <si>
    <t>Nákup hardware - pracovní stanice, notebooky, monitory, tablety, tiskárny, skenery, komponenty k PC s finančním omezením do 40 000 Kč</t>
  </si>
  <si>
    <t xml:space="preserve">Pronájem optických tras, pronájem optických vláden, pronájem reprografické techniky a nových malých tiskáren, systém analytických nástrojů pro sledování síťového provozu </t>
  </si>
  <si>
    <t>Speciální školení pro OIT: M365 – správa, Sharepoint online, M365 správa bezpečnosti, VMware vSphere: Optimize and Scale, VMware vSphere: Advanced Administration Workshop, VMware Horizon 8: Deploy and Manage, VMware Horizon 8: Infrastructure Administration</t>
  </si>
  <si>
    <t xml:space="preserve">Služby nezařazené do položky 5168 - organizace akcí: Zlatý erb, Setkání informatiků Olomouckého kraje aj.  </t>
  </si>
  <si>
    <t xml:space="preserve">Opravy a údržba serverů, patrových přepínačů, záložních zdrojů, diskových polí, placený servis dle uzavřené SOD,výměna karet pro blade servery </t>
  </si>
  <si>
    <t xml:space="preserve">Pořízení licencí do 60 000 Kč, podlimitní technické zhodnocení DNM </t>
  </si>
  <si>
    <t xml:space="preserve">Nákup ochranných pracovních pomůcek podle pracovněprávních předpisů. </t>
  </si>
  <si>
    <t xml:space="preserve">3. Nákup tonerů pro jednotlivé odbory KÚOK a uvolněné členy ZOK </t>
  </si>
  <si>
    <t xml:space="preserve">4. Nákup kancelářských potřeb pro potřeby zaměstnanců KÚOK a uvolněné členy ZOK </t>
  </si>
  <si>
    <t xml:space="preserve">5. Nákup kancelářského papíru pro jednotlivé odbory KÚOK a uvolněné členy ZOK </t>
  </si>
  <si>
    <t xml:space="preserve">Střední škola řemesel Šumperk - Smlouva č. 2015/03658/OKŘ/DSM - dohoda o užívání nebytových prostor a úhrada za služby.  </t>
  </si>
  <si>
    <t xml:space="preserve">1. SUAS COMMODITIES, s.r.o. Praha - sdružené dodávky elektrické energie - budova KÚOK </t>
  </si>
  <si>
    <t>2.SUAS COMMODITIES, s.r.o. Praha - sdružené dodávky elektrické energie - budova RCO</t>
  </si>
  <si>
    <t xml:space="preserve">4. Regionální centrum Olomouc, s.r.o., Olomouc - Smlouva č. 2012/03819/KŘ/DSM o zajištění služeb pro zařízení datového centra (budova RCO) </t>
  </si>
  <si>
    <t xml:space="preserve">5. Střední škola řemesel Šumperk - Smlouva č. 2015/03658/OKŘ/DSM - dohoda o užívání nebytových prostor a úhrada za služby </t>
  </si>
  <si>
    <t>6. ČD Telematika, a.s., Praha - nájemní smlouva č. 2016/03037/OKŘ/DSM - centrální spisovna na Trocnovské ulici v Olomouci</t>
  </si>
  <si>
    <t xml:space="preserve">5. LARGO PCO s.r.o., Olomouc - smlouva č. 2019/05143/OKŘ/DSM -  o technickém zajištění přenosu poplachových zpráv - centrální spisovna na Trocnovské ulici v Olomouci </t>
  </si>
  <si>
    <t>9.Zajištění prostor na školení, semináře</t>
  </si>
  <si>
    <t>1. Platby na základě uzavřených objednávek - znalecké posudky, právní služby - veřejné zakázky</t>
  </si>
  <si>
    <t xml:space="preserve">2. Platby na základě uzavřených objednávek a smluv - posuzování neopravitelnosti DHDM před pořízením nových předmětů, revizní zprávy vyplývající z revizí technologických zařízení, ostatní konzultace a poradenství, znalecké posudky </t>
  </si>
  <si>
    <t xml:space="preserve">6. Edenred CZ s.r.o., Praha - smlouva č. 2016/04954/OKŘ/DSM - závodní stravování </t>
  </si>
  <si>
    <t xml:space="preserve">8. GRASO, a.s., Olomouc - smlouva č. 2004/0335/KŘ/DSM o střežení objektu včetně dodatků - ostraha budovy RCO </t>
  </si>
  <si>
    <t xml:space="preserve">9. ČD Telematika a. s., Praha - nájemní smlouva č. 2016/03037/OKŘ/DSM - centrální spisovna na Trocnovské ulici v Olomouci </t>
  </si>
  <si>
    <t xml:space="preserve">11. Statutární město Olomouc - smlouva č. 2003/1201/KŘ/DSM, o užívání podzemního parkoviště </t>
  </si>
  <si>
    <t xml:space="preserve">13. Česká pošta, s. p., Praha - smlouva č. 2021/04143/OKŘ/DSM, o svozu a rozvozu poštovních zásilek </t>
  </si>
  <si>
    <t xml:space="preserve">18. Dopravní zdravotnictví, a.s., Praha - smlouva č. 2012/02004/KŘ/DSM, o závodní preventivní péči </t>
  </si>
  <si>
    <t>20. Mechanika, a.s., Prostějov - smlouva č. 2018/04749/OKŘ/DSM o poskytování servisu vrat a závor</t>
  </si>
  <si>
    <t>21.  TRADE FIDES, a.s., Brno - smlouva č. 2021/00974/OKŘ/DSM - servis systému SCO PČR (revize)</t>
  </si>
  <si>
    <t>22.  POWER BRIDGE spol. s r.o., Popůvky - smlouva č. 2022/00879/OKŘ/DSM - servis záložního zdroje</t>
  </si>
  <si>
    <t>23. Revize - klimatizace, UPS, hasicí zařízení s argonitem, ruční hasicí přístroje, hydranty, suchovod, EZS přenos, rozvaděče, nouzové osvětlení, diesel, elektroinstalace, venkovní šachta, sprinklery, vzduchotechnika, e-vodník apod.</t>
  </si>
  <si>
    <t xml:space="preserve">4. Talent Olomouckého kraje </t>
  </si>
  <si>
    <t>Finanční prostředky budou použity na zajištění služeb spojených se slavnostním vyhlášením ocenění.</t>
  </si>
  <si>
    <t>Mgr. Ing. Jitka Hejlová</t>
  </si>
  <si>
    <t xml:space="preserve">Vydávání prezentačních materiálů a brožur, nákup a výroba propagačních předmětů na veletrhy, konference, soutěže či jiné prezentační akce, dále grafická příprava těchto materiálů.  </t>
  </si>
  <si>
    <t xml:space="preserve">4. Poradenská, informační a analytická činnost v oblasti podpory podnikání a zaměstnanosti </t>
  </si>
  <si>
    <t xml:space="preserve">Vydávání informačních publikací, brožur a letáků zaměřených na aktuální požadavky místních samospráv, podnikatelů, univerzit, výzkumných pracovišť a vedení kraje (např. dotační a proexportní možnosti pro podnikatele a výzkumné organizace, volné průmyslové nemovitosti a brownfieldy, inovační infrastruktura, aktualizovaná brožura na strategické plochy Olomouckého kraje, statistiky o podnikání, zaměstnanosti a inovacích).   
</t>
  </si>
  <si>
    <t xml:space="preserve">Balíková položka pro celý KÚOK na přípravu a realizaci konkrétních projektů v oblasti smart opatření, které schválí řídící výbor Smart Regionu Olomouckého kraje.  </t>
  </si>
  <si>
    <t>Výdaje dle uzavřené smlouvy na poskytování služeb č. 2023/01282/OSR/DSM na roky 2023-2026 na:
- Aktualizace Akčního plánu projektů (max 48 400 Kč/rok)
- Tematické FundInfo – dotační monitoring (max 145 200 Kč/rok)
- Projektové FundInfo – posouzení potenciálu (max 72 600 Kč/rok)
- Konzultační dotační servis (max 106 480 Kč/rok)
- Konzultační činnost v oblasti projektového řízení (max 106 480 Kč/rok)</t>
  </si>
  <si>
    <t xml:space="preserve">Výdaje na základní informační servis prostřednictvím webové platformy - provoz OKLinky, dle uzavřené smlouvy na poskytování služeb č. 2023/01282/OSR/DSM na roky 2023-2026. </t>
  </si>
  <si>
    <t>1. Základní informační servis prostřednictvím webové platformy</t>
  </si>
  <si>
    <t>2. Údržba GIS olkr.stavbycyklo.cz</t>
  </si>
  <si>
    <t xml:space="preserve">Zajištění účasti na tuzemských veletrzích, konferencích, burzách práce a vzdělání. Úhrada služeb spojených s grafickým návrhem, stavbou, demontáží stánku, včetně registračního poplatku, úklidu, vybavení stánku potřebným nábytkem a dalším zařízením (elektřina, osvětlení, voda) a s dalšími organizačními záležitostmi. </t>
  </si>
  <si>
    <t>Organizace a zajištění uspořádání seminářů pro 3 cílové skupiny v území OK. Služby související s propagací soutěže v médiích (mediální kampaň, tvorba reklamních spotů, bannerová inzerce, propagace na sociálních sítích apod.).</t>
  </si>
  <si>
    <t>6. Služby spojené s organizačním zajištěním informačních a vzdělávacích akcí k programům EU formou workshopů, on-line webinářů a prezentací pro zájemce z Olomouckého kraje</t>
  </si>
  <si>
    <t>Výdaje dle uzavřené smlouvy na poskytování služeb č. 2023/01282/OSR/DSM na roky 2023-2026 na:
- Iniciační workshopy (max 145 200 Kč/rok)
- Informační a vzdělávací webinář (max 24 200 Kč/rok)
- Prezentace na akcích organizovaných třetí stranou (max 12 100 Kč/rok)</t>
  </si>
  <si>
    <t xml:space="preserve">Úhrada správního poplatku - výstava Má vlast cestami proměn 2024 Magistrátu Města Olomouc. </t>
  </si>
  <si>
    <t>1. Konzultační služby k provozování IS DTM OK</t>
  </si>
  <si>
    <t>2. Služby technické podpory související s produktivním provozem aplikací a informačního systému</t>
  </si>
  <si>
    <t>Prezentace Olomouckého kraje ve spolupráci s dalšími subjekty nad rámec aktivit zajišťovaných Centrálou cestovního ruchu OK. Na této položce jsou zahrnuty náklady na spolufinancování expozic, jichž bude Olomoucký kraj součástí.</t>
  </si>
  <si>
    <t xml:space="preserve">1.Členský příspěvek - Jeseníky - Sdružení cestovního ruchu </t>
  </si>
  <si>
    <t>2. Členský příspěvek - Evropská kulturní stezka sv. Cyrila a Metoděje, z.s.p.o.</t>
  </si>
  <si>
    <t xml:space="preserve">3. Členský příspěvek - Střední Morava - Sdružení cestovního ruchu </t>
  </si>
  <si>
    <t>§ 3399, seskupení pol. 50 - Výdaje na platy a obdobné a související výdaje</t>
  </si>
  <si>
    <t>Prostředky rozpočtované na této položce zahrnují výdaje na prodloužení domén webových portálů realizovaných z projektů dotovaných národními i evropskými zdroji. ÚZ 153</t>
  </si>
  <si>
    <t xml:space="preserve">§ 3399, seskupení pol. 54 - Neinvestiční transfery a některé náhrady fyzickým osobám </t>
  </si>
  <si>
    <t>§ 3399, seskupení pol. 51 - Výdaje na neinvestiční nákupy a související výdaje</t>
  </si>
  <si>
    <t>§ 3900, seskupení pol. 51 - Výdaje na neinvestiční nákupy a související výdaje</t>
  </si>
  <si>
    <t>Prostředky rozpočtované na této položce zahrnují výdaje na případný nákup roušek a dezinfekce na základě protiepidemických opatření.</t>
  </si>
  <si>
    <t>2. Publikační a propagační činnost</t>
  </si>
  <si>
    <t>3. Ostatní spotřební materiál</t>
  </si>
  <si>
    <t xml:space="preserve">Prostředky rozpočtované na této položce jsou alokovány  pro možnost využití poštovních služeb, rozpočtujeme minimální předpokládané výdaje - ÚZ 000.   </t>
  </si>
  <si>
    <t xml:space="preserve">1. Audit </t>
  </si>
  <si>
    <t xml:space="preserve">2. Ostatní služby </t>
  </si>
  <si>
    <t>3. výdaje na monitoring</t>
  </si>
  <si>
    <t xml:space="preserve">Prostředky rozpočtované na této položce zahrnují zvýšené náklady k řešení pomoci uprchlíkům v souvislosti s válkou na Ukrajině. Jedná se zejména o prostředky k zabezpečení základní pomoci jako ubytování, stravu a sociální a materiální asistenci. Dále se jedná o prostředky pro obnovu Ukrajiny (obnova studní).  </t>
  </si>
  <si>
    <t>3. Prezentace Olomouckého kraje ve spolupráci s dalšími subjekty</t>
  </si>
  <si>
    <t xml:space="preserve">4. Seniorské cestování </t>
  </si>
  <si>
    <t xml:space="preserve">1.  Personálně - psychologické poradenství v rámci výběrového řízení na ředitele PO </t>
  </si>
  <si>
    <t>2. Zajištění pilotní realizace evaluace PO v oblasti kultury s externími experty</t>
  </si>
  <si>
    <t>3. Výdaje na služby vyplývající z plnění Koncepce kultury</t>
  </si>
  <si>
    <t xml:space="preserve">4. Administrativní služby a propagace organizací v oblasti kultury (rádia, tiskoviny, newsletter, grafické služby) </t>
  </si>
  <si>
    <t xml:space="preserve">Zahrnuje finanční prostředky na úhradu výdajů na pohoštění spojených s konáním pravidelných porad s řediteli a ekonomy příspěvkových organizací zřizovaných Olomouckým krajem v oblasti kultury.    </t>
  </si>
  <si>
    <t>Prostředky rozpočtované na této položce zahrnují zálohy na drobné výdaje spojené se zajištěním akcí či chodů sekretariátů členů vedení OK  vyplácené přes pokladnu.</t>
  </si>
  <si>
    <t xml:space="preserve">1. Zajištění poradenské činnosti k vlajkovým projektům Strategie rozvoje územního obvodu Olomouckého kraje </t>
  </si>
  <si>
    <t>Základní příděl sociálnímu fondu ve výši 4,2 % z hrubých vyplacených mezd</t>
  </si>
  <si>
    <t>Schválený rozpočet 2024</t>
  </si>
  <si>
    <t>Upravený rozpočet k 
31. 7. 2024</t>
  </si>
  <si>
    <t>Návrh rozpočtu 2025</t>
  </si>
  <si>
    <t xml:space="preserve">Z této položky je hrazen poplatek za licenční smlouvu s organizací OSA (jedná se o předpokládanou cenu s ohledem na inflační koeficient r. 2024). Ustanovení podmínek licenční smlouvy pro rok 2025 bude ještě předmětem jednání mezi OSA a krajem. Náklady v roce 2023 činily 619 973,88 Kč a v roce 2024 činily 691 445,76 Kč. S ohledem na výši inflace v měsíci 05/2024 lze předpokládat, že dojde k nárůstu ceny o inflační koeficient (cca 760 000 Kč). </t>
  </si>
  <si>
    <t xml:space="preserve">Jedná se o refundace mezd neuvolněných členů ZOK (při účasti členů na zasedáních ROK/ZOK, vedení, ...). S ohledem na téměř pravidelnou účast i neuvolněných členů ZOK na poradách vedení a dle zkušeností z minulých let byla nastavena výše položky.   </t>
  </si>
  <si>
    <t xml:space="preserve">Výdaje položky tvoří především odměny členům Výborů ZOK a Komisí ROK (nastaveno na aktuální počet členů ve zřízených výborech a komisích v období 2020-2024 - předpokládáme cca stejný počet členů i v následujícím volebním období).  </t>
  </si>
  <si>
    <t>pol. 5026</t>
  </si>
  <si>
    <t xml:space="preserve">Výše výdajů této položky je stanovena výpočtem z položky 5021 (pouze  24,8% z 300 tis. Kč) a z části položky 5023 (24,8%) – uvolnění členi zastupitelstva .    </t>
  </si>
  <si>
    <t xml:space="preserve">Pojistné je odváděno z odměn uvolněných i neuvolněných členů zastupitelstva z pol. 5021 a 5023 . </t>
  </si>
  <si>
    <t>Na této položce jsou plánovány výdaje za nákup novin a časopisů, případně papírových knih pro členy ZOK - cena byla stanovena s ohledem na čerpání minulých let</t>
  </si>
  <si>
    <t xml:space="preserve">Na této výdajové položce jsou rozpočtovány prostředky pro možnost pořízení DHM do kanceláří nových uvolněných členů zastupitelstva, politických klubů, případně doplnění výbavy služebních vozidel zastupitelů, apod. Dále jsou na této položce nárokovány finanční prostředky na dovybavení kuchyněk a kanceláří asistentek vedení (skartovačky, mikrovlnné trouby, rádia, telefony, .....). Položka byla navýšena v souvislosti se začátkem nového volebního období a případné požadavky členů vedení a ROK.  </t>
  </si>
  <si>
    <t xml:space="preserve">Prostředky rozpočtované na této položce jsou určeny pro úhradu výdajů za kancelářské potřeby členů zastupitelstva (včetně uvolněných členů, vybavení klubů, potřeby pro vybavení kuchyněk členů vedení - ubrousky, papírové tácky, kapesníky, nákup řezaných i hrnkových květin,...), tisk prvků grafického manuálu (hlavičkové papíry, obálky, vizitky, pamětní desky apod.). Dále náklady za svázání podkladových materiálů ROK, ZOK, výborů ZOK a komisí ROK.   </t>
  </si>
  <si>
    <t>Prostředky na úhradu kurzových rozdílů při vyúčtování zahraničních pracovních cest členů zastupitelstva. Přesné čerpání této položky předem nikdy nelze určit, je stanovena minimální částka s ohledem na čerpání v minulých letech.</t>
  </si>
  <si>
    <t xml:space="preserve">Na základě výpočtu poměru podlahové plochy kanceláří zastupitelů a poslaneckých klubů (13,59% v roce 2024) z celkové plochy kanceláří KÚOK (i s ohledem na skutečnou spotřebu v letošním roce) byla stanovena výše nákladů za vodné a stočné.  
</t>
  </si>
  <si>
    <t xml:space="preserve">Na základě výpočtu poměru podlahové plochy kanceláří zastupitelů a poslaneckých klubů (13,59% v roce 2024 z celkové plochy kanceláří KÚOK i s ohledem na skutečnou spotřebu v letošním roce) byla stanovena výše nákladů za úhradu dálkově dodávané tepelné energie.   </t>
  </si>
  <si>
    <t>Na základě výpočtu poměru podlahové plochy kanceláří zastupitelů a poslaneckých klubů (13,59% v roce 2024) z celkové plochy kanceláří KÚOK (i s ohledem na skutečnou spotřebu v letošním roce, vysoutěženou cenu elektřiny. V současné době se uzavírá smlouva č. 2024/01195/OKŘ/DSM na následující dva roky, dle této smlouvy byla stanovena předpokládaná výše nákladů za elektrickou energii.</t>
  </si>
  <si>
    <t xml:space="preserve">Položka je určena na čerpání finančních prostředků (poštovné) v souvislosti s mimořádným odesíláním materiálů členům ZOK (při předání poště mimo podatelnu) a na případné zasílání odměn členům ZOK, kteří nemají bankovní účty či při zasílání balíků do partnerských regionů jménem členů ZOK, cena byla navýšena s ohledem na vyšší sazby za poskytování služeb Českou poštou.  
 </t>
  </si>
  <si>
    <t xml:space="preserve">Na této položce jsou čerpány výdaje za tel. služby pro členy zastupitelstva a poslanecké kluby (pevné linky), za provoz mobilních telefonů členů zastupitelstva (vedení) a datových karet do NTB, tabletů členů ZOK (uvolněných i neuvolněných) apod. S ohledem na probíhající soutěž na nového dodavatele nelze přesně určit výši potřebných finančních prostředků.  </t>
  </si>
  <si>
    <t xml:space="preserve">Čerpání na této položce představují výdaje za roční poplatky za platební karty užívané uvolněnými členy ZOK s kompetenční oblastí (gescí) a neuvolněnému členu ROK s kompetenční oblastí (gescí). </t>
  </si>
  <si>
    <t xml:space="preserve">Výdaje této rozpočtové položky tvoří úhrady nákladů za školení, semináře a jazykové vzdělávání členů Zastupitelstva a Rady Olomouckého kraje dle skutečného čerpání roku 2024 a  zkušenosti z minulých let.  </t>
  </si>
  <si>
    <t xml:space="preserve">Výdaje této položky tvoří především grafické práce při aplikaci loga Olomouckého kraje a nově jsou zde zařazeny náklady na upgrade SW IntraDoc pro potřeby členů rady, zastupitelstva, politických klubů a zpracovatelů podkladových materiálů ROK a ZOK (dříve byly tyto náklady na položce 5172). V roce 2025 počítáme s upgrade SW IntraDoc v části exportů materiálů pro veřejnost a následné zveřejňování dokumentů zastupitelstva pro občany kraje ve veřejné webové aplikaci. </t>
  </si>
  <si>
    <t>Prostředky rozpočtované na této položce zahrnují náklady na průběžné opravy vozidel zastupitelů (9 ks osobních automobilů), jsou zde alokovány prostředky na povinné garanční prohlídky, STK a případnou výměnu pneumatik (pro rok 2025 je předpoklad pořízení nových pneumatik ve výši 40 000 Kč). Stávající smlouva č. 2020/01324/OPŘPO/DSM na servis a údržbu vozidel je platná 15. 3. 2025 a s ohledem na tuto skutečnost je předpoklad, že vysoutěžená cena bude vyšší než cena před 4 lety, veřejná zakázka na nového dodavatele na servis a údržbu vozidel bude vyhlášena v druhé polovině roku 2024.</t>
  </si>
  <si>
    <t xml:space="preserve">Finanční prostředky na této položce zahrnují cestovní výdaje členů ZOK, komisí a výborů při tuzemských pracovních cestách nárokované zpravidla prostřednictvím klasických cestovních příkazů, popř. systémem paušálních plateb a náklady na refundaci cestovních  náhrad neuvolněných radních.   </t>
  </si>
  <si>
    <t>Z této položky jsou hrazeny výdaje na občerstvení při jednání ZOK – Hynaisova, ROK, výborů a komisí, při oficiálních návštěvách OK včetně zahraničních, občerstvení na různé akce Olomouckého kraje a pro vedení OK v celkové výši 600 tis. Kč.  Dále jsou z této položky hrazeny výdaje na pohoštění uvolněných členů zastupitelstva v celkové výši 1 100 tis. Kč.</t>
  </si>
  <si>
    <t xml:space="preserve">I přesto, že v roce 2023 a první polovině roku 2024 nebylo na této položce čerpáno, navrhujeme rozpočet této výdajové položky ponechat v symbolické výši.           </t>
  </si>
  <si>
    <t xml:space="preserve">Finanční prostředky na této položce zahrnují výdaje na uhrazení ročních dálničních známek pro služební automobily určené pro vedení OK v předpokládané vyšší ceně (8 × služební automobil á 2 300 Kč, 1 x 570 Kč - elektromobil) a případná rezerva na další poplatky státnímu rozpočtu).   </t>
  </si>
  <si>
    <t xml:space="preserve">Prostředky rozpočtované na této položce zahrnují výdaje např. na opravy a servis kávovarů na sekretariátech uvolněných členů ZOK. </t>
  </si>
  <si>
    <t>3. Výdaje Olomouckého kraje na rok 2025</t>
  </si>
  <si>
    <t xml:space="preserve">pronájem prostor - výjezdní workshopy a porady, školení </t>
  </si>
  <si>
    <t>pol. 5175</t>
  </si>
  <si>
    <t>Organizační zajištění akcí pro KÚOK</t>
  </si>
  <si>
    <t>Ing. Pavel Růžička</t>
  </si>
  <si>
    <t xml:space="preserve">zástupce vedoucí odboru </t>
  </si>
  <si>
    <t xml:space="preserve">Podlimitní technické zhodnocení </t>
  </si>
  <si>
    <t xml:space="preserve">Výdaje na technické zhodnocení dlouhodobého hmotného majetku, u kterého se předpokládá, že úhrn výdajů na jeho pořízení nepřesáhne
 40 tis.Kč.   </t>
  </si>
  <si>
    <t>Potraviny</t>
  </si>
  <si>
    <t xml:space="preserve">Nákup pitné vody. </t>
  </si>
  <si>
    <t xml:space="preserve">Nákup 5 sestav nábytku pro KSÚ a výměna starého a opotřebovaného nabytku v kancelářích zaměstnanců,nákup nových mobilních telefonů, obměna nefunkčních mobilních telefonů, další nákupy za opotřebované nefunkční vybavení (výměna jednacích židlí, otočných židlí, varných konvic, chladniček, kávovar, stolních lampiček, stolních kalkulaček apod.) </t>
  </si>
  <si>
    <t>Pohonné hmoty jsou čerpány prostřednictvím CCS (návrh rozpočtu na rok 2025 vychází ze skutečných výdajů za pohonné hmoty v roce 2024)</t>
  </si>
  <si>
    <t xml:space="preserve">Regionální centrum Olomouc, s.r.o., Olomouc - smlouva č. 2008/0424/KŘ/DSM o zajištění služeb - budova RCO (předpokládaný nárůst ceny v roce 2025)   
</t>
  </si>
  <si>
    <t>3. ČD - Telematika, a.s., Praha - nájemní smlouva č. 2016/03037/OKŘ/DSM - centrální spisovna na Trocnovské ulici v Olomouci.  (předpokládaný nárůst ceny za odebrané teplo v roce 2025)</t>
  </si>
  <si>
    <t>1. Veolia Energie ČR, a.s., Ostrava - Smlouva č. 2010/03881/KŘ/DSM o nájmu, provozování parovodní předávací stanice a dodávkách tepla a teplé vody - budova KÚOK (předpokládaný nárůst ceny za odebrané teplo v roce 2025).</t>
  </si>
  <si>
    <t>2. Regionální centrum Olomouc, s.r.o., Olomouc - Smlouva č. 2008/0424/KŘ/DSM o zajištění služeb - budova RCO  (předpokládaný nárůst ceny za odebrané teplo v roce 2025)</t>
  </si>
  <si>
    <t>4. Dodavatel bude znám po výsledku výběrového řízení - poskytování telekomunikačních služeb (mobilní telefony)</t>
  </si>
  <si>
    <t>7. ČD Telematika, a.s., Praha - nájemní smlouva č. 2016/03037/OKŘ/DSM - centrální spisovna na Trocnovské ulici v Olomouci (navýšení ceny o předpokládanou inflaci v roce 2025)</t>
  </si>
  <si>
    <t>1. Regionální centrum Olomouc, s.r.o., Olomouc - Smlouva č. 2008/0425/KŘ/DSM, o nájmu nebytových prostor - budova RCO  (navýšení ceny o předpokládanou inflaci v roce 2025)</t>
  </si>
  <si>
    <t>2. Regionální centrum Olomouc, s.r.o., Olomouc - Smlouva č. 2012/03818/KŘ/DSM, o nájmu zařízení datového centra - budova RCO  (navýšení ceny o předpokládanou inflaci v roce 2025)</t>
  </si>
  <si>
    <t>1. STARMON s. r. o., Choceň - Smlouva č. 2019/03820/OKŘ/DSM o poskytování technické podpory, 2x elektronická úřední deska (navýšení ceny o předpokládanou inflaciv roce 2025)</t>
  </si>
  <si>
    <t xml:space="preserve">3. Tender systems s.r.o., Praha - smlouva č. 2022/04771/OKŘ/DSM - služby a provozování elektronického nástroje pro zadávání VZ v dynamickém nákupním systému Tender arena) - předpokládané navýšení cen za služby v roce 2025 </t>
  </si>
  <si>
    <t xml:space="preserve">4. Tender systems s.r.o., Praha - smlouva č. 2024/00442/OKŘ/DSM - provozování služby a Aplikace (předpokládané navýšení cen za služby v roce 2025) </t>
  </si>
  <si>
    <t xml:space="preserve">1. SAFETY PRO s.r.o., Olomouc - smlouva č. 2019/03820/OKŘ/DSM o poskytování služeb v oblasti bezpečnosti a ochrany zdraví při práci, požární ochrany a ochrany životního prostředí pro Olomoucký kraj a jeho příspěvkové organizace (předpokládané navýšení ceny za služby v roce 2025) </t>
  </si>
  <si>
    <t>4. BPSA s.r.o., Chrudim - smlouva č. 2020/01338/OKŘ/DSM o zabezpečení úklidových prací - budova RCO (předpokládané navýšení cen za služby v roce 2025)</t>
  </si>
  <si>
    <t xml:space="preserve">7. S.O.S., a.s., Olomouc - smlouva č. 2022/0211/SŘ/DSM o poskytování služeb včetně dodatků - ostraha budovy KÚOK (navýšení ceny o předpokládanou inflaci v roce 2025)    </t>
  </si>
  <si>
    <t>10.  BPSA s.r.o., Chrudim - smlouva č. 2020/01338/OKŘ/DSM, o zabezpečení úklidových prací - centrální spisovna na Trocnovské ulici v Olomouci (předpokládané navýšení cen za služby v roce 2025)</t>
  </si>
  <si>
    <t xml:space="preserve">3. Regionální centrum Olomouc, s.r.o., Olomouc - smlouva č. 2008/0424/KŘ/DSM o zajištění služeb - budova RCO (předpokládané navýšení cen za služby v roce 2025) </t>
  </si>
  <si>
    <t xml:space="preserve">5. BPSA s.r.o, Chrudim - smlouva č. 2020/01338/OKŘ/DSM o zabezpečení úklidových prací - budova KÚOK (předpokládané navýšení cen za služby v roce 2025) </t>
  </si>
  <si>
    <t>12. SAFETY PRO s.r.o., Olomouc - smlouva č. 2020/00883/OPŘPO/DSM - poskytování služeb v oblasti bezpečnosti a ochrany zdraví při práci, požární ochrany a ochrany životního prostředí (předpokládané navýšení cen za služby v roce 2025)</t>
  </si>
  <si>
    <t>2. Administrace veřejných zakázek na základě objednávek a smluv</t>
  </si>
  <si>
    <t>14. MONITERA MEDIA, s.r.o., Olomouc - smlouva č. 2023/0133/OKH/DSM, monitoring médií</t>
  </si>
  <si>
    <t>15. Technické služby města Olomouce, a.s., Olomouc - smlouva č. 2022/04516/OKŘ/DSM, o odvozu a zneškodňování odpadů včetně dodatků (předpokládané navýšení cen za služby v roce 2025)</t>
  </si>
  <si>
    <t>16. Střední průmyslová škola Jeseník - smlouva č. 2010/00187/KŘ/DSM, o užívání nebytových prostor - DP Jeseník (předpokládané navýšení cen za služby v roce 2025)</t>
  </si>
  <si>
    <t>17. Střední škola řemesel Šumperk - smlouva č. 2015/03658/OKŘ/DSM, o užívání nebytových prostor - DP Šumperk (předpokládané navýšení cen za služby v roce 2025)</t>
  </si>
  <si>
    <t>19. JOHNSON CONTROLS INTERNATIONAL, spol. s r.o., Praha - smlouva o dílo č. 2018/02169/OKŘ/DSM - měření a regulace (předpokládané navýšení cen za služby v roce 2025)</t>
  </si>
  <si>
    <t>24.  Ostatní úhrady za služby nasmlouvané na objednávky - mytí oken v budovách KÚOK a RCO, autoprovoz (myčka), úklid kancelářských prostor nad rámec uzavřených smluv, kurýrní služba, mytí žaluzií, likvidace dokumentů aj. Dále povinné platby jako jsou např. poplatky za televizní přijímače, rozhlas a autorádia</t>
  </si>
  <si>
    <t>1.  ČECHÁK holding s.r.o., Olomouc - smlouva č. 2020/01324/OPŘO/DSM, rámcová smlouva o dílo - výdaje na servis a opravy služebních vozidel - Olomouc (návrh rozpočtu vychází z reality roku 2024 a s předpokládaným navýšením cen za služby v roce 2025)</t>
  </si>
  <si>
    <t>2. ČECHÁK holding s.r.o., Olomouc - smlouva č. 2020/01325/OPŘO/DSM, rámcová smlouva o dílo - výdaje na servis a opravy služebních vozidel - DP Šumperk (návrh rozpočtu vychází z reality roku 2024 a s předpokládaným navýšením cen za služby v roce 2025)</t>
  </si>
  <si>
    <t xml:space="preserve">3. ČECHÁK holding s.r.o., Olomouc - smlouva č. 2020/01326/OPŘO/DSM, rámcová smlouva o dílo - výdaje na servis a opravy služebních vozidel - DP Jeseníkk (návrh rozpočtu vychází z reality roku 2024 a s předpokládaným navýšením cen za služby v roce 2025) </t>
  </si>
  <si>
    <t>5. SITEL, spol. s r. o., Praha - Smlouva č. 2003/1081/KŘ/DSM, o provádění servisních služeb na slaboproudých systémech  (předpokládané navýšení cen za služby v roce 2025)</t>
  </si>
  <si>
    <t>6. Schindler CZ, a. s., Praha - Smlouva č. 2001/0141/SŘ/DSM - servis výtahů  (předpokládá se navýšení cen v roce 2025)</t>
  </si>
  <si>
    <t>8. JOHNSON CONTROLS INTERNATIONAL, spol. s. r. o., Praha - Smlouva o dílo - Měření a regulace č. 2018/02169/OKŘ/DSM  (předpokládá se navýšení cen  v roce 2025)</t>
  </si>
  <si>
    <t>12. Dále ostatní opravy a údržba: opravy frankovacích strojů, opravy zámků, dveří, opravy žaluzií, veškeré opravy a údržba na budovách KÚOK, v pronajatých prostorách RCO, s.r.o. a ČD-Telematika, a. s. (centrální spisovna) - (předpokládané navýšení cen za služby v roce 2025)</t>
  </si>
  <si>
    <t>pol., 5179</t>
  </si>
  <si>
    <t>pol. 5494</t>
  </si>
  <si>
    <t xml:space="preserve">Položka Podlimitní věcná břemena je rozpočtována na úhradu věcných břemen v hodnotě do 40 000,00 Kč, kam podle vyhlášky č. 410/2009 Sb., § 14 odst. 6 bod c) patří, vyjma úhrady věcných břemen, týkajících se dokončených investičních akcí Olomouckého kraje, které mají samostatnou položku. Finanční prostředky jsou navrhovány ve výši 96,15 % rozpočtu roku 2024.  </t>
  </si>
  <si>
    <t xml:space="preserve">Výdaje na této položce budou použity na úhradu věcných břemen souvisejících s dokončenými investičními akcemi Olomouckého kraje, a to v cenové hladině nepřekračující 40 000,00 Kč (dle vyhlášky č. 410/2009 Sb., § 14 odst. 6 bod c). Položka je navrhovaná ve výši 130 000,00 Kč, což je 100 % rozpočtu roku 2024, a zohledňuje především potřebu finančního vypořádání u dokončených investičních akcí Olomouckého kraje „Silnice II/366 Prostějov – přeložka silnice“, „II/150 Prostějov – Přerov“ a „II/449 Unčovice – Litovel, II/449 a III/4498 Litovel – okružní křižovatka“, kde je výše navrhovaných prostředků smluvně vázána vyhotovenými geometrickými plány či již uzavřenými budoucími smlouvami.   </t>
  </si>
  <si>
    <t xml:space="preserve">Výdajová rozpočtová položka 5163 představuje finanční prostředky související s úhradou pojistných smluv (2017/03666/OPŘPO/DSM a 2017/03668/OPŘPO/DSM + jejich platných dodatků), jejichž administrace spadá do gesce OMPSČ. Výše výdajů na této položce  odpovídá 103,5 % upraveného rozpočtu pro rok 2024 u této položky. Veškeré navýšené prostředky jsou podloženy uzavřenými smlouvami, jejich aktuálními dodatky a v roce 2025 především předpokladem makléře o navýšení pojistného ve výši minimálně 1 200 tis. Kč u Pojistné smlouvy o sdruženém pojištění souboru vozidel. </t>
  </si>
  <si>
    <t xml:space="preserve">1. Finanční prostředky na této položce jsou pořízeny na úhradu nájemného za pronájem pozemků, který nesouvisí s majetkoprávním vypořádáním dokončených investičních akcí Olomouckého kraje a je navrhována ve výši 88,89 % schváleného rozpočtu roku 2024.  </t>
  </si>
  <si>
    <t>Tato rozpočtová položka je zřízena na úhradu nájemních smluv souvisejících s vypořádáním dokončených investičních akcí Olomouckého kraje. Položka je pro rok 2025 navrhována ve výši 750 000,00 Kč, což představuje 100 % rozpočtu roku 2024, přičemž uvedená částka je smluvně vázána na již existující nájemní smlouvy, které se doposud nepodařilo vypořádat, či smlouvy, které byly nebo budou v průběhu roku 2025 postoupeny z OI na OMPSČ. Výše finančních prostředků na této rozpočtové položce je s OI každoročně konzultována a upravovaná na požadovaný finanční objem. Částka je ponechána v uvedené výši i v souvislosti s tím, že v nájemních smlouvách je sjednáno, že pronajímatel je oprávněn vždy jednostranně zvyšovat nájemné o míru inflace vyjádřenou přírůstkem průměrného ročního indexu spotřebitelských cen vyhlášené Českým statistickým úřadem. Zvýšené nájemné je pak uplatňováno ze strany pronajímatele pouze formou oznámení bez nutnosti uzavírat dodatek. Nájemce (v tomto případě Olomoucký kraj) je poté povinen novou výši nájemného hradit od nejbližší platby nájemného</t>
  </si>
  <si>
    <t xml:space="preserve">Položka z velké části zahrnuje prostředky související se smlouvou 2005/00043/OMP/DSM s AK Ritter – Šťastný s.r.o., v rámci všech jejích platných dodatků. Dále pak tato rozpočtová položka zahrnuje veškeré výdaje na úhradu znaleckých posudků, geometrických plánů v souvislosti s realizací jednotlivých dispozic s nemovitým majetkem Olomouckého kraje. Položka je v roce 2025 navrhována ve výši 100 % schváleného rozpočtu roku 2024. </t>
  </si>
  <si>
    <t xml:space="preserve">Finanční prostředky z této položky budou použity na úhradu znaleckých posudků a geometrických plánů souvisejících s realizací dokončených investičních akcí Olomouckého kraje a jsou navrhovány ve výši schváleného rozpočtu pro rok 2024. </t>
  </si>
  <si>
    <t xml:space="preserve">Z této položky jsou hrazeny provize realitním kancelářím na základě smluv o zprostředkování odprodeje nepotřebného nemovitého majetku. Dále výdaje na inzerci záměrů Olomouckého kraje v tisku, na pořízení fotodokumentace, a také výdaje za pořízení kopií znaleckých posudků či geometrických plánů. Položka je navrhována ve výši 91,95 % rozpočtu schváleného pro rok 2024.   </t>
  </si>
  <si>
    <t xml:space="preserve">Z této položky jsou hrazeny výdaje související s dokončenými investicemi Olomouckého kraje potřebné k pořízení kopií znaleckých posudků či geometrických plánů. Prostředky nárokované na této položce pro rok 2025 představují 63,16 % objemu financí schválených v rámci rozpočtu roku 2024. </t>
  </si>
  <si>
    <t xml:space="preserve">Tato položka je primárně zřízena v souvislosti s výdaji za soudní poplatky, dále na úhradu poplatků za ověřování listin, podpisů, případně poštovních poplatků organizacím a její výše navrhovaná pro rok 2025 odpovídá 94,94 % rozpočtu schváleného pro rok 2024.  </t>
  </si>
  <si>
    <t xml:space="preserve">Rozpočtová položka 5361 je do rozpočtu OMPSČ zřizována zcela nově, a to v souvislosti s tím, že se od 1. 1. 2025 ruší kolkové známky, a to na základě zákona č. 349/2023 Sb., kterým se mění některé zákony v souvislosti s konsolidací veřejných rozpočtů, a to zejména z ekonomických důvodů. Do budoucna nebude tedy možné hradit správní ani soudní poplatky prostřednictvím kolkových známek, (které OMPSČ doposud čerpal přes pokladnu KÚOK), ale pouze využitím ostatních již existujících nástrojů, jako jsou platba v hotovosti, kartou, či v případě Olomouckého kraje bankovním převodem. Položka je pořizována ve výši 400 000,- Kč a její objem bude v budoucnu upraven na základě získaných údajů.  </t>
  </si>
  <si>
    <t xml:space="preserve">Tato položka zahrnuje především výdaje na úhradu daně z nemovitých věcí a dále výdaje na finanční odvody při úhradě správních poplatků státu. Výše financí na této položce odpovídá 114,29 % schváleného rozpočtu pro rok 2024 a je podložena nárůstem odvodů při úhradě daně z nemovitých věcí v roce 2024. </t>
  </si>
  <si>
    <t xml:space="preserve">Výdaje této položky zahrnují poplatky fyzickým osobám za ověřování listin, podpisů, případně úhradu poštovních poplatků v souvislosti s neinvestičními výdaji Olomouckého kraje. Finanční prostředky rozpočtované pro rok 2025 odpovídají 100% rozpočtu roku 2024. </t>
  </si>
  <si>
    <t xml:space="preserve">Z této položky bude OMPSČ financovat majetkoprávní vypořádání pozemků k dokončeným investičním akcím Olomouckého kraje. Při nastavení výše finančních prostředků pro rok 2025 vychází OMPSČ jak z již uzavřených smluv o smlouvách budoucích, které bude nutné v průběhu následujícího roku vypořádat, tak z předpokladu předaných investičních akcí konzultovaných s OI. Výsledná částka odpovídá 100 % rozpočtu schváleného pro rok 2024.    </t>
  </si>
  <si>
    <t>Finanční prostředky na této položce budou použity zejména na majetkoprávní vypořádání pozemků pod silnicemi II. a III. třídy z vlastnictví třetích osob do vlastnictví Olomouckého kraje, do hospodaření SSOK. Celkový objem finančních prostředků je navrhován ve výši 124,04 % schváleného rozpočtu pro rok 2024 a k uvedenému navýšení je nutné přistoupit především proto, že kromě již tradičních výkupů pozemků pod silnicemi II. a III. třídy je v rozpočtu pro příští rok třeba počítat i s navýšením financí v souvislosti s plánovaným odkoupením pozemku o výměře 2 809 m2 v k. ú. Štíty-město z vlastnictví ČR – SPÚ do vlastnictví Olomouckého kraje, do hospodaření SSOK (pozemek je součástí areálu střediska zimní údržby SSOK ve Štítech) – kupní cena cca 350 000,00 Kč a dále v souvislosti se směnou pozemků mezi ČR – SPÚ a Olomouckým krajem/SSOK s tím, že Olomoucký kraj uhradí náklady + případný cenový rozdíl směňovaných pozemků. Úhrada případného cenového rozdílu představuje cca 150 000,00 Kč (na pozemcích, které budou převedeny do vlastnictví Olomouckého kraje, se nacházejí louka a trvalé travní porosty).</t>
  </si>
  <si>
    <t>3. Odkup části pozemku pro Dětský domov a školní jídelnu Plubmlov</t>
  </si>
  <si>
    <t xml:space="preserve">Uvedená rozpočtová položka je zřizována primárně pro potřeby pořízení nemovitého majetku souvisejícího s činností příspěvkových organizací v oblasti školství, v tomto případě konkrétně k odkoupení pozemku o výměře 3 871 m2 v k.ú. Plumlov z vlastnictví ČR – SPÚ do vlastnictví Olomouckého kraje, do hospodaření Dětského domova a školní jídelny Plumlov (jedná se o ovocný sad, který tvoří celek s naší příspěvkovou organizací DD a ŠJ Plumlov). </t>
  </si>
  <si>
    <t xml:space="preserve">Položka je pořizována v souvislosti s financováním věcných břemen jejichž celková hodnota je vyšší než 40 000,00 Kč, kam tato věcná břemena spadají dle vyhlášky č. 410/2009 Sb., § 14 odst. 7 bod d). V roce 2025 představují finanční prostředky nárokované na této položce 103,45 % objemu rozpočtu schváleného pro rok 2024.  
 </t>
  </si>
  <si>
    <t xml:space="preserve">Tato rozpočtová položka je pořizována k úhradě věcných břemen o celkové hodnotě vyšší než 40 000,00 Kč, souvisejících s dokončenými investičními akcemi Olomouckého kraje. I v roce 2025 to jsou především „Silnice II/366 Prostějov – přeložka silnice“, „II/150 Prostějov– Přerov“ a „II/449 Unčovice – Litovel, II/449 a III/4498 Litovel – okružní křižovatka“, jejichž vypořádání je vázáno již uzavřenými budoucími smlouvami či geometrickými plány. Z uvedeného důvodu je třeba tuto rozpočtovou položku narozpočtovat na úrovni 100 % rozpočtu roku 2024.   </t>
  </si>
  <si>
    <t>Nákup materiálu - klávesnice, myši, kabely, SSD disky, redukce, paměti, konektory, baterie do NB, materiál na výměnu příslušenství k NB a PC</t>
  </si>
  <si>
    <t xml:space="preserve">Úhrady v cizích měnách - produkty Microsoft, služba VIMEO, produkty AutoCAD.	</t>
  </si>
  <si>
    <t xml:space="preserve">Nasmlouvané podpory a jiné služby pro: personální a mzdový systém, docházkový systém, dotační informační systém, GINIS - ekonomika, spisová služba, rozklikávací rozpočet, SW pro evidenci sociální pomoci pro OSV, form server pro správu a tvorbu ""chytré formuláře"", IntraDoc - systém pro přípravu materiálů pro Radu a Zastupitelstvo Olomouckého kraje, systém pro přípravu materiálů na schůze vedení a vedoucích odborů Krajského úřadu Olomouckého kraje, Kevis - krajský evidenční systém, poskytování služeb zajištění uživatelské hotline pro řešení požadavků při správě, aktualizaci a rozvoji webového řešení www.olkraj.cz, Maintenance SYMANTEC ENDPOINT PROTECTION aktualizace antivirového programu, webové aplikace Portál PO, SW pro evidenci znečišťování ovzduší, technická podpora, správa a údržba změny síťové infrastruktury směřující ke změně její funkcionality, SW dopravní informační systém, elektronické testy pro OZ, používání licencí pro informační systém SAP používaný Zdravotnickou záchrannou službou Olomouckého kraje, aktualizace StreetNet CZE, aktualizace StreetNet TOURIST, SW evidence lesní správy, SW jízdní řády pro ODSH, databází ORACLE (pro GINIS, mzdy a personalistiku, OK Dávky), poradenská, konzultační a přípravní činnost v rámci přípravy a nasazování GIS projektů (OSV, OŽPZ), agenda pro vystavování kvalifikovaných certifikátů naší krajskou certifikační (registrační) autoritou a časových razítek, technická podpora k dílu Výměna dat zdravotnických zařízení se zdravotnickou záchrannou službou, podpora NagiosLogServer, služby pro energetický management, právní systém C.H.Beck, správa webu rodina je OK, podpora technologického centra KUOK, servisní podpora pro řešení incidentů kybernetické bezpečnosti, podpora pro Microsoft, servisní podpory IS FAMA+ pro moduly PS, AM, EAI, ITSM, ZPN, technická podpora ServiceDesk, SW pro GIS (obecně nástroje GIS - geografické informační systémy), zajištění a podpora aplikace Transmise pro ZZS, služby certifikační autority, podpory produktů IBM, nástroje pro sledování síťového provozu, vytvoření architektury ICT Olomouckého kraje (stav ASIS), v návaznosti na Strategický plán vytvořit architekturu ICT Olomouckéhokraje (stav TOBE), on-line přenos ZOK, podpora pro licenci Zoner na úpravu fotografií, IT-Monitoring - roční maintenance pro NagiosXI, aplikace 1Click varinata MAXI, produktů VmWare, 602 FormApps podpora, roční podpora AutoCAD LT a AutoCAD Map 3D, rozvoj krajského informačního systému o sociálních službách (KISSoS), kredity pro testy od Hogreffe, Oracle nová verze, podpora případné nové verze-částka vyšší proti předchozí, Oracle nová verze, povýšení licence, Oracle upgrade databáze, DMVS-každoroční odložení databáze, SW Personální kancelář platy, SW KROS, SW TARGA, SW FormStudio, SW Albertina CZ Gold, SW Zelený software,  podpora PRVK penetrační testy, zpracování dokumentace záloh a obnovy IT systémů, organizační podpora pro akci IT roku, prodloužení domén ve vlastnictví OK, užití licence software AutoCAD including specialized toolset, servisní smlouva Získávání znalostí z dokumentů OLK, podpora produktů CISCO Systems, Esri Enterprise Agreement.
Navýšení FP na rok 2025: 
Prodloužení technické podpory vč. inflace pro: 
podpora VMWARE vSphere 26proc, podpora VMWARE vSphere vcenter, podpora VMWARE Horizon 400 users, ORACLE podpora-povýšení, povýšení DMVS-každoroční odložení databáze(Per4mance), DMVS-analýza povýšení systému na nový operační systém, podpora bladeserverů, podpora webů dPP, Asseco přenastavení na https, Arcdata DTM connect, Archivní TSA, podpora VMWARE NSX 20proc, kompletní podpora CISCO, Alefit MAB Keeper + Alefit Office Locator - užití licence, HW podpora 4x SAN switch+ ThinkSystem  SN550 LENOVO, implementace SAP. Nové smlouvy: užití licence software AutoCAD including specialized toolset, servisní smlouva Získávání znalostí z dokumentů OLK, podpora produktů CISCO Systems.
 </t>
  </si>
  <si>
    <t>Účast Olomouckého kraje na výstavě Má vlast - cestami proměn 2025</t>
  </si>
  <si>
    <t xml:space="preserve">Účast Olomouckého kraje na výstavě "Má vlast cestami proměn pro rok 2025". Předpokládány jsou výdaje na základní prezentaci Olomouckého kraje ve výši 93 170 Kč, finanční podporu zúčastněných obcí, které budou prezentovat své proměny - 9 317 Kč/obec (předpoklad cca 5 obcí), dále náklady na dopravu panelů z Prahy do obcí Olomouckého kraje a zpět.  </t>
  </si>
  <si>
    <t xml:space="preserve">Zajištění konzultační, poradenské, technické a právní podpory související s digitalizací veřejné správy a rozvojem otevřených dat. Nadstandardní služby poskytované neziskovou organizací Otevřená města, z.s. nad rámec služeb zahrnutých do členského příspěvku. Nejde o duplicitní činnosti s již existující činností pro Olomoucký kraj.Členství Olomouckého kraje ve spolku Otevřená města, z.s. schválila Rada Olomouckého kraje (UR/89/82/2023) dne 28. 8. 2023 a následně Zastupitelstvo Olomouckého kraje (UZ/16/74/2023) dne 18. 9. 2023. 
 </t>
  </si>
  <si>
    <t xml:space="preserve">Úhrada členského příspěvku na rok 2025 za členství v neziskové organizaci Otevřená města, z.s.Členství Olomouckého kraje ve spolku Otevřená města, z.s. schválila Rada Olomouckého kraje (UR/89/82/2023) dne 28. 8. 2023 a následně Zastupitelstvo Olomouckého kraje (UZ/16/74/2023) dne 18. 9. 2023. Zároveň orgány Olomouckého kraje souhlasily s ročním členským příspěvkem ve výši 49 tis. Kč. </t>
  </si>
  <si>
    <t xml:space="preserve">Mgr. František Pěruška </t>
  </si>
  <si>
    <t xml:space="preserve">Pronájem školicích prostor pro pořádání porad v oblasti silniční dopravy
</t>
  </si>
  <si>
    <t>Audit familyfriendlycommunity pro obce Olomouckého kraje</t>
  </si>
  <si>
    <t xml:space="preserve">Cílem auditu familyfriendlycommunity je podpořit a rozvíjet pro-rodinné klima v obci, klima, které je přátelské rodině, které podpoří budování vztahů v rodinách a mezigenerační dialog. Cílem je také zvýšit atraktivitu obce jako místa vhodného pro rodiny, děti, seniory a zaměstnavatele. Celý proces probíhá na základě osvědčeného know-how převzatého z Rakouska, v současné době proces úspěšně probíhá také v Jihomoravském kraji. Zajištění  aktivity vychází z Koncepce rodinné politiky Olomouckého kraje na období 2023-2027 a Akčního plánu Koncepce rodinné politiky Olomouckého kraje na rok 2025 (bude předložen ZOK k projednání dne 16. 9. 2024). Platnost podlicenční smlouvy mezi Jihomoravským a Olomouckým krajem je do 30. 9. 2025. Olomoucký kraj bude usilovat o prodloužení podlicenční smlouvy. Finanční náklady na zajištění procesu na jedné obci jsou vyčísleny na 25.700,- Kč. Jedná se o cyklický proces. Jeden cyklus od zahájení po slavnostní předávání certifikátů trvá cca 1,5 roku. V roce 2025 bude dokončováno 2. kolo auditu (12 obcí, 218.000,- Kč) a zároveň bude započato 3. kolo auditu (předpokladem je zapojení 20 obcí, 514.000,- Kč). Finanční prostředky budou dále využity na propagaci AFFC a na zajištění slavnostního předávání cetifikátů obcím. Jedná se o aktivity v samostatné působnosti.   </t>
  </si>
  <si>
    <t xml:space="preserve">Projekt Rodinných pasů v Olomouckém kraji je realizován od roku 2007. Olomoucký kraj má záměr v uvedeném úspěšném projektu pokračovat na základě Smlouvy o dílo č. 2022/04526/OSV/DSM uzavřené dne 16. 12. 2022, jejímž účelem je provedení díla "Rodinné pasy Olomouckého kraje na období leden 2023 - prosinec 2025", tj. realizace systému Rodinné pasy pro rodiny s dětmi na území Olomouckého kraje, a to v rozsahu specifikace díla uvedeném ve smlouvě. Pro rok 2025 jsou očekávány výdaje cca 676 tisíc Kč zahrnující realizaci inovativních aktivit. Administrátorem projektu je společnost Sun Drive Communications s.r.o. Jedná se o aktivitu v samostatné působnosti.  </t>
  </si>
  <si>
    <t xml:space="preserve">V součinnosti s materiálem Koncepce rodinné politiky Olomouckého kraje na období 2023-2027 a „Akčním plánem Koncepce rodinné politiky Olomouckého kraj na rok 2025“ (bude předložen ZOK k projednání dne 16. 9. 2024), budou v rámci priority 6: Institucionální a koncepční zajištění rodinné politiky podpořeny aktivity spolupráce aktérů rodinné politiky uvedeného opatření, včetně spolupráce s obcemi Olomouckého kraje. Konkrétně jde o realizaci 1 akce – semináře či workshopu pod vedením zkušeného lektora s cílem podpořit činnost koordinátorů rodinné politiky z jednotlivých obcí a měst a zástupců organizací věnujících se rodinné politice. Finanční prostředky budou použity na zajištění odborných lektorů. Jedná se o aktivitu neinvestiční a v samostatné působnosti.    
</t>
  </si>
  <si>
    <t xml:space="preserve">V rámci naplňování opatření Koncepce rodinné politiky Olomouckého kraje na období 2023-2027 a Akčního plánu Koncepce rodinné politiky Olomouckého kraje na rok 2025 (bude předložen ZOK k projednání dne 16. 9. 2024) bude probíhat spolupráce s dalšími aktéry rodinné politiky na regionální i celostátní úrovni. Jedná se především o realizace akce Den rodin, tradiční akci realizovanou v květnu při příležitosti Mezinárodního dne rodin, kterým je 15.5.2025. Dalšími akcemi jsou osvětové akce v rámci Týdne pro rodinu, Týdne pro pěstounství, a další aktivity, které podporují prorodinný přístup, propagují a posilují zdravé fungování rodiny. Finanční prostředky budou použity na kulturní vystoupení, medializaci, zajištění moderátora apod. Jedná se o aktivity v samostatné působnosti.  </t>
  </si>
  <si>
    <t>4. Krajská síť služby Family point</t>
  </si>
  <si>
    <t xml:space="preserve">Dne 19. 7. 2022 byla uzavřena licenční smlouva mezi Centrem pro rodinu a sociální péči a Olomouckým krajem pro zakládání a provoz Family Pointů, míst přátelských rodině v Olomouckém kraji. ZOK tuto licenční smlouvu projednalo na svém zasedání dne 27. 6. 2022 (UZ/10/52/2022). Vznik krajské sítě služeb Family Point vychází z Programového prohlášení Rady Olomouckého kraje. Jedná se o vznik 16 Family Pointů (1 kontaktního, 15 základních). Family Point je bezbariérové místo přátelské rodině, veřejná nízkoprahová služba, která je poskytována bezplatně. Finanční prostředky jsou určeny na zajištění metodické podpory ze strany poskytovatele licence. Jedná se o aktivity v samostatné působnosti.     </t>
  </si>
  <si>
    <t>5. Projekt Senior Pas</t>
  </si>
  <si>
    <t>Projekt Senior Pas je v Olomouckém kraji realizován od roku 2012. Olomoucký kraj má záměr v uvedeném úspěšném projektu pokračovat. Jedná se o projekt pro osoby nad 55 let s cílem podpory seniorů a jejich aktivního života. Nabízí řadu poskytovatelů slev, aktivního trávení volného času seniorů a také mezigenerační aktivity (projekt podporuje mezigenerační soužití). Zapojení do projektu je zdarma a žadatelům je vystavena a zaslána poštou karta Senior Pas. V současné době je v Olomouckém kraji registrováno téměř 42 tis. seniorů, v celé ČR je to přes 422 tis. seniorů. Projekt je celorepublikový, zapojeno je 3 419 poskytovatelských míst. Nedílnou součástí projektu je provoz kontaktního centra, telefonní linky, zpracování registrací a správa dat v databázi seniorů a poskytovatelů, pravidelná aktualizace celostátní webové stránky s aktualitami o projektu v Olomouckém kraji a provoz registračního formuláře. Součástí aktivity bude i připojení k mobilní aplikaci Senior pas. Administrátorem projektu je společnost Sun Drive Communications s.r.o. Jedná se o aktivitu v samostatné působnosti.</t>
  </si>
  <si>
    <t>6. Akce Babička roku 2025</t>
  </si>
  <si>
    <t xml:space="preserve">Organizační zajištění akce Babička roku, kterou každoročně pořádá Rada seniorů České republiky, Krajská rada seniorů Olomouckého kraje - pobočný spolek. Projekt vznikl z iniciativy krajské Rady seniorů Olomouckého kraje v roce 2016. Základní myšlenkou je přispět k podpoře aktivního stárnutí a rozvoji mezigeneračního soužití. Cílem je ukázat lidskou hodnotu a pravou vnitřní krásu člověka v seniorském věku s ohledem na zachování a možnosti vytvoření zcela nových tradic napříč generacemi. </t>
  </si>
  <si>
    <t xml:space="preserve">Uvedená částka vychází ze Strategie prevence kriminality Olomouckého kraje na období 2022 – 2027, která byla schválena na jednání ZOK dne 13.12.2021 pod UZ/7/78/2021. Jedná se o realizaci projektu, jehož cílem je adekvátně reagovat na vývojové trendy kriminality, eliminovat aktuální bezpečnostní rizika přesahující místní úroveň. Jedná se o povinnou 20% spoluúčast státní podpory na realizaci pilotního projektu Olomouckého kraje v oblasti prevence kriminality, který bude realizován ve spolupráci se spolupracujícími institucemi (např. Policie ČR, samospráva, NNO). Akce proběhne formou objednávky služby. Jedná se o aktivitu v samostatné působnosti.   </t>
  </si>
  <si>
    <t xml:space="preserve">Uvedená částka vychází ze Strategie prevence kriminality Olomouckého kraje na období 2022 – 2027, která byla schválena na jednání ZOK dne 13.12.2021 pod UZ/7/78/2021. Klade si za cíl zvyšovat kvalifikaci i odborné kompetence preventivních pracovníků, posilovat jejich vzájemnou spolupráci, osobní sdílení zkušeností, praktický přenos příkladů dobré praxe i neformální vztahy, prostřednictvím  cíleně konstruovaných vzdělávacích workshopů. Finanční prostředky budou použity na financování lektorů prostřednictvím fyzických nebo právnických osob, které zajistí realizaci celé vzdělávací akce. Jedná se o  aktivitu v samostatné působnosti. 
 </t>
  </si>
  <si>
    <t>3. Navazující specifické vzdělávání pro budoucí pěstouny, pěstouny na přechodnou dobu a osvojitele</t>
  </si>
  <si>
    <t xml:space="preserve">Krajské úřady dle zákona č. 359/1999 Sb., o sociálně-právní ochraně dětí, ve znění pozdějších předpisů, zajišťují přípravy fyzických osob vhodných stát se osvojiteli nebo pěstouny k přijetí dítěte do rodiny a těmto osobám současně poskytují poradenskou pomoc související s osvojením dítěte nebo svěřením dítěte do pěstounské péče včetně speciální přípravy k přijetí dítěte pěstounem na přechodnou dobu (dále jen přípravy). Přípravy žadatelů o náhradní rodinnou péči pro KÚOK zajišťuje Středisko sociální prevence Olomouc, p.o., která má k uvedené činnosti pověření k výkonu sociálně-právní ochrany dětí. Současně je potřeba operativně zajistit individuální přípravy žadatelů na základě specifických potřeb. Požadované prostředky představují náklady spojené s realizací individuálních příprav žadatelů o náhradní rodinnou péči a cizojazyčných příprav. Jedná se o aktivitu v přenesené působnosti.      </t>
  </si>
  <si>
    <t>Dárky pro děti v procesu náhradní rodinné péče</t>
  </si>
  <si>
    <t xml:space="preserve">Finanční prostředky budou použity na financování nákupu drobných dárků pro děti, které jsou součástí procesu posuzování žadatelů o náhradní rodinnou péči, včetně dětí které jsou v pěstounské péči na přechodnou dobu a pobytových zařízeních. Jedná se o aktivitu v samostatné i přenesené působnosti.          </t>
  </si>
  <si>
    <t>Audity zaměřené na úroveň, rozsah, kvalitu sociálních služeb poskytovaných příspěvkovými organizacemi Olomouckého kraje jako nástroj pro předcházení nevhodného zacházení, či jako jeden z nástrojů pro zjištění skutečného stavu v případech šetření stížností či podnětů, vč. případného právního posouzení.  Psychologická posouzení vhodnosti uchazečů v rámci výběrových řízení na obsazení pracovních míst ředitelů/ředitelek PO v sociální oblasti.</t>
  </si>
  <si>
    <t xml:space="preserve">Olomoucký kraj prostřednictvím cílů a opatření definovaných ve Střednědobém plánu rozvoje sociálních služeb v Olomouckém kraji pro roky 2024 - 2026 zajišťuje své zákonné povinnosti - dostupnost poskytování sociálních služeb na svém území sítí sociálních služeb, síť sociálních služeb je financována prostřednictvím rozpočtu Olomouckého kraje. K nastavení efektivního systému financování sociálních služeb v Olomouckém kraji, který reaguje na odpovědnost krajů za rozhodování o výši dotace ze státního rozpočtu jednotlivým poskytovatelům sociálních služeb byly zřízeny některé z modulů Krajského informačního systému sociálních služeb (moduly „Podpora vyrovnávací platby“, „ Výkaznictví“, „Dotační řízeníobcí“). KISSoS obsahuje další moduly, které jsou jedním z významných nástrojů pro plánování a zajištění dostupnosti socálních služeb na území Olomouckého kraje - „Elektronický katalog poskytovatelů sociálních služeb v Olomouckém kraji“, který zajišťuje dostupnost informací o možnostech a způsobech poskytování sociálních služeb na území OK, modul "Krajská síť sociálních služeb OK", do kterého poskytovatelé podávají žádosti o vstup svých služeb do sítě a o změnu jednotek služeb, modul "Evidence žádostí", který poskytuje přehled o počtu žádostí o sociální službu u jednotlivých poskytovatelů. V roce 2025 lze předpokládat mírné navýšení servisní podpory s ohledem na avízo dodavateské společnosti. Servisní podporu a aktualizaci modulů nelze financovat z případného návazného individuálního projektu, neboť nejde o inovativní aktivity.    
</t>
  </si>
  <si>
    <t xml:space="preserve">Nasmlouvané podpory a jiné služby pro zajištění již fungujících webových stránek: www.rodinajeok.cz www.domovyok.cz www.affc-ok.cz jsou výdaje spojené se zajištěním webových stránek, které přešli od roku 2024 z Odboru informačních technologií na Odbor sociálních věcí. V roce 2024 byla naplněna aplikace EMILKA na zajištění evidence dětí a žadatelů v oblasti náhradní rodinné péče, který vytvořil Spolek pro budování a implementaci sdílených open source nástrojů, z. s. a jehož přidruženým členem se stal i Olomoucký kraj. Využitím uvedeného softwaru vzniknou požadavky na finanční prostředky z rozpočtu Olomouckého kraje, které budou souviset např. s vývojem, servisem softwaru apod.  Všechny aplikace a webové stránky v gesci odboru sociálních věcí jsou  zajištěny prostřednictvím smluvních vztahů s dodavateli a obsahuje zajištění servisu i rozvoje jednotlivých webových stránek v roce 2025 (správa webu, rozvoj webu, vzdálená podpora apod.). Jedná se o aktivitu v přenesené i samostatné působnosti. </t>
  </si>
  <si>
    <t>1. Realizace seminářů pro sociální pracovníky a pro pracovníky obcí I. typu</t>
  </si>
  <si>
    <t xml:space="preserve">Realizace seminářů pro sociální pracovníky obcí (v činnosti sociální práce vedoucí k řešení nepříznivé sociální situace a k sociálnímu začleňování osob). Finanční prostředky budou využity pro realizaci vzdělávacích akcí. Vzdělávací akce jsou nezbytné ke zvyšování kvality a úrovně výkonu sociální práce a rovněž s ohledem na potřebu sdílení dobré praxe při řešení nepříznivé sociální situace osob. Jedná se o aktivitu v rámci výkonu přenesené působnosti. Realizace workshopů pro obecní přady obcí I. typu v agendách v přenesené působnosti (veřejné opatrovnictví, zvláštní příjemce dávek důchodového pojištění), u kterých vykonává Krajský úřad Olomouckého kraje kontrolní a metodickou činnost. Finanční prostředky budou využity pro realizaci vzdělávacích akcí. Realizace workshopů pro příspěvkové organizace Olomouckého kraje v oblasti kvality poskytovaných sociálních služeb. Workshopy jsou aktivitou navazující na kontrolní a auditní činnost a mají přispět ke zvyšování kvality poskytovaných sociálních služeb a plnění povinností poskytovatele sociálních služeb a tím celkově zvyšovat připravenost příspěvkových organizací na inspekce poskytování sociálních služeb, které realizuje v PO OK MPSV. Jedná se o aktivitu v samostatné působnosti.    </t>
  </si>
  <si>
    <t xml:space="preserve">V souvislosti s odborným posuzováním žadatelů pro účely zprostředkování osvojení a pěstounské péče dle § 27 zákona č. 359/1999 Sb., o sociálně-právní ochraně dětí, ve znění pozdějších předpisů, vyvstává potřeba vyžádání doplňujících specializovaných lékařských vyšetření k verifikaci údajů potřebných pro rozhodování v rámci řízení o zařazení žadatelů do evidence osob vhodných stát se osvojiteli,  pěstouny nebo pěstouny na přechodnou dobu. V souladu s ustanovením § 15 odst. 16 zákona č. 48/1997 Sb., o veřejném zdrav. pojištění, ve znění pozdějších předpisů, takto vyžádaná vyjádření hradí orgán, pro který se vyšetření a vyjádření provádí. Při posuzování dětí vyvstává potřeba specializovaných vyšetření, včetně psychologických posouzení dětí ranného věku, a to souvisejících s jejich zařazením do evidence dětí vhodných k náhradní rodinné péči. Jedná se o výkon přenesené působnosti.    
 </t>
  </si>
  <si>
    <t xml:space="preserve">Předávání Cen Olomouckého kraje pro lidi se srdcem na dlani - organizační zajištění předávání cen OK v oblasti sociální - za přínos pro osoby se zdravotním či jiným znevýhodněním. Řád pro udělování Cen Olomouckého kraje v oblasti sociální – Cen Olomouckého kraje pro lidi se srdcem na dlani – byl schválen usnesením UZ/15/40/2023 Zastupitelstva Olomouckého kraje dne 19. 6. 2023. Došlo k rozšíření oblastí i kategorií, za které lze ocenění udělit. Následně došlo k dalšímu rozšíření v rámci 1 kategorie (nově je možno ocenit sociálního pracovníka působícího ve všech resortech) a úpravě Řádu, a to usnesením ZOK ze dne 26. 2. 2024 UZ/18/49/2024. Udělováním těchto cen se zvyšuje povědomí veřejnosti o oblasti sociální a motivace stávajících i budoucích formálních i neformálních pomáhajících subjektů činnost vykonávat. </t>
  </si>
  <si>
    <t xml:space="preserve">V rámci platné legislativy v oblasti působnosti při zajištění sociálních služeb je krajům dle § 95 zákona č.108/2006 Sb., o sociálních službách, ve znění pozdějších předpisů, uložena mimo jiné povinnost zpracovávat střednědobý plán rozvoje sociálních služeb ve spolupráci s obcemi na území kraje, se zástupci poskytovatelů a se zástupci osob, jimž jsou sociální služby poskytovány, informovat obce na území kraje o výsledcích zjištěných v procesu plánování, sledovat a vyhodnocovat plnění plánů rozvoje sociálních služeb za účasti zainteresovaných subjektů, zajišťovat dostupnost poskytování sociálních služeb na svém území v souladu se Střednědobým plánem rozvoje a určovat stav sociálních služeb na svém území. Střednědobý plán rozvoje Olomouckého kraje pro roky 2024 -2026 obsahuje cíle a opatření, která jsou rámcové, tedy průřezové všemi cílovými skupinami a jsou úzce provázány s dalšími strategickými dokumenty Olomouckého kraje (Koncepce podpory rozvoje paliativní péče v Olomouckém kraji, Koncept rozvoje péče o osoby s duševním onemocněním v Olomouckém kraji, transformace pobytových sociálních služeb). Požadované finanční prostředky ve výši 60 tis. Kč jsou nezbytné k pokračování v aktivitách zahájených v předchozím roce a k plnění rámcových opatření, která jsou zaměřena na oblast vzdělávání, prohlubování odbornosti, propagaci dobrovolnictví a informovanosti. Částka 30 tis. je určena na zajištění překladu důležitých aktuálních informací z webových stránek OK do znakového jazyka.  
</t>
  </si>
  <si>
    <t>5. Křesadlo - "Cena pro obyčejné lidi, kteří dělají neobyčejné věci"</t>
  </si>
  <si>
    <t xml:space="preserve">Ocenění Křesadlo má podtitul „Cena pro obyčejné lidi, kteří dělají neobyčejné věci“. Cílem udělování ceny Křesadlo je ocenit dobrovolníky Olomouckého kraje, zviditelnit dobrovolnictví a neziskový sektor, vzbudit v lidech zájem o dobrovolnickou činnost a respekt k těm, kteří ji vykonávají. V Olomouckém kraji realizuje ocenění pro dobrovolníky Maltézská pomoc, o. p. s., hlavním partnerem oceňování dobrovolníků je Olomoucký kraj.Udílení dobrovolnické ceny „Křesadlo“ bylo v předchozích letech spolu se zajištěním rozvoje dobrovolnictví v návaznosti na sociální služby a sociální aktivity v centrech působnosti Maltézské pomoci, o.p.s.  krajem podpořeno v rámci Dotačního programu pro sociální oblast, Dotačního titulu Podpora aktivit směřujících k sociálnímu začleňování. Z důvodu změny v nastavení pravidel výše uvedeného Dotačního programu, je navrhováno podpořit udílení ocenění dobrovolníků v Olomouckém kraji z rozpočtu OSV.    </t>
  </si>
  <si>
    <t>Členský poplatek pro rok 2025 za přidružené členství v Asociaci poskytovatelů sociálních služeb ČR.</t>
  </si>
  <si>
    <t xml:space="preserve">Služby spojené se správou, hostingem a zálohováním webového rozcestníku Olomoucký kraj pomáhá Ukrajině na rok 2025. </t>
  </si>
  <si>
    <t xml:space="preserve">1. Publikace Cechovní památky </t>
  </si>
  <si>
    <t>2. Publikace - Bookstart - S knížkou do života (nákup knih pro děti předškolního a školního věku)</t>
  </si>
  <si>
    <t>§ 3319, seskupení pol. 50 - Výdaje na platy a obdobné a související výdaje</t>
  </si>
  <si>
    <t>Výdaje na licenci spojené s digitalizí.</t>
  </si>
  <si>
    <t>5. Projekt Kreativní akademie Olomouckého kraje (workshopy..)</t>
  </si>
  <si>
    <t>1. Hry XI. zimní olympiády dětí a mládeže 2025</t>
  </si>
  <si>
    <t xml:space="preserve">Jedná se o pokračování cyklu Olympiád dětí a mládeže - zimní verze.  
V termínu od 26.-31.1.2025 se uskuteční v Moravskoslezkém kraji již XI. zimní olympiáda dětí a mládeže za účasti 14 krajů. </t>
  </si>
  <si>
    <t xml:space="preserve">2. Výdaje spojené s činností oddělení sportu </t>
  </si>
  <si>
    <t xml:space="preserve">Zahrnuje finanční prostředky na úhradu výdajů spojených s oddělením sportu. </t>
  </si>
  <si>
    <t xml:space="preserve">3. Propagace v oblasti sportu </t>
  </si>
  <si>
    <t xml:space="preserve">Služby spojené s propagací v oblasti sportu (rádia, tiskoviny, grafické služby apd.) </t>
  </si>
  <si>
    <t>Hry XI. zimní olympiády dětí a mládeže 2025</t>
  </si>
  <si>
    <t>Nákup materiálu pro potřeby odboru (např. prezentace oborů vzdělávání) a na akce Zastupitelstva mládeže Olomouckého kraje.</t>
  </si>
  <si>
    <t>Zahrnuje zpracování výroční zprávy, zpracování analýz v oblasti školství, platby faktur za zveřejněné inzeráty v tisku týkající se vyhlášení konkurzních řízení na pracovní místa ředitelů škol a školských zařízení a platby faktur za zrealizované psychologické testy uchazečů konkurzních řízení (konkurzní řízení jsou realizovány v souladu se zákonem č. 561/2004 Sb., o předškolním, základním, středním, vyšším odborném a jiném vzdělávání (školský zákon), ve znění pozdějších předpisů a vyhláškou č. 54/2005 Sb., o náležitostech konkurzního řízení a konkurzních komisích, ve znění pozdějších předpisů, propagací učebních oborů vzdělávání.</t>
  </si>
  <si>
    <t>3.  Koncepce vzdělávání k udržitelnému rozvoji Olomouckého kraje 2025-2028</t>
  </si>
  <si>
    <t xml:space="preserve">Zahrnuje služby spojené s přípravou nové Koncepce vzdělávání k udržitelnému rozvoji Olomouckého kraje: zpracování, korektura, grafika. V roce 2021 byla schválena Koncepce vzdělávání k udržitelnému rozvoji Olomouckého kraje 2021-2024, v r. 2025 proběhne její aktualizace pro další období. </t>
  </si>
  <si>
    <t xml:space="preserve">1. Zastupitelstvo mládeže Olomouckého kraje </t>
  </si>
  <si>
    <t>Finanční prostředky budou použity jako věcné ocenění garantů soutěží nebo vyznamenání a na odměny v soutěžích pořádaných Olomouckým krajem.</t>
  </si>
  <si>
    <t xml:space="preserve">Finanční prostředky jsou určeny na dofinancování nákladů spojených s realizací okresních a krajských kol vědomostních soutěží vyhlašovaných MŠMT realizovaných pověřenými organizacemi v jednotlivých okresech Olomouckého kraje a dalších soutěží a přehlídek s dlouholetou tradicí v kraji, či soutěží pro kraj významných ( např.: celorepublikové kolo s mezinárodní účastí „Olympiáda v klinické propedeutice“, regionální kolo soutěže "First LEGO League", krajské kolo soutěže "České ručičky", regionální  kolo soutěže s mezinárodní účastí „Can you speak Business English?, regionální kolo „Soutěž pro studenty a učitele Olomouckého kraje v CAD programech“ atd.) realizovaných školami a školskými zařízeními zřizovanými Olomouckým krajem.  </t>
  </si>
  <si>
    <t>Cílem příspěvků je finanční podpora škol a školských zařízením se sídlem v Olomouckém kraji v rámci výjezdů dětí a mládeže do zahraničí, dále příspěvek na náklady spojené s organizací mezinárodní výměny mládeže z partnerských zahraničních škol a školských zařízení na území Olomouckého kraje, kofinancování mezinárodních vzdělávacíh projektů v rámci programu Erasmus+ či jiných mezinárodních nadačních fondů  (visegrádský fond, Česko-německý fond budoucnosti apod.), finanční příspěvek na zapojení škol a školských zařízení do programu Mezinárodní ceny vévody z Edinburghu a dále finanční příspěvek na účast žáků v kurzech Centra pro talentovanou mládež.</t>
  </si>
  <si>
    <t xml:space="preserve">Cílem Podpory polytechnického vzdělávání a řemesel v Olomouckém kraji je podporovat aktivity vedoucí ke zvýšení počtu žáků v technických oborech vzdělání zakončených maturitní zkouškou perpektivních na trhu práce, motivovat žáky k lepším výsledkům v oblasti chování i vzdělávání a podporovat trh práce zajištěním dostatku kvalifikované pracovní síly v uvedených oborech. Tato položka zahrnuje stipendia pro střední školy v okrese Jeseník  tzn. "Jesenická stipendia", jejichž cílem je zastavit odliv žáků středních škol z Jesenicka. S nástupem populačně silných ročníků se očekává, že by mohlo být i více žáků splňujících podmínky pro poskytnutí stidendií. </t>
  </si>
  <si>
    <t>Finanční prostředky zahrnují finanční příspěvek na vyhlášení ocenění Talent Olomouckého kraje v souladu s pravidly příslušného veřejného příslibu. V rámci tohoto vyhlášení jsou finančně podpořeny školy a školská zařízení na území Olomouckého kraje.</t>
  </si>
  <si>
    <t xml:space="preserve">Nákup materiálu na realizaci vzdělávací akce Krajské konference environmentálního vzdělávání, výchovy a osvěty Olomouckého kraje. </t>
  </si>
  <si>
    <t>Finanční prostředky na zajištění prostor v rámci realizace Krajské konference environmentálního vzdělávání, výchovy a osvěty Olomouckého kraje.</t>
  </si>
  <si>
    <t xml:space="preserve">Finančními prostředky budou realizovány činnosti vyplávající z Koncepce environmentální výchovy a osvěty Olomouckého kraje - uspořádání Krajské konference environmentálního vzdělávání, výchovy a osvěty Olomouckého kraje a podpora dalších služeb, které významně přispívají k naplnění koncepce EVVO. </t>
  </si>
  <si>
    <t>Lékařská pohotovostní služba pro děti a dorost, dospělé, zubní, včetně lékárenské, zajišťovaná v Olomouckém kraji (Fakultní nemocnice Olomouc, AGEL Středomoravská nemocniční a.s., Nemocnice Hranice a.s., Nemocnice Šumperk a.s., Nemocnice AGEL Jeseník a.s.), a také lékárenská LPS o svátcích.  V souladu s ustanovením § 110 zákona č. 372/2011 Sb., o zdravotních službách.</t>
  </si>
  <si>
    <t>1. Konzultační, poradenské a právní služby</t>
  </si>
  <si>
    <t>Služby pro výkon státní správy v oblasti výběrových řízeních zdravotnických zařízení dle zákona č. 48/1997 Sb., včetně provedení analýzy zdravotního stavu obyvatel OK a systém hospicové péče v OK ve výši 0,5 mil. Kč a studie Analýzy sítě služeb v oblasti závislosti</t>
  </si>
  <si>
    <t xml:space="preserve">Koncesní řízení na provozovatele krajských nemocnic - na rok 2025 navýšení o 1,42 mil. Kč na celkovou částku 2,42 mil. Kč dle příkazní smlouvy č. 2023/04835/OZ/DSM. </t>
  </si>
  <si>
    <t>2. Služby pro výkon státní správy v oblasti výběrových řízení</t>
  </si>
  <si>
    <t>3. studie Analýzy sítě služeb v oblasti závislosti</t>
  </si>
  <si>
    <t>4. Koncesní řízení na provozovatele krajských nemocnic</t>
  </si>
  <si>
    <t xml:space="preserve">Zajištění schůze Krajské epidemiologické komise Olomouckého kraje - občerstvení. Vzhledem k nárůstu cen požadujeme navýšení 
o 10 000,00 Kč.  </t>
  </si>
  <si>
    <t xml:space="preserve">§ 3599, seskupení pol. 52 - Neinvestiční transfery soukromoprávním osobám </t>
  </si>
  <si>
    <t xml:space="preserve">Neinvestiční transfery  církvím a náboženským společnostem </t>
  </si>
  <si>
    <t>Dlouhodobý projekt na podporu ordinace praktického lékaře a psychiatra pro osoby bez přístřeší - Charita Olomouc - dar</t>
  </si>
  <si>
    <t xml:space="preserve">Pořízení služebních stejnokrojů - odborní zaměstnanci státní správy lesů, myslivosti a rybářství jsou oprávnění při výkonu své funkce nosit služební stejnokroj:                                                                                
- státní správa lesů § 51 odst. 2 zákona č. 289/1995 Sb., o lesích                                                        
- státní správa myslivosti § 61 odst. 4 zákona č. 449/2001 Sb., o myslivosti      
- státní správa rybářství § 25 zákona č. 99/2004 Sb., o rybářství                                                   
Na základě úplného znění VP č. 3/2013, o stanovení okruhu odborných zaměstnanců KÚOK, kterým se k výkonu funkce přiděluje služební stejnokroj, bude mít v roce 2025 nárok na přidělení nebo obnovu stejnokroje 9 zaměstnanců.  </t>
  </si>
  <si>
    <t xml:space="preserve">2. Úhrada části nákladů spojených s konáním 14. ročníku akce "Oslavy lesa na Floře". Záštitu nad touto soutěží měl doposud vždy hejtman Olomouckého kraje. Cílem projektu, který je zařazen do programu lesnické pedagogiky, je environmentální osvěta veřejnosti a informovanost o trvale udržitelném lesnickém hospodaření v Olomouckém kraji. V předchozích ročnících byla účast na této dvoudenní akci cca 3.000 účastníků, zejména dětí. Na zajištění přípravy a průběhu akce se podílí řada subjektů. V letech 2014 - 2023 to bylo asi 20 organizací, např. Výstaviště Flora, a.s., Lesy České republiky, s.p., Lesy města Olomouce, a.s., Ústav pro hospodářskou úpravu 
lesů, Sdružení vlastníků soukromých a obecních lesů v ČR, Střední lesnická škola v Hranicích, Agentura ochrany přírody a krajiny, CHKO Litovelské Pomoraví, CHKO Jeseníky, Muzeum Komenského v Přerově, Sdružení lesních pedagogů ČR a další. Na realizaci akce 
se Olomoucký kraj podílí každoročně. </t>
  </si>
  <si>
    <t xml:space="preserve">V roke 2025 dochází k úpravě dle skutečných zvýšených nákladů (zejména nákladů na pronájem vhodných prostor pro konání těchto akcí), navržená částka byla neměnná více jak 10 let, nyní zvýšena o 5 tis.Kč za každou oblast chovu a o 10 tis. Kč na Oslavy lesa na Floře. </t>
  </si>
  <si>
    <t>Aktualizace software IS VaK k využívání a propojení se systémy KÚOK - obsahuje moduly využívané oddělením vodního hospodářství při změnách PRVKOK, vydávání povolení k provozování vodovodů a kanalizace, náhledu do provozní a majetkové evidence vodovodů a kanalizací, apod.</t>
  </si>
  <si>
    <t xml:space="preserve">Poradenství, analýzy, studie a posudky zpracovávané externími experty a organizacemi pro potřebu zabezpečení výkonu státní správy a samosprávy v oblasti ochrany ovzduší. Rada Olomouckého kraje usnesením č. UR/55/41/2022 ze dne 6. 6. 2022 schválila Časový plán Olomouckého kraje k provádění opatření uložených v Programu zlepšování kvality ovzduší – zóna Střední Morava CZ 07 a uložila krajskému úřadu realizovat aktivity stanovené v tomto Plánu.         </t>
  </si>
  <si>
    <t xml:space="preserve">Pro realizaci opatření č. 2 "Zvýšení povědomí provozovatelů o vlivu spalování pevných paliv na kvalitu ovzduší, významu správné údržby 
a obsluhy zdrojů a volby spalovaného paliva" Olomoucký kraj bude garantovat a zaštítí uspořádání interaktivní edukační show „Smokeman zasahuje“ zaměřené na vytápění domácností. Akce bude zajištěna ve vybraných obcích s rozšířenou působností Olomouckého kraje, které jsou současně cílovými obcemi dle PZKO 2020 +.  </t>
  </si>
  <si>
    <t>Zabezpečení konání porad, školení, seminářů pro ORP organizovaných na jednotlivých úsecích státní správy v gesci odboru. Částka byla navýšena s ohledem na zvyšující se náklady spojené s konáním porad, školení a seminářů pro ORP v rámci výkonu metodické činnosti 
odborem na úseku životního prostředí.</t>
  </si>
  <si>
    <t xml:space="preserve">Finanční spoluúčast Olomouckého kraje na realizaci projektu "Intenzifikace odděleného sběru a zajištění využití komunálního odpadu včetně jeho obalové složky" v roce 2025 ve výši 500 000 Kč. Účast Olomouckého kraje ve výše uvedeném projektu se společností EKO-KOM, a.s. schválila Rada Olomouckého kraje usnesením UR/22/47/2021 ze dne 31. 5. 2021.  </t>
  </si>
  <si>
    <t>Finanční spoluúčast Olomouckého kraje na realizaci projektu "Rozvoj sběru použitých elektrozařízení" v roce 2025 ve výši 100 000 Kč. Účást Olomouckého kraje ve výše uvedeném projektu se společností ASEKOL a.s. schválila Rada Olomouckého kraje usnesením UR/13/7/2009 ze dne 4. 6. 2009. Finanční spoluúčast Olomouckého kraje na realizaci projektu "Intenzifikace zpětného odběru odpadních elektrozařízení v Olomouckém kraji" v roce 2025 ve výši 50 000 Kč. Účast Olomouckého kraje ve výše uvedeném projektu se společností ELEKTROWIN a.s. schválila Rada Olomouckého kraje usnesením UR/52/29/2022 ze dne 9. 5. 2022.</t>
  </si>
  <si>
    <t>§ 3729, seskupení pol. 62 - Nákupy majetkových podílů a nároků a vklady do fundací a ústavů</t>
  </si>
  <si>
    <t>Nákup akcií</t>
  </si>
  <si>
    <t xml:space="preserve">Zastupitelstvo Olomouckého kraje svým usnesením č. UZ/20/54/2024 ze dne 17. 6. 2024 schválilo uzavření Akcionářské smlouvy o peněžitém příplatku mimo základní kapitál mezi Olomouckým krajem a Servisní společností Odpady Olomouckého kraje, a.s. Pro rok 2025 činní výše splátky 45 798 662,- Kč. </t>
  </si>
  <si>
    <t>Nákupy majetkových podílů a nároků a vklady do fundací a ústavů</t>
  </si>
  <si>
    <t>Náklady na provoz stanic pro handicapované živočichy - úhrada výdajů pro handicapované živočichy spojených s odchytem, převzetím, veterinárním vyšetřením, ošetřením a léčbou, zpětným návratem do volné přírody, na nákup krmení a výdajů spojených s dopravou při uvedených činnostech vzniklých do 31. 12. 2025.</t>
  </si>
  <si>
    <t xml:space="preserve">Nákup materiálu na údržbu zvláště chráněných území - přírodních rezervací a přírodních památek prováděnou vlastní činností - přenesená působnost kraje (ust. § 77a odst. 4 písm. f) zákona č. 114/1992 Sb.) - např. zabezpečení zvláště chráněných rostlin v terénu, údržbu značení, tabulí. </t>
  </si>
  <si>
    <t>Přírodní rezervace, přírodní památky - celkem 102 území. Kraje zajišťují péči o tato zvláště chráněná území v přenesené působnosti kraje (ust. § 77a odst. 2 zákona č. 114/1992 Sb.)  Jedná se např. o provádění sečí, vyhrabávání stařiny, odstranění náletových dřevin, tvorbu tůní. Péče o zvláště chráněná území na území Olomouckého kraje je dlouhodobě finančně výrazně podhodnocena, což vedlo k omezení rozsahu prováděných prací v jednotlivých územích. Částky vyplácené Krajským úřadem Olomouckého kraje jsou výrazně nižší než částky vyplácené ostatními orgány ochrany přírody. Např. Agentura ochrany přírody ČR, která rovněž zajišťuje péči o zvláště chráněná území, postupuje při uvolňování finančních prostředků podle každoročně zveřejňovaných nákladů obvyklých opatření, kdy v roce 2024 činí částka za kosení ručně vedenou sekačkou 31380,- Kč/ha bez DPH, KUOK má stanovenou částku 24 000,- Kč s DPH. Nedostatečná výše finančního příspěvku vlastníkům a nájemcům, jež zajišťují péči o tato území přímo, má za důsledek snižování zájmu těchto subjektů tuto činnost nadále realizovat. V takovém případě jsme nuceni tyto práce poptávat formou veřejné zakázky, kde realizace prací prostřednictvím vysoutěžených dodavatelů je obecně několikatinásobně dražší. Požadovaná částka je v minimální výši pro udržení stávajícího stavu ZCHÚ v odpovídající kvalitě, za využití zajištění péče prostřednictvím vlastníků či nájemců. V případě neposkytnutí finančních prostředků hrozí reálně v některých případech možnost zániku předmětu ochrany a tím neplnění závazků vyplývajících z příčlenění k EU.</t>
  </si>
  <si>
    <t>Úhrada nákladů na zpracování Koncepce rozvoje zeleně v Olomouckém kraji podél pozemních komunikací ve vlastnictví kraje, II. etapa.                          
K možnému rozvoji výsadeb dřevin, keřů, zakládání zelených pásů podél pozemních komunikací ve vlastnictví kraje je nezbytné zpracovat materiál zabývající se zmapováním současného stavu a návrhu výsadeb zeleně kolem krajských komunikací. Koncepční materiál bude navazovat na materiál zpracovaný v roce 2024. Bude strukturován do samostatných částí (a) analytické a (b) návrhové. V analytické části dojde ke zmapování vhodných lokalit k výsadbě dřevin, keřů, zakládání zelených pásů kolem krajských komunikací, k ověření jejich stavu a zaměření případných lokalit stávajících. V návrhové části budou předloženy záměry na nové realizace výsadeb zeleně podél krajských komunikací, případně na dosadby existujících výsadeb. Při zpracování koncepčního materiálu budou zohledněna jak hlediska ochrany přírody a dřevin samotných, tak hledisko realizace výsadeb zeleně podél pozemních komunikací ve spolupráci se Správou silnic Olomouckého kraje, příspěvková organizace.</t>
  </si>
  <si>
    <t xml:space="preserve">V souvislosti s inflací a navýšením nákladů na konání veřejného projednání žádáme na rok 2025 o částku 50 000,-Kč. </t>
  </si>
  <si>
    <t>Náklady na vyplacení odměn členům Zastupitelstva Olomouckého kraje, a to uvolněným i neuvolněným, (členové ZOK - předsedové výborů, komisí, členové výborů a komisí, členové ROK).  Přesná výše odměn bude známá až vyjde ve Sbírce zákonů základna pro výpočet odměn – předpoklad cca v září, pak bude částka upřesněna. Pro stanovení výše odměn se zatím vycházelo z průměrné mzdy za 1. čtvrtletí 2024 stanovené ČSÚ (43 941 Kč). Výše měsíčních odměn je stanovila podle současného složení členů ZOK (9 uvolněných členů + 46 neuvolněných členů).  Dále jsou na položce zahrnuty výdaje na náhrady mezd a příspěvků v době nemoci a karantény.</t>
  </si>
  <si>
    <t>Nákladyna konzultační, poradenské a právní služby - znalecké posudky</t>
  </si>
  <si>
    <t>Pronájem místností v případě konání výjezdních porad KUOK s úřady územního plánování</t>
  </si>
  <si>
    <t>2. Případné územní studie potřebné pro aktualizaci Zásad územního rozvoje Olomouckého kraje</t>
  </si>
  <si>
    <t>1. Konzultace na zpracování dat ÚAP</t>
  </si>
  <si>
    <t>2. Konzultace přenosu ÚAP na web</t>
  </si>
  <si>
    <t>3. Výkresy pro úplnou aktualizaci ÚAP (minulá aktualizace cca 40 tis. Kč, nyní včetně úpravy pro web)</t>
  </si>
  <si>
    <t xml:space="preserve">4. RURÚ: zpracování datové části, statistiky, mapové výstupy v ArcGIS Pro, vyhodnocení a vývoj </t>
  </si>
  <si>
    <t>V rámci vývoje IS DTM krajů bude potřeba zajistit jednu osobu/organizaci (technicky orientovanou v problematice DTM a projektového řízení), která bude komunikovat za všechny kraje, a to především s dodavatelem IS DTM v otázce vývoje nových funkcionalit, vzájemnému propojení s IS DMVS, ale také bude zastupovat kraje v rámci pracovních skupin řešících problematiku datového obsahu. Každý kraj bude přispívat stejnou částkou na zajištění této osoby/organizace, bude řešeno horizontální spoluprací, zatím schváleno Asociací krajů ČR, smlouva je v přípravě pod vedením IPR Praha s vizí schválení do konce roku 2024.</t>
  </si>
  <si>
    <t xml:space="preserve"> Služby technické podpory související s produktivním provozem aplikací a informačního systému pořízených objednatelem na základě uzavřené smlouvy o poskytování technické podpory pro informační systém Digitální technické mapy Olomouckého kraje č. 2023/01938/OSR/DSM. Jedná se o technickou podporu k IS DTM a jeho dílčím funkcionalitám, k dodanému platformovému řešení pro informační systém DTM. Správcem digitální technické mapy kraje je krajský úřad v přenesené působnosti, tato povinnost je dána zákonem č. 47/2020 Sb. (zákon o DTM)</t>
  </si>
  <si>
    <t>3. Rozvojové požadavky na IS DTM OK</t>
  </si>
  <si>
    <t xml:space="preserve">V rámci testovacího provozu se přichází na nedostatky IS DTM OK, se kterými na začátku projektu nebylo počítáno – chybí některé funkcionality, moduly, propojení s dalšími systémy a na to je nutné reagovat, aby byl IS DTM OK funkční a provozuschopný. Některé úpravy se již musí realizovat v roce 2024 – to bude hrazeno z přebytku. Ale na rok 2025 se počítá s dalšími nutnými zásahy, a to v odhadované částce 5 mil. Kč/kraj v rámci řešení K11. Úpravy se také týkají změn datové části uložené v IS DTM, a to po každé změně na vyšší verzi JVF, ke které v roce 2025 alespoň jednou dojde – jedná se o nákladné databázové převedení dat, které nelze provést samostatně. Správcem digitální technické mapy kraje je krajský úřad v přenesené působnosti, tato povinnost je dána zákonem č. 47/2020 Sb. (zákon o DTM). </t>
  </si>
  <si>
    <t>4. Platební portál Olomouckého kraje</t>
  </si>
  <si>
    <t xml:space="preserve">Implementace otevřeného kódu, zřízení a provoz platebního portálu, náklady na propagaci a vnitřní správu, personální náklady, náklady na propojení s externími systémy, náklady na platební bránu, náklady na infrastrukturu (databáze, servery,…) </t>
  </si>
  <si>
    <t>a) Zajištění občerstvení na seminářích k POV 2025 pro celkem cca 300 účastníků (5 okresů kraje)</t>
  </si>
  <si>
    <t>c) Zajištění občerstvení na jednáních u kulatých stolů a panelových diskusích. Zajištění občerstvení na jednáních Teritoriálního paktu zaměstnanosti Olomouckého kraje, z.s. Regionální sektorové dohody v oblasti textilního, obuvnického a kožedělného průmyslu, RHSD OK apod</t>
  </si>
  <si>
    <t>d) Zajištění občerstvení pro setkání vedení kraje s partnery z oblasti venkova, zástupci mikroregionů, MAS, obcí a měst. Cílem akcí je přenos aktuálních informací z oblasti regionálního rozvoje, kohezní politiky EU, aktivity kraje směrem k venkovskému prostředí apod.</t>
  </si>
  <si>
    <t>e) Zajištění občerstvení pro setkání odboru s pracovníky regionálního rozvoje na magistrátech a městských úřadech ORP Olomouckého kraje.  Důvodem realizace akce je přenos aktuálních informací z oblasti regionálního rozvoje, kohezní politiky EU, aktivity kraje a měst pro podporu podnikatelů, rozvoj venkova, energetika, koncepční práce apod.</t>
  </si>
  <si>
    <t>f) Zajištění občerstvení na semináře k Rámcovým programům, EHP/Norsko a Evropské územní spolupráce. Důvodem realizace akcí je spolupráce s MMR a MF, kteří plní funkci koordinátorů programů v ČR.</t>
  </si>
  <si>
    <t>g) Zajištění občerstvení na setkání zástupců Olomouckého kraje s územními partnery v ORP Olomouckého kraje</t>
  </si>
  <si>
    <t>h)  Zajištění občerstvení na další akce pořádané během roku, u nichž nastane potřeba realizace</t>
  </si>
  <si>
    <t xml:space="preserve">5. Konzultační služby pro přípravu a realizaci nového PÚP OK  - Příprava na pořízení nového PÚP OK z vlastních zdrojů Olomouckého kraje – aktualizace studie proveditelnosti, příprava zadávacích podmínek, návrh smlouvy, administrace veřejné zakázky a další práce s tím spojené. ArcData -  konzultace při přípravě mapových aplikací k novému PÚP OK.  </t>
  </si>
  <si>
    <t xml:space="preserve">6. Správa webové aplikace Evidence podání na rok 2025 + hosting </t>
  </si>
  <si>
    <t>7. Správa webové aplikace Záměry Olomouckého kraje na rok 2025</t>
  </si>
  <si>
    <t>8. Poskytování služeb spojených s provozem a rozvojem systému "Digitální mapa veřejné správy - Nástroje na tvorbu a údržbu ÚAP", dle uzavřené smlouvy č. 2018/03354/OSR/DSM (přechází do roku 2025). Portál ÚP je provozovaný v souladu se zákonem č. 183/2006 Sb. (stavební zákon), dále je prohlášený jako významný informační systém</t>
  </si>
  <si>
    <t xml:space="preserve">9. Požadavky na udržení a stabilizaci Portálu ÚP 
- Zejména na případné nutné změny vyvolané novelou vyhlášek a novým stavebním zákonem. Změny vyžadují okamžité jednání a nelze čekat na spuštění nového  PÚP OK.
- Spolupráce na migraci dat do nového PÚP OK (bude vyžadována součinnost se stávajícím dodavatelem portálu)
- Další udržovací práce nad rámec servisní smlouvy. </t>
  </si>
  <si>
    <t xml:space="preserve">Úkoly nové při naplňování Zásad územního rozvoje Olomouckého kraje vydaných usnesením č. UZ/21/32/2008 pod č.j.KUOK/8832/2008/OSR-1/274 dne 22. 2. 2008 ve znění pozdějších aktualizací (Aktualizace č. 1 ZÚR OK, vydané usnesením č. UZ/19/44/2011 pod č.j. KUOK 28400/2011 ze dne 22. 4. 2011, Aktualizace č.2b ZÚR OK, vydané usnesením č. UZ/4/41/2014 pod č.j. KUOK 41993/2017 ze dne 24. 4. 2017, Aktualizace č. 3 ZÚR OK, vydané usnesením č. UZ/14/43/2019 pod č.j. KUOK 24792/2019 ze dne 25. 2. 2019 a Aktualizace č. 2a ZÚR OK vydané usnesením č. UZ/17/60/2019 pod č.j. KUOK 104377/2019 ze dne 23. 9. 2019 a Aktualizace č. 4 ZÚR OK vydané usnesením č. UZ/7/81/2021 ze dne 13. 12. 2021 a Aktualizace č. 5 ZÚR OK vydané usnesením č. UZ/11/92/2022 ze dne 26. 9. 2022 vyplývající z pořizování jejich aktualizací dle § 42 odst. 1 stavebního zákona, ve znění pozdějších předpisů, a Aktualizace č. 6a a 6b ZÚR OK
a) Aktualizace č. 6a ZÚR OK na základě smlouvy o dílo č. 2023/04842/OSR/DSM ve výši 2 299 tis. Kč pro rok 2025
b) Aktualizace č. 6b ZÚR OK na základě smlouvy o dílo č. 2024/01097/OSR/DSM ve výši 908 tis. Kč pro rok 2025
c) rezerva 500 tis. Kč na rok 2025 </t>
  </si>
  <si>
    <t>Pohoštění na porady úřadů územního plánování a informační dny pro pořizovatele</t>
  </si>
  <si>
    <t>Náklady na pořízení změn územních plánů</t>
  </si>
  <si>
    <t>Pronájem na akce pořádané oddělením regionálního rozvoje
1. Pronájem v rámci podpory podnikání na odborných konferencích a veletrzích za účelem podpory podnikání a propagace investičních rozvojových ploch, průmyslových zón, brownfieldů apod. 
2. Pronájem pro pracovní setkání zástupců mikroregionů Olomouckého kraje. Tradiční aktivita vedení kraje směrem ke klíčovým partnerům z oblasti venkova, zástupcům mikroregionů, MAS, obcí a měst. Cílem realizace akce je přenos aktuálních informací (problematika kohezní politiky 2020+, regionálního rozvoje, dotační programy OK pro obce apod.) z vedení kraje na zástupce venkova.  Finanční prostředky budou využity na pronájem místnosti včetně pronájmu techniky a ozvučení
3. Pronájem pro workshop pro zástupce obcí s rozšířenou působností Olomouckého kraje (ORP Olomouckého kraje). Tradiční aktivita odboru směrem k pracovníkům regionálního rozvoje na magistrátech a městských úřadech ORP Olomouckého kraje. Důvodem realizace akce je přenos aktuálních informací z krajského úřadu na ORP (problematika kohezní politiky 2020+, regionálního rozvoje, dotační zdroje kraje, energetické hospodaření apod.) Finanční prostředky budou využity na pronájem místnosti včetně pronájmu techniky a ozvučení. 
4. Cena hejtmana Olomouckého kraje za společenskou odpovědnost 2024 - pronájem v rámci organizace soutěže Cena hejtmana Olomouckého kraje za společenskou odpovědnost 2024 (pro semináře pro soutěžící, k vyhlášení výsledků soutěže). 
5. Podnikatel roku 2024 Olomouckého kraje - pronájem pro vyhlášení vítěze krajského kola soutěže Podnikatel roku 2024 Olomouckého kraje. 
6. Pronájem na další akce pořádané během roku, u nichž nastane potřeba realizace</t>
  </si>
  <si>
    <t>2. Pohoštění na informačních seminářích a školeních k DTM</t>
  </si>
  <si>
    <t xml:space="preserve">Zajištění občerstvení na konferencích a veletrzích za účelem propagace investičních příležitostí, rozvojových ploch, průmyslových zón, brownfieldů, apod. Výdaje na zajištění občerstvení na slavnostním večeru spojeném s vyhlášením soutěže Podnikatel roku 2023 Olomouckého kraje, Cena hejtmana Olomouckého kraje za společenskou odpovědnost 2024.  </t>
  </si>
  <si>
    <t>3. Pohoštění v rámci prezentace kraje a místních podnikatelů na konferencích, veletrzích, soutěžích a dalších akcích:</t>
  </si>
  <si>
    <t xml:space="preserve">ZOK schválilo dne 11. 12. 2023 svým usnesením UZ/17/89/2023 zvýšení členského příspěvku na 520 000 Kč a dodatek č. 2 (2009/03250/OSR/DSM/2) ke smlouvě o přidruženém členství. Poskytnutí příspěvku je realizováno vždy dle smlouvy v I. pololetí daného kalendářního roku na žádost euroregionu. </t>
  </si>
  <si>
    <t xml:space="preserve">ZOK schválilo dne 18. 9. 2023 svým usnesením UZ/16/71/2023 zvýšení členského příspěvku na 130 000 Kč - dodatek č. 3 (2005/0924/OSR/DSM/3) ke smlouvě o mimořádném členství. Poskytnutí příspěvku je realizováno vždy dle smlouvy v I. čtvrtletí daného kalendářního roku na žádost euroregionu. </t>
  </si>
  <si>
    <t xml:space="preserve">Členství Olomouckého kraje bylo schváleno Radou Olomouckého kraje dne 4. 6. 2018, č. usnesení UR/43/32/2018 a následně Zastupitelstvem Olomouckého kraje dne 25. 6. 2018, č. usnesení UZ/11/55/2018, dále Radou Olomouckého kraje dne 18. 3. 2019, č. usnesení UR/61/36/2019. Poskytnutí příspěvku je realizováno vždy v I. čtvrtletí daného kalendářního roku na žádost spolku.  </t>
  </si>
  <si>
    <t xml:space="preserve">Zajištění služby obecného hospodářského zájmu se zaměřením na území Olomouckého kraje na základě smlouvy o poskytování dotace na realizaci služby obecného hospodářského zájmu č. 2021/04166/OSR/DSM, o jejímž uzavření rozhodlo Zastupitelstvo Olomouckého kraje svým usnesením č. UZ/7/86/2021 dne 13. 12. 2021, ve znění dodatku č. 1, o jehož uzavření rozhodlo Zastupitelstvo Olomouckého kraje svým usnesením č. UZ/12/88/2022 dne 12. 12. 2022. Částka pro rok 2025 je stanovena na základě uvedeného dodatku č. 1. </t>
  </si>
  <si>
    <t xml:space="preserve">Konkrétní výši členského příspěvku na rok 2025 stanovilo Valné shromáždění ESÚS v červnu 2024 (15 798 EUR), oproti roku 2024 navýšeno o 10 %. Výše ročního členského příspěvku Olomouckého kraje se odvíjí od schválené částky Valným shromážděním a od aktuálního kurzu, tudíž skutečnou výši členského příspěvku Olomouckého kraje v Kč nelze nyní přesně vyčíslit.  </t>
  </si>
  <si>
    <t>2. Náklady na propagaci vyhlášení vítězů krajského kola Vesnice roku 2025</t>
  </si>
  <si>
    <t>Finanční prostředky budou využity na výrobu diplomů, výrobu předávacích šeků na vyhodnocení krajského kola soutěže Vesnice roku 2025, brožury Vesnice roku 2025.</t>
  </si>
  <si>
    <t>3.  Náklady na propagaci vyhlášení vítězů soutěže Cena hejtmana Olomouckého kraje za společenskou odpovědnost 2024 a Podnikatel Olomouckého kraje roku 2024</t>
  </si>
  <si>
    <t xml:space="preserve">Finanční prostředky budou využity na výrobu rámů, diplomů aj. pro vyhodnocení soutěže Cena hejtmana Olomouckého kraje za společenskou odpovědnost 2024 a Podnikatel Olomouckého kraje roku 2024. </t>
  </si>
  <si>
    <t>Implementace Strategie rozvoje územního obvodu Olomouckého kraje dle zákona č. 248/2000 Sb., o podpoře regionálního rozvoje. Zpracování analytických dokumentů, metodik pro zlepšení spolupráce v území, zejména z hlediska realizace integrovaných nástrojů, vlajkových projektů.Aktualizace cílů a opatření strategie ve vazbě na aktuální Programové prohlášení ROK a akční plán Strategie regionálního rozvoje ČR, případně požadavky Ministerstva pro místní rozvoj ČR.</t>
  </si>
  <si>
    <t>a) Konzultační služby spojené s propagací a zajištěním soutěže Cena hejtmana za společenskou odpovědnost 2024. Jedná se o poradenské služby pro zájemce o účast v soutěži, připomínkování dokumentů, průběžná spolupráce s CSR manažerem. 
b) Konzultační služby spočívající v zajištění certifikovaných externích hodnotitelů CSR k formálnímu hodnocení dotazníků přijatých od soutěžících (externí hodnotitelé budou zajištěni ve spolupráci s Radou kvality ČR).</t>
  </si>
  <si>
    <t xml:space="preserve">2.  Zajištění projektů Smart Region - Olomoucký kraj </t>
  </si>
  <si>
    <t>3. Konzultační a poradenské služby - Cena hejtmana Olomouckého kraje za společenskou odpovědnost 2024</t>
  </si>
  <si>
    <t>4. Konzultační a poradenské služby - Konzultační a poradenská činnost v oblasti iniciace a včasné přípravy projektových záměrů Olomouckého kraje</t>
  </si>
  <si>
    <t>Zajištění řádného provozu Informačního systému evidence a plánování cyklistických komunikací (olkr.stavbycyklo.cz) (technické zabezpečení – provoz serverů, zálohování, aktualizace, technická podpora, kyberbezpečnost; zajištění licencovaných přístupů pro oprávněné uživatele aj.). Jedná se o částečné financování z rozpočtu kraje jako doplněk financování z jiných zdrojů. Používá se mj. při hodnocení dotací odboru dopravy a silničního hospodářství na cyklostezky, jako nástroj pro získání dotace, evidenční, plánovací a prezentační nástroj systému cyklokomunikací v celém OK, včetně návazností do krajů sousedních (aktuálně probíhá implementace ve všech krajích ČR), systém bude využívat také odd. prostorových dat a systémů při spolupráci s ORP v oblasti cyklodopravy</t>
  </si>
  <si>
    <t>3. Rozvoj GIS olkr.stavbycyklo.cz</t>
  </si>
  <si>
    <t xml:space="preserve">Zajištění rozvoje Informačního systému evidence a plánování cyklistických komunikací (olkr.stavbycyklo.cz). Implementace nových a průběžná úprava stávajících funkcionalit – filtrační vrstvy, plánovací nástroje, úpravy atributů, dávkové a ruční úpravy databázových dat, připojení nových podkladních vrstev – např. Policie ČR aj.), dle požadavků krajského cyklokoordinátora </t>
  </si>
  <si>
    <t>1. Zajištění služeb krajského cyklokoordinátora</t>
  </si>
  <si>
    <t xml:space="preserve">Zajištění služeb krajského cyklokoordinátora v r. 2025, který koordinuje plnění akčního plánu Koncepce rozvoje cyklistické dopravy v Olomouckém kraji pro období 2024-2026, zajišťuje činnost pracovní skupiny pro rozvoj cyklistiky v Olomouckém kraji a spolupracuje s Olomouckým krajem a obcemi na přípravě úseků cyklistických komunikací. </t>
  </si>
  <si>
    <t xml:space="preserve">4. Služby spojené s organizací Podnikatel roku 2024 a Cena hejtmana Olomouckého kraje za společenskou odpovědnost 2024 </t>
  </si>
  <si>
    <t>Organizace a zajištění krajského kola soutěže Podnikatel roku 2024 Olomouckého kraje a Cena hejtmana Olomouckého kraje za společenskou odpovědnost 2024 (doprovodný program, moderování,....).</t>
  </si>
  <si>
    <t>5. Služby spojené s organizací a propagací soutěže Cena hejtmana Olomouckého kraje za společenskou odpovědnost 2024 - semináře a propagace v médiích</t>
  </si>
  <si>
    <t xml:space="preserve">7. Výdaje na přepravu a činnost komice v rámci soutěže Vesnice roku </t>
  </si>
  <si>
    <t xml:space="preserve">Výdaje na přepravu a činnost 10-ti členné hodnotitelské komise v rámci soutěže Vesnice roku 2025.  </t>
  </si>
  <si>
    <t>8. Zajištění služeb stálého zastoupení Olomouckého kraje při EU</t>
  </si>
  <si>
    <t xml:space="preserve">Výdaje dle uzavřené rámcové dohody o spolupráci č. 2024/01074/OSR/DSM s Kanceláří Jihomoravského kraje pro meziregionální spolupráci, příspěvkovou organizací na období 1. 5. 2024-30. 4. 2025 na zprostředkování spolupráce Olomouckého kraje s ostatními evropskými regiony, poradenství v oblasti spolupráce s institucemi Evropské unie za účelem udržitelného rozvoje Olomouckého kraje, zprostředkování informací o Olomouckém kraji v zahraničí, poskytování informací o aktuálním dění v evropské politice a zprostředkování kontaktů pro Olomoucký kraj. </t>
  </si>
  <si>
    <t>Soutěž Vesnice roku 2025</t>
  </si>
  <si>
    <t xml:space="preserve">Ocenění obcí Olomouckým krajem v krajském kole soutěže Vesnice roku 2025, za 1. místo 450 tis. Kč na uspořádání slavnostního vyhlášení krajského kola, 2. místo 200 tis. Kč, 3. místo 100 tis. Kč, speciální finanční ocenění dalším obcím - celkem 370 tis. Kč. Soutěž má vazbu na celostátní kolo organizované MMR. </t>
  </si>
  <si>
    <t>Odbor Krajský stavební úřad</t>
  </si>
  <si>
    <t>Ing. Robert Černocký, Ph.D.</t>
  </si>
  <si>
    <t>ORJ - 15</t>
  </si>
  <si>
    <t>§ 2169, seskupení pol. 51 - Výdaje na neinvestiční nákupy a související výdaje</t>
  </si>
  <si>
    <t xml:space="preserve">Pronájem místností v případě konání výjezdních porad KÚOK    </t>
  </si>
  <si>
    <t>Vypracování znaleckých posudků</t>
  </si>
  <si>
    <t xml:space="preserve">Výdaje na zajištění občerstvení pro účastníky porad pro 37 stavebních úřadů	</t>
  </si>
  <si>
    <t xml:space="preserve">Soudní náhrady - K rozsudkům soudů vzniklých v řízení (soudní přezkumy dle Soudního řádu správního). Stanovené dle ustanovení § 60 odst. 1 zákona č. 150/2002 Sb., soudního řádu správního. </t>
  </si>
  <si>
    <t xml:space="preserve">Prostředky rozpočtované na této položce tvoří především výdaje na společnou tvorbu propagačních materiálů se sousedními moravskými kraji. Jedná se o pokračování spolupráce mezi moravskými kraji (OK, ZK, MSK a JMK) z let 2005-2023 (300 tis. Kč). Uvedené aktivity vychází z Programu rozvoje cestovního ruchu Olomouckého kraje na období 2021 - 2027 schváleného usnesením ZOK č. UZ/2/79/2020 dne 21. 12. 2020 - ÚZ 153.  </t>
  </si>
  <si>
    <t xml:space="preserve">Výdaje na této položce zahrnují část výdajů uložených OdCRVV akčním plánem koncepce cyklodopravy Olomouckého kraje pro období 2024 - 2026. Akční plán prochází vnitřním i vnějším připomínkovacím procesem, jeho finální verze bude projednána na pracovní skupině pro cyklodopravu. Zpracování dokumentu je v gesci OSR. Koncepce cyklodopravy, jíž je akční plán součástí, byla schválena usnesením ROK č. UR/35/18/2018 ze dne 19. 2. 2018. Akční plán na období 2024-2026 byl schválen na jednání ROK dne 22. 1. 2024 usnesením č. UR/100/47/2024. Pro oblast cestovního ruchu z akčního plánu vyplývají pro rok 2025 zejména tyto finanční nároky: 650 tis. Kč na zpracování projektů a analýz přeznačení mezinárodních, dálkových cyklotras a krajských koridorů (aktivita představuje kontinuální a průběžnou činnost, která je nezbytná pro udržení kvalitního stavu značení), 250 tis. Kč na zpracování projektů a analýz přeznačení místních (čtyřciferných) cyklotras v rámci zpracované "Studie aktualizace a přeznačení cyklotras na území Olomouckého kraje" a její aktualizace, 300 tis. Kč na podporu tvorby doprovodné cykloinfrastruktury (doprovodná infrastruktura cyklostezek je nezbytným prvkem každé stezky/trasy a musí být neustále doplňována či obnovována) a 240 tis. na podporu monitoringu cyklotras a sčítání cyklistů. Dále bude v rámci této položky v roce 2025 pořízen další cyklopřívěs s předpokládanou cenou 650 tis. Kč, a to opět v rámci naplnění aktivity vyplývající z akčního plánu – příslušná částka bude po výběru dodavatele přesunuta do rozpočtu ODSH, který ji následně účelově přidělí KIDSOKu, který bude majitelem pořízeného cykopřívěsu. - ÚZ 153.  
</t>
  </si>
  <si>
    <t xml:space="preserve">Prostředky rozpočtované na této položce zahrnují výdaje na zajištění provozu Turistického informačního portálu Olomouckého kraje (552 tis. Kč) - částka je určena na technickou správu portálu dle Smlouvy o zajištění provozu serveru internetového portálu cestovního ruchu (2010/05397/KH/DSM, smlouva je uzavřena na dobu neurčitou). Položka dále zahrnuje částku ve výši 25 tis. Kč určenou k úhradě zajištění uživatelské podpory digitalizované slevové karty Olomouc region card, a to na základě Smlouvy o poskytování uživatelské podpory (2019/05497/OKH/DSM) a částku ve výši  250 tis. Kč, která je určena k úhradě licence k digitalizované podobě Olomouc region card, resp. k jejímu webovému prostředí. V rámci licence bude dodavatel zajišťovat například synchronizaci s novými technologiemi (zejména ve vztahu k mobilním zařízením, novými aplikacemi, design webového prostředí, nové funkce, tedy služby nad rámec běžné uživatelské podpory. - ÚZ 153.  
</t>
  </si>
  <si>
    <t xml:space="preserve">Prostředky rozpočtované na této položce zahrnují výdaje související se zahraničními aktivitami Olomouckého kraje. Jedná se o prostředky na podporu spolupráce se zahraničními partnerskými regiony Olomouckého kraje, přípravu a realizaci akcí se zahraniční účastí - i mimo partnerské regiony Olomouckého kraje, přípravu a realizaci prezentací Olomouckého kraje v zahraničí. S ohledem na plné obnovení partnerské spolupráce s vybranými regiony, a rozvoj další spolupráce i nad rámec partnerských regionů je navrhováno navýšení finančních prostředků oproti roku 2024, kdy skutečné výdaje rozpočtu v oblasti zahraničních vztahů výrazně převyšovaly alokované prostředky této položky (řešeno převody z jiných položek). Předpokládané výdaje zahrnují zejména ubytování, dopravu, zajištění překladů a tlumočení.  - ÚZ 000.  </t>
  </si>
  <si>
    <t xml:space="preserve">1. Výdaje související se zahraničními aktivitami Olomouckého kraje </t>
  </si>
  <si>
    <t xml:space="preserve"> Prezentace cestovního ruchu v Olomouckém kraji nad rámec propagace zajištěné Centrálou cestovního ruchu OK  </t>
  </si>
  <si>
    <t xml:space="preserve">Uvedená aktivita na podporu domácího cestovního ruchu byla v roce 2024 realizována již po dvou předchozích úspěšných ročnících po odmlce během pandemie COVID. Uvedená aktivita je součástí Programu rozvoje cestovního ruchu Olomouckého kraje na období 2021-2027 </t>
  </si>
  <si>
    <t>5. Výdaje uložené akčním plánem koncepce cyklodopravy</t>
  </si>
  <si>
    <t xml:space="preserve">Část výdajů uložených OdCRVV připravovaným akčním plánem koncepce cyklodopravy Olomouckého kraje pro období 2024 - 2026. Akční plán prochází vnitřním i vnějším připomínkovacím procesem, jeho finální verze bude projednána na pracovní skupině pro cyklodopravu. Zpracování dokumentu je v gesci OSR. Koncepce cyklodopravy, jíž je akční plán součástí, byla schválena usnesením ROK č. UR/35/18/2018 ze dne 19. 2. 2018. Akční plán na období 2024-2026 byl schválen na jednání ROK dne 22. 1. 2024 usnesením č. UR/100/47/2024. Pro oblast cestovního ruchu z akčního plánu vyplývají pro rok 2025 zejména tyto finanční nároky: 650 tis. Kč na kontrolu stavu značení mezinárodních, dálkových cyklotras a krajských koridorů (aktivita představuje kontinuální a průběžnou činnost, která je nezbytná pro udržení kvalitního stavu značení), 300 tis. Kč na aktualizaci a údržbu pasportu značení cyklotras (aktivita přímo navazuje na přeznačení všech cyklotras na území Olomouckého kraje a veškerá změna, oprava či umístění nového značení musí být zanesena do pasportu), 50 tis. Kč na zajištění každoroční pravidelné kontroly značení cyklotras v terénu pověřenými značkaři, 200 tis. Kč na podporu terénní cyklistiky (aktivita cílí na podporu terénní cyklistiky v Olomouckém kraji, jejíž rozvoj je za účelem udržení kvalitního a atraktivního stavu stezek nutné podporovat v každém roce), 250 tis. Kč na kontrolu stavu značení místních (čtyřciferných) cyklotras v rámci zpracované "Studie aktualizace a přeznačení cyklotras na území Olomouckého kraje", 300 tis. Kč na zajištění údržby stávajících místních cyklotras, 100 tis. Kč na vyznačení objížděk značených cyklotras v místech uzavírek z důvodu stavební činnosti – UZ 153.  
 </t>
  </si>
  <si>
    <t xml:space="preserve">Prostředky rozpočtované na této položce zahrnují výdaje spojené s rámcovou smlouvou o spolupráci při realizaci činností pro rozvoj cestovního ruchu v Olomouckém kraji mezi  Olomouckým krajem a Centrálou cestovního ruchu OK pro rok 2024. Zastupitelstvo Olomouckého kraje svým usnesením č. UZ/17/72/2019 ze dne 23. 9. 2019 schválilo založení centrály. Centrála cestovního ruchu OK byla na základě rámcové smlouvy o spolupráci při realizaci činností pro rozvoj cestovního ruchu v Olomouckém kraji mezi Olomouckým krajem a Centrálou cestovního ruchu OK v letech 2022 – 2024 každoročně podpořena částkou ve výši 10 936 tis. V roce 2022  míra inflace v ČR činila 15,1%, a v roce 2023 pak 10,7%. Nárůst cen způsobený inflací měl samozřejmě dopad jak na provozní výdaje centrály, tak i na výdaje spojené s nákupem služeb k zajištění marketingových činností. S ohledem na zachování objemu a kvality služeb zajišťovaných centrálou pro Olomoucký kraj, ale také zachování konkurenceschopnosti vůči ostatním krajům ČR, je jednatelem centrály pro rok 2025 navrženo navýšení částky o 15% na 12.557.000 mil Kč. Tento návrh doporučila také Dozorčí rada centrály na svém jednání 5. 6. 2024 a byl rovněž prezentován předsedkyní dozorčí rady na jednání ROK dne 10. 6. 2024. - ÚZ 153.  									
</t>
  </si>
  <si>
    <t xml:space="preserve">Prostředky rozpočtované na této položce zahrnují výdaje na pohoštění v rámci jednání spojených s činností oddělení cestovního ruchu a vnějších vztahů (např. na tiskové konference spojené s cestovním ruchem či vnějších vztahů, pracovní jednání spojená s problematikou cestovního ruchu apod.) - ÚZ 153 . Dále prostředky na této položce zahrnují výdaje na pohoštění v rámci činnosti oddělení cestovního ruchu a vnějších vztahů (zejména občerstvení pro zahraniční návštěvy, občerstvení pro akce se zahraniční účastí apod.). S ohledem na skutečnost, že výdaje na uvedené aktivity v roce 2024 výrazně převyšovaly schválenou alokaci finančních prostředků, je pro rok 2025 navrhováno posílení této položky. - ÚZ 000. </t>
  </si>
  <si>
    <t xml:space="preserve">Finanční prostředky na této položce zahrnují výdaje na úhradu členského příspěvku. Zastupitelstvo Olomouckého kraje schválilo dne 12. 12. 2015 vstup Olomouckého kraje do zájmového sdružení právnických osob Evropská kulturní stezka sv. Cyrila a  Metoděje, z.s.p.o. Zastupitelstvo Olomouckého kraje svým usnesením č. UZ/13/53/2023 ze dne 20. 2. 2023 schválilo nové znění stanov a vnitřní normy sdružení, která od roku 2024 stanovuje novou roční výši členského příspěvku na 6 500 €. Valná hromada sdružení dne 4. 5. 2023 též přijala uvedené změny. - ÚZ 400. </t>
  </si>
  <si>
    <t xml:space="preserve">Prostředky rozpočtované na této položce zahrnují výdaje na členský příspěvek pro sdružení Jeseníky - Sdružení cestovního ruchu z.s. na rok 2025. Rada Olomouckého kraje svým usnesením č. UR/101/11/2024 ze dne 5. 2. 2024 rozhodla o navýšení členských příspěvků pro rok 2024 jak o částku 250 000 Kč určenou na kofinancování projektu, tak o částku 1 000 000 Kč určenou na zajištění koordinované strojové údržby lyžařských běžeckých tras v Jeseníkách. V roce 2025 bude nejprve vyplacena část členského příspěvku ve výši 2 750 000 Kč a zbývajících 250 000 Kč, resp. 1 000 000 Kč bude vyplaceno až po předložení příslušných projektových záměrů - ÚZ 400. </t>
  </si>
  <si>
    <t xml:space="preserve">Prostředky rozpočtované na této položce zahrnují výdaje na členský příspěvek pro sdružení Střední Morava - Sdružení cestovního ruchu na rok 2024. Rada Olomouckého kraje schválila v roce 2024 navýšení členských příspěvků pro rok 2024 o částku 250 000Kč. V roce 2025 bude v první fázi vyplacena část členského příspěvku ve výši 2 250 000 Kč a zbývajících 250 000 Kč bude vyplaceno až po předložení příslušného projektového záměru - ÚZ 400. </t>
  </si>
  <si>
    <t xml:space="preserve">Finanční prostředky rozpočtované na této položce jsou určeny na spolufinancování marketingových projektů sdružení Střední Morava - Sdružení cestovního ruchu a Sdružení cestovního ruchu Jeseníky, na které je požadována dotace z Národního programu na podporu cestovního ruchu v regionech vyhlášeného Ministerstvem místního rozvoje. Spolufinancování projektu tedy podpoří čerpání státních prostředků na podporu cestovního ruchu v Olomouckém kraji – UZ 405.  </t>
  </si>
  <si>
    <t xml:space="preserve">Prostředky rozpočtované na této položce jsou alokovány na nákup materiálu v rámci akcí pořádaných OK, např. Výtvarná soutěž ZUŠ, Cena OK za přínos v oblasti kultury apod. dříve rozpočtováno na pol. 5169 – ÚZ 151.   </t>
  </si>
  <si>
    <t xml:space="preserve">Prostředky rozpočtované na této položce jsou alokovány na úhradu nájemného v rámci akcí pořádaných OK např. Výtvarná soutěž ZUŠ, Cena OK za přínos v oblasti kultury apod. Z důvodu zvyšujících se cen v důsledku inflace navrhujeme navýšení položky (v roce 2024 vzrostl pronájem zapůjčené techniky u Cen Olomouckého kraje za přínos v oblasti kultury) – ÚZ 151.   </t>
  </si>
  <si>
    <t xml:space="preserve">Prostředky rozpočtované na této položce jsou alokovány na úhradu nákladů na ostatní služby v rámci akcí konaných OK např. Výtvarná soutěž ZUŠ, Cena OK za přínos v oblasti kultury apod. – ÚZ 151. </t>
  </si>
  <si>
    <t xml:space="preserve">Prostředky rozpočtované na této položce jsou alokovány na úhradu pohoštění v rámci akcí konaných OK např. Výtvarná soutěž ZUŠ, Cena OK za přínos v oblasti kultury apod. Z důvodu rostoucích cen potravin a zvyšujících se inflace navrhujeme navýšení – ÚZ151.  </t>
  </si>
  <si>
    <t xml:space="preserve">Prostředky rozpočtované na této položce jsou alokovány na úhradu neinvestičních transferů obyvatelstvu nemající charakter daru v pořizovací ceně do 10 000 Kč (v jednotlivých případech) v rámci akcí pořádaných OK např. Výtvarná soutěž ZUŠ, Cena OK za přínos v oblasti kultury, Technická soutěž pro žáky základních škol – TechnoChallenge apod. – ÚZ 151.   </t>
  </si>
  <si>
    <t xml:space="preserve">Prostředky rozpočtované na této položce zahrnují výdaje na podporu medializace Olomouckého kraje prostřednictvím pořadu Kraj zblízka u televize TV Morava (v částce 2 535 719,44 Kč) a prostřednictvím pořadu OK magazín u televize ZZIP (v částce 1 467 000,37 Kč). Návrh částek vychází ze skutečnosti roku 2024 a uzavřených smluv. Pro rok 2025 mohou dodavatelé zohlednit inflaci. Dále z této položky budou hrazeny náklady na propagační kampaně v rádiích (180 tis. Kč) - ÚZ 154.   </t>
  </si>
  <si>
    <t xml:space="preserve">Prostředky rozpočtované na této položce zahrnují částečné náklady (redakci, výrobu a tisk měsíčníku Olomoucký kraj – 1 vydání za prosinec 2024 (nedojde-li k úhradě v roce 2024) a 6 vydání v roce 2025 (částka 332 308,12 Kč vč. DPH na jedno vydání) – v rámci uzavřené smlouvy č. 2022/00586/OKH/DSM se stávajícím dodavatelem, která je platná do června 2025. S ohledem na inflační doložku ve stávající smlouvě a připravovaného dodatku č. 3 na vyšší počet výtisků od 01/2025 z důvodu distribuce výtisků do turistických informačních center OK, do domovů seniorů, domů s pečovatelskou službou v OK a dalších veřejných institucí, např. knihovny, muzea apod., je rozpočtovaná částka navýšena. Od července 2025 se předpokládá uzavření nové smlouvy s dodavatelem vzešlým z výsledků výběrového řízení – ÚZ 154.  </t>
  </si>
  <si>
    <t>Prostředky rozpočtované na této položce zahrnují částečně náklady (distribuce měsíčníku Olomoucký kraj – 1 vydání za prosinec 2024 (nedojde-li k úhradě v roce 2024) a 6 vydání v roce 2025 (částka 212 496,19 Kč vč. DPH) v rámci uzavřené smlouvy č. 2022/00586/OKH/DSM se stávajícím dodavatelem, která je platná do června 2025. S ohledem na inflační doložku ve stávající smlouvě a připravovaného dodatku č. 3 na vyšší počet výtisků od 01/2025 z důvodu distribuce výtisků do turistických informačních center OK, do domovů seniorů, domů s pečovatelskou službou v OK a dalších veřejných institucí, např. knihovny, muzea apod., je rozpočtovaná částka navýšena. Od července 2025 se předpokládá uzavření nové smlouvy s dodavatelem vzešlým z výsledků výběrového řízení. Dále jsou na položce rozpočtovány výdaje na publikační a propagační činnost OK, výdaje za komunikační kampaně – inzerce apod. (250 tis. Kč), finanční prostředky určené na zajištění placené propagace na sociálních sítích (30 tis. Kč) a výdaje na podcasty (60 tis.) - ÚZ 154.</t>
  </si>
  <si>
    <t>Prostředky rozpočtované na této položce zahrnují poplatky OSA na akce pořádané Olomouckým krajem (například Dětský den Olomouckého kraje se složkami IZS).</t>
  </si>
  <si>
    <t xml:space="preserve">1. Výdaje na akce Olomouckého kraje </t>
  </si>
  <si>
    <t>Prostředky rozpočtované na této položce zahrnují výdaje na zajištění tisku plakátů, pozvánek na akci Olomouckého kraje - Dětský den se složkami IZS  - ÚZ 000.</t>
  </si>
  <si>
    <t>2. Výdaje na ostatní spotřební materiál</t>
  </si>
  <si>
    <t xml:space="preserve">Prostředky rozpočtované na této položce jsou alokovány na úhradu výdajů za ostatní spotřební materiál (např. řezané květiny, pozvánky apod.) v rámci akce Cena  OK za přínos v oblasti cestovního ruchu a případných dalších akcí realizovaných OdCRVV OKH -dříve rozpočtováno z pol. 5169 – ÚZ 153.   </t>
  </si>
  <si>
    <t xml:space="preserve">Prostředky rozpočtované na této položce jsou alokovány na úhradu výdajů za ostatní spotřební materiál (např. řezané květiny, postery, programy akcí, liberalita pro děti z mateřských školek) v rámci akcí konaných OK např. Učitel roku OK, Sportovec OK, Stavba roku, Vesnice roku, Cena OK za přínos v oblasti životního prostředí apod. Z důvodu rostoucích cen vstupních položek (květiny, papír na tisk vstupenek, diplomů apod.) a z důvodu inflace navrhujeme navýšení finančních prostředků – ÚZ 151.   </t>
  </si>
  <si>
    <t xml:space="preserve">Prostředky rozpočtované v této položce zahrnují výdaje na zřízení a provoz domén spojených s akcemi OK - ÚZ 151.   </t>
  </si>
  <si>
    <t>Prostředky rozpočtované na této položce jsou alokovány na úhrady pronájmů v rámci akcí konaných OK např. Cena OK za přínos v oblasti cestovního ruchu, Sportovec OK, Stavba roku, Cena OK za přínos v oblasti životního prostředí, apod.</t>
  </si>
  <si>
    <t>Prostředky rozpočtované na této položce jsou alokovány na úhradu výdajů např. na webhosting, grafické práce apod. spojených s konáním akcí pořádaných OK. Dále také finanční výdaje spojené s údržbou, aktualizací a nastavením redakčního systému portálu CenyKraje.cz. Dále výdaje na zajištění grafického zpracování plakátů, pozvánek na akci Olomouckého kraje - Dětský den se složkami IZS</t>
  </si>
  <si>
    <t xml:space="preserve">Prostředky rozpočtované na této položce jsou alokovány na úhradu ostatních služeb v rámci akcí pořádaných OK např. Učitel roku OK, Sportovec OK, Stavba roku, Zlaté kříže, Cena OK za přínos v oblasti životního prostředí apod. Dále výdaje na akci pořádanou oddělením krizového řízení - Dětský den Olomouckého kraje se složkami IZS. </t>
  </si>
  <si>
    <t xml:space="preserve">Prostředky rozpočtované na této položce jsou alokovány na úhradu pohoštění v rámci akcí pořádaných OK např. Učitel roku OK, Sportovec OK, Stavba roku, Zlaté kříže, Cena OK za přínos v oblasti životního prostředí, Cena OK za přínos v oblasticestovního ruchu  apod. Dále výdaje na akci pořádanou oddělením krizového řízení - Dětský den Olomouckého kraje se složkami IZS. </t>
  </si>
  <si>
    <t>Prostředky rozpočtované na této položce jsou alokovány na úhradu neinvestičních transferů obyvatelstvu nemající charakter daru v pořizovací ceně do 10 000 Kč (v jednotlivých případech) v rámci akcí konaných OK např. Podnikatel roku, Sportovec OK, Učitel roku OK, Sportovec OK, Zlatý erb, Zlaté kříže, Ceny Olomouckého kraje pro lidi se srdcem na dlani, Cena hejtmana OK za společenskou odpovědnost, Cena OK za přínos v oblasti životního prostředí, Talent OK, O pohár hejtmana Olomouckého kraje - Charitativní hobby závody a Charitativní canicross apod. Navýšení cen vstupních položek a cen práce vedlo dodavatele ke zdražení. Navrhujeme proto navýšení rozpočtu této položky. Dále  na úhradu neinvestičních transferů obyvatelstvu nemající charakter daru v pořizovací ceně do 10 000 Kč (v jednotlivých případech) v rámci akce konané OK - Cena OK za přínos v oblasti cestovního ruchu</t>
  </si>
  <si>
    <t>Prostředky rozpočtované na této položce zahrnují výdaje na akce pořádané oddělením krizového řízení - Setkání hejtmana s válečnými veterány, Setkání s vězni nacistického režimu a případně další akce dle požadavků)</t>
  </si>
  <si>
    <t xml:space="preserve">Prostředky rozpočtované na této položce zahrnují výdaje na akce pořádané oddělením krizového řízení - Setkání hejtmana s válečnými veterány, Setkání s vězni nacistického režimu a případně další akce dle požadavků). Zvýšení výdajů je z důvodu navýšení ceny služeb. </t>
  </si>
  <si>
    <t xml:space="preserve">Prostředky rozpočtované na této položce zahrnují výdaje na akce pořádané oddělením krizového řízení - Setkání hejtmana s válečnými veterány, Setkání s vězni nacistického režimu a případně další akce dle požadavků- např. poukázky do lékárny, hudební doprovod a obsluha a pod. - ÚZ 000. </t>
  </si>
  <si>
    <t xml:space="preserve">Prostředky rozpočtované na této položce zahrnují výdaje na akce pořádané oddělením krizového řízení - Setkání hejtmana s válečnými veterány, Setkání s vězni nacistického režimu a případně další akce dle požadavků - ÚZ 000.
 </t>
  </si>
  <si>
    <t xml:space="preserve">§ 3900, seskupení pol. 54 - Neinvestiční transfery a některé náhrady fyzickým osobám </t>
  </si>
  <si>
    <t>Prostředky rozpočtované na této položce zahrnují výdaje na akce pořádané oddělením krizového řízení – Setkání hejtmana s válečnými veterány, Setkání s vězni nacistického režimu a případně další akce dle požadavků. K navýšení této položky došlo z důvodu potřebnosti v rámci akce poskytnout ocenění pro účastníky výše uvedených akcí – ÚZ 000.</t>
  </si>
  <si>
    <t xml:space="preserve">Prostředky rozpočtované na této položce zahrnují rezervu Olomouckého kraje na výdaje potřebné k zajištění přípravy na krizové situace a na řešení krizových situací včetně odstraňování jejich následků a také rezervu pro zajištění přípravy a realizace opatření souvisejících se zajišťováním obrany státu při vyhlášení stavu ohrožení státu nebo válečného stavu - ÚZ 420.   </t>
  </si>
  <si>
    <t xml:space="preserve">Prostředky rozpočtované na této položce zahrnují výdaje spojené s aktualizací Digitálního povodňového plánu Olomouckého kraje, který  byl zpracován v roce 2018 společností Hydrosoft Veleslavín s.r.o. - ÚZ 000.  </t>
  </si>
  <si>
    <t xml:space="preserve">Prostředky rozpočtované na této položce zahrnují výdaje na dovybavení členů Bezpečnostní rady Olomouckého kraje a Krizového štábu Olomouckého kraje, v souladu s Vnitřním předpisem č. 9/2015 o Poskytování osobních ochranných pracovních prostředků, mycích, čisticích a desinfekčních prostředků. V souvislosti s novým volebním období je předpoklad nového vybavení členů BROK. </t>
  </si>
  <si>
    <t>Prostředky rozpočtované na této položce jsou vyčleněny na dovybavení pracoviště krizového řízení v souladu s § 14a) zákona č. 240/2000 Sb., o krizovém řízení, zřizuje pracoviště krizového řízení. Kraj vynakládá finanční prostředky na činnost související s výdaji na pracoviště krizového řízení, jejich zřizování a technické vybavování, zajištění komunikačních prostředků, výdaje na informační podporu krizového řízení a odbornou podporu pro kraje (nákup techniky pro práci v terénu) - ÚZ 000.</t>
  </si>
  <si>
    <t xml:space="preserve">Prostředky rozpočtované na této položce zahrnují výdaje týkající se finanční podpory složek integrovaného záchranného systému (IZS) Olomouckého kraje při přípravě a realizaci cvičení v souladu se schváleným Plánem cvičení na daný rok. Dále se jedná finanční prostředky vyčleněné na nákup propagačních předmětů, které jsou určeny složkám IZS k prezentaci a propagaci Olomouckého kraje v průběhu roku. Zároveň tento materiál slouží jako ocenění pro děti do škol na různé hasičské soutěže aj. Propagace výchovy a vzdělávání v oblasti ochrany obyvatelstva je realizována Hasičským záchranným sborem Olomouckého kraje (HZS OK) ve spolupráci s oddělením krizového řízení. Za tímto účelem je materiál uložen u HZS OK. Z této položky jsou hrazeny zejména odborné přípravy složek IZS, jednotek sboru dobrovolných hasičů, a jiné. - ÚZ 000.  
 </t>
  </si>
  <si>
    <t xml:space="preserve">Prostředky rozpočtované na této položce zahrnují výdaje spojené s uzavřenou Dohodou se ZZK OK č. 2017/03771/OZ/DSM - platba za vytápění prostor humanitárního skladu v Konici - ÚZ 000. </t>
  </si>
  <si>
    <t xml:space="preserve">Prostředky rozpočtované na této položce zahrnují výdaje na platby nájemného za prostory určené k výcviku jednotek sborů dobrovolných hasičů (JSDH) Olomouckého kraje, HZS OK a ostatních složek IZS v souladu s § 10 odst. 5 písm. b). Orgány kraje organizují instruktáže a školení v oblasti ochrany obyvatelstva a §11 zákona č. 239/2000 Sb., o integrovaném záchranném systému - hejtman organizuje integrovaný záchranný systém na úrovni kraje. Z této položky jsou hrazeny mimo jiné pronájmy na odborné přípravy složek IZS, jednotek sboru dobrovolných hasičů a jiné - úz 000. </t>
  </si>
  <si>
    <t xml:space="preserve">Prostředky rozpočtované na této položce zahrnují výdaje na zajištění grafického zpracování plakátů, pozvánek na akce Olomouckého kraje se složkami IZS, správu webových stránek "krajpomaha" a doprogramování webových stránek dle požadavků a aktuální situace (epidemie, uprchlíci apod.) - ÚZ 000. </t>
  </si>
  <si>
    <t xml:space="preserve">Prostředky rozpočtované na této položce zahrnují výdaje na finanční podporu složek integrovaného záchranného systému (IZS) Olomouckého kraje při přípravě a realizaci cvičení v souladu se schváleným Plánem cvičení na daný rok. Dále výdaje na nákup služeb souvisejících s organizací porad tajemníků bezpečnostních rad obcí s rozšířenou působností a proškolení jednotek požární ochrany a IZS dle § 10 odst. 5 písm. b). Orgány kraje organizují instruktáže a školení v oblasti ochrany obyvatelstva a §11zákona č. 239/2000 Sb., o IZS - hejtman organizuje integrovaný záchranný systém na úrovni kraje. Z této položky jsou také hrazeny zejména odborné přípravy složek IZS, jednotek sboru dobrovolných hasičů a jiné - ÚZ 000. </t>
  </si>
  <si>
    <t xml:space="preserve">Prostředky rozpočtované na této položce zahrnují výdaje na zajištění pohoštění v rámci jednání a realizovaných akcí se složkami IZS a JSDH (např. cvičení a organizaci instrukčně metodických zaměstnání složek IZS dle zákona č. 239/2000 Sb., o IZS nebo odborné přípravy JSDH, metodická příprava tajemníků bezpečnostních rad určených obcí (obcí s rozšířenou působností) a proškolení složek jednotek požární ochrany a složek integrovaného záchranného systému dle § 10 odst. 5 písm. b). Orgány kraje organizují instruktáže a školení v oblasti ochrany obyvatelstva a §11 zákona č. 239/2000 Sb., o IZS) - ÚZ 000. </t>
  </si>
  <si>
    <t xml:space="preserve">Prostředky rozpočtované na této položce zahrnují výdaje určené k náhradám podle § 29 zákona č. 239/2000 Sb., o integrovaném záchranném systému a o změně některých zákonů, ve znění pozdějších předpisů (zákon o integrovaném záchranném systému), rozhodl podle § 29 odst. 1 a § 33 odst. 1 zákona o integrovaném záchranném systému a podle § 67 a násl. zákona č. 500/2004 Sb., správní řád, ve znění pozdějších předpisů (správní řád) - ÚZ 000. </t>
  </si>
  <si>
    <t xml:space="preserve">Prostředky rozpočtované na této položce zahrnují výdaje na zajištění provozu sítě Krize, která je realizována od roku 2003, finanční prostředky budou po schválení v ZOK převedeny HZS OK formou daru - UZ 405. </t>
  </si>
  <si>
    <t>Prostředky rozpočtované na této položce zahrnují výdaje určené k zajištění odborné podpory pro kraje, na přípravu orgánů krizového řízení, vzdělání, získávání a zvyšování kvalifikace a ostatní výdaje související se zvládnutím krizových situací. Dále na zajištění cvičení a organizaci instrukčně metodických zaměstnání složek IZS dle zákona č. 239/2000 Sb., o IZS nebo odborné přípravy JSDH  - ÚZ 000.</t>
  </si>
  <si>
    <t xml:space="preserve">Prostředky rozpočtované na této položce zahrnují výdaje na zajištění činnosti Horské služby v oblasti Jeseníky - finanční dar - ÚZ405.   </t>
  </si>
  <si>
    <t xml:space="preserve">Prostředky rozpočtované na této položce zahrnují výdaje na nákup materiálu při akcích realizovaných odborem kancelář hejtmana - např. výjezdy ROK do ORP, jednání Komisí Rady AKČR, konference samospráv apod. - ÚZ 150.   </t>
  </si>
  <si>
    <t xml:space="preserve">Prostředky rozpočtované na této položce zahrnují výdaje na pronájem při akcích realizovaných odborem kancelář hejtmana - např. výjezdy ROK do ORP, jednání Komisí Rady AKČR, konference samospráv apod. - ÚZ 150.   </t>
  </si>
  <si>
    <t xml:space="preserve">Prostředky rozpočtované na této položce zahrnují výdaje dle uzavřených smluv za služby tajemníků klubů ZOK a na úhradu příkazních smluv o poskytování poradenství a výdaje na případné další konzultační, právní a poradenské služby - ÚZ 000. Předpokládáme uzavření nových smluv pro volební období 2024-2028.
</t>
  </si>
  <si>
    <t xml:space="preserve">Prostředky rozpočtované na této položce zahrnují výdaje na ostatní služby při akcích realizovaných odborem kancelář hejtmana - např. výjezdy ROK do ORP, jednání Komisí Rady AKČR, konference samospráv apod. - ÚZ 150.    </t>
  </si>
  <si>
    <t xml:space="preserve">Prostředky rozpočtované na této položce zahrnují výdaje na pohoštění při akcích realizovaných odborem kancelář hejtmana - např. výjezdy ROK do ORP, jednání Komisí Rady AKČR, konference samospráv apod. - ÚZ 150.   </t>
  </si>
  <si>
    <t xml:space="preserve">Prostředky rozpočtované na této položce zahrnují výdaje na plánovaný členský příspěvek Asociaci krajů ČR. V roce 2024 bylo uhrazeno za členský příspěvek 1 200 tis. Kč, lze předpokládat, že i v roce 2025 může dojít k navýšení členského příspěvku) - ÚZ 400.   </t>
  </si>
  <si>
    <t xml:space="preserve">Prostředky rozpočtované na této položce jsou alokovány na pořízení jednotné ústroje pracovníků oddělení tiskového a PR určené především na akce pořádané OK, např. polotričko, mikina, košile apod.  </t>
  </si>
  <si>
    <t xml:space="preserve">Prostředky rozpočtované na této položce zahrnují výdaje pro možnost pořízení DHM pro sekretariát hejtmana a odbor kancelář hejtmana (např. reklamní stan, stěna s logem na akce OK, roll-upy apod.) - ÚZ 000.  </t>
  </si>
  <si>
    <t>1. Propagační předměty do 10 000 Kč</t>
  </si>
  <si>
    <t xml:space="preserve">Prostředky rozpočtované na této položce jsou alokovány na úhradu výdajů za propagační předměty v pořizovací ceně do 10 000,00 Kč (v jednotlivých případech), které jsou určeny k propagačním účelům Olomouckého kraje (na základě požadavků hejtmana a členů vedení a v souladu se schváleným plánem nákupu předmětů pro reprezentaci OK), na nákup liberalit pro první dítě roku narozené v OK, na nákup propagačních předmětů s využitím loga OK a výdaje na zhotovení bannerů na budově Olomouckého kraje (189 tis. Kč). V roce 2024 byl schválený rozpočet na této položce ve výši 3 200 tis. Kč, s ohledem na průběžné zařazování nových předmětů, inflaci a zdražení u dodavatelů je nyní požadovaná vyšší částka - ÚZ 151. </t>
  </si>
  <si>
    <t xml:space="preserve">Prostředky rozpočtované na této položce zahrnují výdaje v rámci publikační a propagační činnosti OK a na propagaci OK prostřednictvím tištěných materiálů v rámci tzv. ediční řady schválené pro příslušný rok Radou Olomouckého kraje. Jedná se o publikace a informační letáky, které se zhotovují na základě požadavků jednotlivých odborů (realizace především přímým zadáním v průběhu roku). Pořízení těchto publikací je předem schváleno ROK v rámci schválení "ediční řady" pro příslušný rok - ÚZ 154. </t>
  </si>
  <si>
    <t xml:space="preserve">Prostředky rozpočtované na této položce jsou alokovány na úhradu výdajů za ostatní spotřební materiál - např. řezané květiny, zhotovení stuh při slavnostním zprovoznění významných investičních akcí OK (vše dle požadavků členů Rady Olomouckého kraje) a nově na významné pietní akty v OK Javoříčko, Nový Malín apod. (25 tis. Kč). S ohledem na inflaci a navýšení cen u řezaných kytic je nyní požadována vyšší částka - ÚZ 151.  
</t>
  </si>
  <si>
    <t>Prostředky rozpočtované na této položce jsou alokovány na úhradu případných kurzových rozdílů při hrazení faktur v cizí měně</t>
  </si>
  <si>
    <t>Čerpání na této položce představuje výdaj za roční poplatek za platební kartu sloužící k on-line platbám dle potřeb OKH, OIT a OSKPP (např. zveřejňování informací na Facebooku apod.)</t>
  </si>
  <si>
    <t xml:space="preserve">Prostředky rozpočtované na této položce zahrnují výdaje spojené s pronájmem prostorů v rámci konání akcí pro děti zaměstnanců, např. Mikulášování, jarní akce a nově na významné pietní akty v OK Javoříčko, Nový Malín apod. (25 tis. Kč) apod., dříve rozpočtováno na pol. 5169 - ÚZ151.   Dále výdaje spojené s pronájmem prostorů v rámci konání konferencí, seminářů a jiných akcí pořádaných pro NNO - ÚZ 152.    </t>
  </si>
  <si>
    <t xml:space="preserve">Prostředky rozpočtované na této položce zahrnují náklady pro zajištění činností nezbytných pro PR Olomouckého kraje a členů vedení kraje – ÚZ 154.  </t>
  </si>
  <si>
    <t xml:space="preserve">Prostředky rozpočtované na této položce zahrnují výdaje na audit, který bude proveden v souladu s § 16 odst. 2. písmeno b) Vyhlášky č. 82/2018 Sb. o bezpečnostních opatřeních, kybernetických bezpečnostních incidentech, reaktivních opatřeních, náležitostech podání v oblasti kybernetické bezpečnosti a likvidaci dat. V rámci auditu se provádí a dokumentuje dodržování bezpečnostní politiky. Bude přezkoumána technická shoda, výsledky auditu budou zohledněny v plánu rozvoje bezpečnostního povědomí a plánu zvládání rizik. Bude posouzen soulad bezpečnostních opatření s nejlepší praxí, právními předpisy, vnitřními předpisy, jinými předpisy a smluvními závazky vztahujícími se k informačnímu a komunikačnímu systému. Dále budou určena případná nápravná opatření pro zajištění souladu, a to vše nezávislým auditorem dle §7 odst. 4. Vyhlášky č. 82/2018 Sb. O kybernetické bezpečnosti - ÚZ 000. </t>
  </si>
  <si>
    <t xml:space="preserve">Prostředky rozpočtované na této položce zahrnují výdaje v rámci uzavřené smlouvy č. 2023/00133/OKH/DSM týkající se poskytnutí oprávnění k užití aplikace MONITORA - monitoring tištěných, online a audiovizuálních medií s ohledem na inflační doložku v uzavřené smlouvě je rozpočtovaná částka vyšší o inflaci – ÚZ 154.  </t>
  </si>
  <si>
    <t xml:space="preserve">Prostředky rozpočtované na této položce jsou alokovány na úhradu výdajů za ostatní služby - např. vánoční osvětlení budovy OK, jarní a zimní akce pro děti zaměstnanců, zajištění dopravy pěveckého sboru na akci do Lidic a zpět, IX. ročníku mezinárodní konference "Střední Morava - křižovatka dopravních a ekonomických zájmů" apod. Dále jsou zde výdaje na každoroční zasílání Výroční zprávy s aktuálními informacemi o platné ochranné známce „OLKRAJ.CZ“, grafické a tiskařské služby (výroba stuh na slavnostní otevření staveb) apod. (vše dle požadavků členů ROK) a nově výdaje na významné pietní akty v OK Javoříčko, Nový Malín apod. (25 tis. Kč) - ÚZ 151.  Dále výdaje spojené s organizačním zajištěním konferencí, seminářů a jiných akcí pořádaných pro NNO - ÚZ 152.    </t>
  </si>
  <si>
    <t xml:space="preserve">Prostředky rozpočtované na této položce jsou alokovány na úhradu výdajů za drobné opravy DDHM používaných na OKH (např. vánočních LED řetězů používaných na osvětlení budovy OK, chladniček, fotoaparátu, objektivů apod.). Vzhledem ke špatnému technickému stavu vánočního osvětlení předpokládáme rozsáhlejší opravu stávajícího osvětlení, navrhujeme proto navýšení částky na případné opravy - ÚZ 151.   </t>
  </si>
  <si>
    <t xml:space="preserve">Prostředky rozpočtované na této položce zahrnují náklady za občerstvení na tiskových konferencích a na další akce pořádané pro novináře, příp. s účastí novinářů. Dále výdaje spojené s pohoštěním v rámci konferencí, seminářů a jiných akcí pořádaných pro NNO. Navýšení rozpočtu navrhujeme z důvodu rostoucích cen potravin a rostoucí inflace, a také z důvodu změny sazby DPH na některé potraviny - ÚZ 152.   Prostředky rozpočtované na této položce zahrnují výdaje spojené s pohoštěním v rámci akcí pořádaných pro děti zaměstnanců, např. Mikulášování, jarní akce a nově na významné pietní akty v OK Javoříčko, Nový Malín apod.(25 tis. Kč) apod., dříve rozpočtováno na pol. 5169 - ÚZ 151.   </t>
  </si>
  <si>
    <t xml:space="preserve">Prostředky rozpočtované na této položce zahrnují náklady na ostatní nákupy jinde nezařazené, zejména na vyřízení víz při zahraničních služebních cestách - ÚZ 000.   </t>
  </si>
  <si>
    <t xml:space="preserve">Prostředky rozpočtované na této položce zahrnují průběžné zálohy na drobné výdaje spojené se zajištěním akcí či chodů sekretariátů členů vedení OK a odboru kancelář hejtmana vyplácené přes pokladnu. </t>
  </si>
  <si>
    <t>Prostředky rozpočtované na této položce jsou alokovány na úhradu neinvestičních transferů obyvatelstvu nemající charakter daru v pořizovací ceně do 10 000 Kč (v jednotlivých případech) v rámci akcí pořádaných OK např. pro zaměstnance (např. Do práce na kole), či dle aktuálních požadavků členů Rady Olomouckého kraje a vedení OK (např. dárkové poukázky, předměty sportovního charakteru, diplomy, skleněné plakety, medaile při ocenění apod.) – ÚZ 151.</t>
  </si>
  <si>
    <t>Finanční prostředky na této položce zahrnují výdaje především za:  
- úhradu poplatků za televizní a rozhlasové přijímače užívané (v rámci kanceláří, i rádií ve služebních vozidlech) uvolněnými členy zastupitelstva,  
- úhradu podílu za zajištění úklidu budovy (Jeremenkova 40a) – podíl podlahové plochy zaujímané kancelářemi uvolněných členů vedení a politických klubů v roce 2024 činí 13,59%. Předpokládáme navýšení ceny za úklid v roce 2025 s ohledem na inflační doložku v uzavřené smlouvě a také změnu sazby DPH (zařazení do vyšší sazby daně),  
- mytí služebních automobilů,  
- nákup stravenek pro uvolněné členy ROK, ZOK,  
- zajištění obsluhy v rámci konání zasedání ZOK
- parkovací karty - parkování v zóně A a v zóně B pro automobily využívané ke služebním účelům Olomouckého kraje</t>
  </si>
  <si>
    <t xml:space="preserve">Prostředky rozpočtované na této položce zahrnují výdaje na zajištění služby outsourcingu role manažera kybernetické bezpečnosti dle uzavřené smlouvy č. 2024/02565/OKH/DSM za úhradu poplatků za software pro kybernetickou bezpečnost - platba za 12/2024 splatná v roce 2025 ve výši 44 528 Kč a úhrada poplatku za servis softwaru ke kybernetické bezpečnosti - ÚZ 000.  Finanční prostředky na této položce zahrnují výdaje na zpracování interaktivní navigace v souladu s úkolem 7_2024 Rozvojové strategie KÚOK ze dne 21. 8. 2024 (91 000,00 Kč za OKH). Dále položka zahrnuje výdaje na další případné úpravy, upgrade a aktualizaci webu (nad rámec uzavřených smluv mezi OIT a firmou ESMEDIA) dle požadavků členů vedení v roce 2025 ve výši 89 000,00 Kč (v souvislosti s aktuálně řešeným redesignem webu schváleným na PV 26. 8. 2024).  </t>
  </si>
  <si>
    <t xml:space="preserve">5. Finanční prostředky na této položce zahrnují výdaje na zpracování interaktivní navigace v souladu s úkolem 7_2024 Rozvojové strategie KÚOK ze dne 21. 8. 2024 (91 000,00 Kč za OKŘ). </t>
  </si>
  <si>
    <t>provozní výdaje</t>
  </si>
  <si>
    <t>platy a související výdaj e</t>
  </si>
  <si>
    <t>Rezerva na úroky revolvingu (pro SSOK)</t>
  </si>
  <si>
    <t xml:space="preserve">3. Výdaje na spotřební materiál </t>
  </si>
  <si>
    <t>21. Zavedení bezpoečnostních opatření na ochranu měkkých cílů (technické zabezpečení budovy, denní hlídková činnosti a provoz KISS)</t>
  </si>
  <si>
    <t>Výdaje na platy zaměstnanců v pracovním poměru. Minimální rozpočet pro 553 zaměstnanců -  limit zaměstnanců na rok 2025. Dále náhrady mezd v době nemoci včetně rezervy z důvodu nárůstu platů</t>
  </si>
  <si>
    <t>Řešení likvidace odpadů, vzniklých při povodních na území Olomouckého kraje v září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</si>
</sst>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_\&quot;tis.Kč&quot;"/>
    <numFmt numFmtId="165" formatCode="\-#,##0_\&quot;tis.Kč&quot;"/>
    <numFmt numFmtId="166" formatCode="00"/>
  </numFmts>
  <fonts count="54" x14ac:knownFonts="1">
    <font>
      <sz val="11"/>
      <color theme="1"/>
      <name val="Calibri"/>
      <family val="2"/>
      <charset val="238"/>
      <scheme val="minor"/>
    </font>
    <font>
      <sz val="11"/>
      <color theme="1"/>
      <name val="Arial"/>
      <family val="2"/>
      <charset val="238"/>
    </font>
    <font>
      <sz val="11"/>
      <name val="Arial"/>
      <family val="2"/>
      <charset val="238"/>
    </font>
    <font>
      <b/>
      <sz val="11"/>
      <name val="Arial"/>
      <family val="2"/>
      <charset val="238"/>
    </font>
    <font>
      <sz val="10"/>
      <name val="Arial"/>
      <family val="2"/>
      <charset val="238"/>
    </font>
    <font>
      <b/>
      <sz val="16"/>
      <name val="Arial"/>
      <family val="2"/>
      <charset val="238"/>
    </font>
    <font>
      <b/>
      <sz val="12"/>
      <name val="Arial"/>
      <family val="2"/>
      <charset val="238"/>
    </font>
    <font>
      <sz val="11"/>
      <color rgb="FFFF0000"/>
      <name val="Arial"/>
      <family val="2"/>
      <charset val="238"/>
    </font>
    <font>
      <sz val="10"/>
      <color rgb="FFFF0000"/>
      <name val="Arial"/>
      <family val="2"/>
      <charset val="238"/>
    </font>
    <font>
      <sz val="10"/>
      <color rgb="FFFFFF00"/>
      <name val="Arial"/>
      <family val="2"/>
      <charset val="238"/>
    </font>
    <font>
      <sz val="11"/>
      <color rgb="FFFFFF00"/>
      <name val="Arial"/>
      <family val="2"/>
      <charset val="238"/>
    </font>
    <font>
      <b/>
      <sz val="11"/>
      <name val="Calibri"/>
      <family val="2"/>
      <charset val="238"/>
      <scheme val="minor"/>
    </font>
    <font>
      <b/>
      <i/>
      <sz val="11"/>
      <name val="Arial"/>
      <family val="2"/>
      <charset val="238"/>
    </font>
    <font>
      <sz val="11"/>
      <name val="Calibri"/>
      <family val="2"/>
      <charset val="238"/>
      <scheme val="minor"/>
    </font>
    <font>
      <b/>
      <u/>
      <sz val="11"/>
      <name val="Arial"/>
      <family val="2"/>
      <charset val="238"/>
    </font>
    <font>
      <b/>
      <i/>
      <sz val="11"/>
      <name val="Calibri"/>
      <family val="2"/>
      <charset val="238"/>
      <scheme val="minor"/>
    </font>
    <font>
      <i/>
      <sz val="11"/>
      <name val="Arial"/>
      <family val="2"/>
      <charset val="238"/>
    </font>
    <font>
      <b/>
      <sz val="18"/>
      <name val="Arial"/>
      <family val="2"/>
      <charset val="238"/>
    </font>
    <font>
      <sz val="8"/>
      <name val="Arial"/>
      <family val="2"/>
      <charset val="238"/>
    </font>
    <font>
      <i/>
      <sz val="11"/>
      <name val="Calibri"/>
      <family val="2"/>
      <charset val="238"/>
      <scheme val="minor"/>
    </font>
    <font>
      <b/>
      <sz val="11"/>
      <name val="Arial CE"/>
      <charset val="238"/>
    </font>
    <font>
      <b/>
      <i/>
      <sz val="8"/>
      <name val="Arial"/>
      <family val="2"/>
      <charset val="238"/>
    </font>
    <font>
      <b/>
      <sz val="10"/>
      <name val="Arial"/>
      <family val="2"/>
      <charset val="238"/>
    </font>
    <font>
      <b/>
      <i/>
      <sz val="10"/>
      <name val="Arial"/>
      <family val="2"/>
      <charset val="238"/>
    </font>
    <font>
      <b/>
      <sz val="18"/>
      <color theme="1"/>
      <name val="Calibri"/>
      <family val="2"/>
      <charset val="238"/>
      <scheme val="minor"/>
    </font>
    <font>
      <i/>
      <sz val="11"/>
      <color rgb="FFFF0000"/>
      <name val="Arial"/>
      <family val="2"/>
      <charset val="238"/>
    </font>
    <font>
      <i/>
      <sz val="11"/>
      <color rgb="FF0070C0"/>
      <name val="Arial"/>
      <family val="2"/>
      <charset val="238"/>
    </font>
    <font>
      <i/>
      <sz val="10"/>
      <name val="Arial"/>
      <family val="2"/>
      <charset val="238"/>
    </font>
    <font>
      <b/>
      <sz val="11"/>
      <color rgb="FFFF0000"/>
      <name val="Arial"/>
      <family val="2"/>
      <charset val="238"/>
    </font>
    <font>
      <b/>
      <sz val="11"/>
      <color theme="1"/>
      <name val="Calibri"/>
      <family val="2"/>
      <charset val="238"/>
      <scheme val="minor"/>
    </font>
    <font>
      <b/>
      <sz val="12"/>
      <color theme="1"/>
      <name val="Calibri"/>
      <family val="2"/>
      <charset val="238"/>
      <scheme val="minor"/>
    </font>
    <font>
      <b/>
      <sz val="16"/>
      <color theme="1"/>
      <name val="Calibri"/>
      <family val="2"/>
      <charset val="238"/>
      <scheme val="minor"/>
    </font>
    <font>
      <b/>
      <sz val="12"/>
      <color theme="1"/>
      <name val="Arial"/>
      <family val="2"/>
      <charset val="238"/>
    </font>
    <font>
      <b/>
      <sz val="14"/>
      <color theme="1"/>
      <name val="Arial"/>
      <family val="2"/>
      <charset val="238"/>
    </font>
    <font>
      <b/>
      <sz val="11"/>
      <color theme="1"/>
      <name val="Arial"/>
      <family val="2"/>
      <charset val="238"/>
    </font>
    <font>
      <b/>
      <i/>
      <sz val="14"/>
      <name val="Arial"/>
      <family val="2"/>
      <charset val="238"/>
    </font>
    <font>
      <b/>
      <i/>
      <sz val="12"/>
      <name val="Arial"/>
      <family val="2"/>
      <charset val="238"/>
    </font>
    <font>
      <sz val="12"/>
      <color theme="1"/>
      <name val="Calibri"/>
      <family val="2"/>
      <charset val="238"/>
      <scheme val="minor"/>
    </font>
    <font>
      <b/>
      <sz val="10"/>
      <name val="Arial CE"/>
      <charset val="238"/>
    </font>
    <font>
      <sz val="9"/>
      <name val="Arial"/>
      <family val="2"/>
      <charset val="238"/>
    </font>
    <font>
      <sz val="8"/>
      <color rgb="FFFF0000"/>
      <name val="Arial"/>
      <family val="2"/>
      <charset val="238"/>
    </font>
    <font>
      <b/>
      <sz val="10"/>
      <color rgb="FFFF0000"/>
      <name val="Arial"/>
      <family val="2"/>
      <charset val="238"/>
    </font>
    <font>
      <b/>
      <sz val="11"/>
      <color rgb="FFFF0000"/>
      <name val="Calibri"/>
      <family val="2"/>
      <charset val="238"/>
      <scheme val="minor"/>
    </font>
    <font>
      <sz val="9"/>
      <color rgb="FFFF0000"/>
      <name val="Arial"/>
      <family val="2"/>
      <charset val="238"/>
    </font>
    <font>
      <b/>
      <sz val="18"/>
      <name val="Calibri"/>
      <family val="2"/>
      <charset val="238"/>
      <scheme val="minor"/>
    </font>
    <font>
      <b/>
      <sz val="9"/>
      <name val="Arial"/>
      <family val="2"/>
      <charset val="238"/>
    </font>
    <font>
      <sz val="11"/>
      <color rgb="FFFF0000"/>
      <name val="Calibri"/>
      <family val="2"/>
      <charset val="238"/>
      <scheme val="minor"/>
    </font>
    <font>
      <b/>
      <u/>
      <sz val="11"/>
      <color rgb="FFFF0000"/>
      <name val="Arial"/>
      <family val="2"/>
      <charset val="238"/>
    </font>
    <font>
      <b/>
      <sz val="9"/>
      <color rgb="FFFF0000"/>
      <name val="Arial"/>
      <family val="2"/>
      <charset val="238"/>
    </font>
    <font>
      <b/>
      <i/>
      <sz val="11"/>
      <color rgb="FFFF0000"/>
      <name val="Arial"/>
      <family val="2"/>
      <charset val="238"/>
    </font>
    <font>
      <sz val="10"/>
      <color rgb="FFFF0000"/>
      <name val="Calibri"/>
      <family val="2"/>
      <charset val="238"/>
      <scheme val="minor"/>
    </font>
    <font>
      <b/>
      <sz val="11"/>
      <color rgb="FFFF0000"/>
      <name val="Arial CE"/>
      <charset val="238"/>
    </font>
    <font>
      <sz val="11"/>
      <name val="Arial CE"/>
      <charset val="238"/>
    </font>
    <font>
      <b/>
      <i/>
      <sz val="11"/>
      <name val="Arial CE"/>
      <charset val="238"/>
    </font>
  </fonts>
  <fills count="6">
    <fill>
      <patternFill patternType="none"/>
    </fill>
    <fill>
      <patternFill patternType="gray125"/>
    </fill>
    <fill>
      <patternFill patternType="solid">
        <fgColor rgb="FFCCFFFF"/>
        <bgColor indexed="64"/>
      </patternFill>
    </fill>
    <fill>
      <patternFill patternType="solid">
        <fgColor theme="0"/>
        <bgColor indexed="64"/>
      </patternFill>
    </fill>
    <fill>
      <patternFill patternType="solid">
        <fgColor rgb="FFFFFF00"/>
        <bgColor indexed="64"/>
      </patternFill>
    </fill>
    <fill>
      <patternFill patternType="solid">
        <fgColor theme="6" tint="0.79998168889431442"/>
        <bgColor indexed="64"/>
      </patternFill>
    </fill>
  </fills>
  <borders count="60">
    <border>
      <left/>
      <right/>
      <top/>
      <bottom/>
      <diagonal/>
    </border>
    <border>
      <left style="double">
        <color auto="1"/>
      </left>
      <right style="thin">
        <color auto="1"/>
      </right>
      <top style="double">
        <color auto="1"/>
      </top>
      <bottom style="double">
        <color auto="1"/>
      </bottom>
      <diagonal/>
    </border>
    <border>
      <left style="thin">
        <color auto="1"/>
      </left>
      <right style="thin">
        <color auto="1"/>
      </right>
      <top style="double">
        <color auto="1"/>
      </top>
      <bottom style="double">
        <color auto="1"/>
      </bottom>
      <diagonal/>
    </border>
    <border>
      <left style="thin">
        <color auto="1"/>
      </left>
      <right style="double">
        <color auto="1"/>
      </right>
      <top style="double">
        <color auto="1"/>
      </top>
      <bottom style="double">
        <color auto="1"/>
      </bottom>
      <diagonal/>
    </border>
    <border>
      <left style="double">
        <color auto="1"/>
      </left>
      <right style="thin">
        <color auto="1"/>
      </right>
      <top style="double">
        <color auto="1"/>
      </top>
      <bottom/>
      <diagonal/>
    </border>
    <border>
      <left style="thin">
        <color auto="1"/>
      </left>
      <right style="thin">
        <color auto="1"/>
      </right>
      <top style="double">
        <color auto="1"/>
      </top>
      <bottom/>
      <diagonal/>
    </border>
    <border>
      <left style="thin">
        <color auto="1"/>
      </left>
      <right style="double">
        <color auto="1"/>
      </right>
      <top style="double">
        <color auto="1"/>
      </top>
      <bottom/>
      <diagonal/>
    </border>
    <border>
      <left style="double">
        <color auto="1"/>
      </left>
      <right style="thin">
        <color auto="1"/>
      </right>
      <top/>
      <bottom/>
      <diagonal/>
    </border>
    <border>
      <left style="thin">
        <color auto="1"/>
      </left>
      <right style="thin">
        <color auto="1"/>
      </right>
      <top/>
      <bottom/>
      <diagonal/>
    </border>
    <border>
      <left style="thin">
        <color auto="1"/>
      </left>
      <right style="double">
        <color auto="1"/>
      </right>
      <top/>
      <bottom/>
      <diagonal/>
    </border>
    <border>
      <left style="double">
        <color auto="1"/>
      </left>
      <right style="thin">
        <color auto="1"/>
      </right>
      <top/>
      <bottom style="double">
        <color auto="1"/>
      </bottom>
      <diagonal/>
    </border>
    <border>
      <left style="thin">
        <color auto="1"/>
      </left>
      <right style="thin">
        <color auto="1"/>
      </right>
      <top/>
      <bottom style="double">
        <color auto="1"/>
      </bottom>
      <diagonal/>
    </border>
    <border>
      <left style="thin">
        <color auto="1"/>
      </left>
      <right style="double">
        <color auto="1"/>
      </right>
      <top/>
      <bottom style="double">
        <color auto="1"/>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thin">
        <color auto="1"/>
      </right>
      <top style="double">
        <color auto="1"/>
      </top>
      <bottom style="double">
        <color auto="1"/>
      </bottom>
      <diagonal/>
    </border>
    <border>
      <left/>
      <right/>
      <top/>
      <bottom style="double">
        <color indexed="64"/>
      </bottom>
      <diagonal/>
    </border>
    <border>
      <left/>
      <right/>
      <top style="double">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double">
        <color indexed="64"/>
      </left>
      <right/>
      <top/>
      <bottom style="double">
        <color indexed="64"/>
      </bottom>
      <diagonal/>
    </border>
    <border>
      <left/>
      <right style="thin">
        <color indexed="64"/>
      </right>
      <top/>
      <bottom style="double">
        <color indexed="64"/>
      </bottom>
      <diagonal/>
    </border>
    <border>
      <left/>
      <right style="thin">
        <color indexed="64"/>
      </right>
      <top/>
      <bottom style="thin">
        <color indexed="64"/>
      </bottom>
      <diagonal/>
    </border>
    <border>
      <left style="double">
        <color indexed="64"/>
      </left>
      <right/>
      <top/>
      <bottom style="thin">
        <color indexed="64"/>
      </bottom>
      <diagonal/>
    </border>
    <border>
      <left/>
      <right/>
      <top style="thin">
        <color indexed="64"/>
      </top>
      <bottom style="double">
        <color indexed="64"/>
      </bottom>
      <diagonal/>
    </border>
    <border>
      <left/>
      <right/>
      <top/>
      <bottom style="thin">
        <color indexed="64"/>
      </bottom>
      <diagonal/>
    </border>
    <border>
      <left/>
      <right style="double">
        <color auto="1"/>
      </right>
      <top style="thin">
        <color auto="1"/>
      </top>
      <bottom style="double">
        <color auto="1"/>
      </bottom>
      <diagonal/>
    </border>
    <border>
      <left style="thin">
        <color indexed="64"/>
      </left>
      <right style="thin">
        <color indexed="64"/>
      </right>
      <top/>
      <bottom style="thin">
        <color indexed="64"/>
      </bottom>
      <diagonal/>
    </border>
    <border>
      <left style="thin">
        <color auto="1"/>
      </left>
      <right style="double">
        <color auto="1"/>
      </right>
      <top/>
      <bottom style="thin">
        <color indexed="64"/>
      </bottom>
      <diagonal/>
    </border>
    <border>
      <left style="double">
        <color indexed="64"/>
      </left>
      <right/>
      <top/>
      <bottom/>
      <diagonal/>
    </border>
    <border>
      <left style="double">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auto="1"/>
      </left>
      <right style="double">
        <color auto="1"/>
      </right>
      <top style="thin">
        <color indexed="64"/>
      </top>
      <bottom/>
      <diagonal/>
    </border>
    <border>
      <left style="double">
        <color indexed="64"/>
      </left>
      <right/>
      <top style="double">
        <color indexed="64"/>
      </top>
      <bottom/>
      <diagonal/>
    </border>
    <border>
      <left/>
      <right style="thin">
        <color indexed="64"/>
      </right>
      <top style="double">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double">
        <color auto="1"/>
      </left>
      <right style="double">
        <color auto="1"/>
      </right>
      <top style="double">
        <color auto="1"/>
      </top>
      <bottom style="double">
        <color auto="1"/>
      </bottom>
      <diagonal/>
    </border>
    <border>
      <left style="double">
        <color auto="1"/>
      </left>
      <right style="double">
        <color auto="1"/>
      </right>
      <top/>
      <bottom style="double">
        <color auto="1"/>
      </bottom>
      <diagonal/>
    </border>
    <border>
      <left style="double">
        <color auto="1"/>
      </left>
      <right style="double">
        <color auto="1"/>
      </right>
      <top style="double">
        <color auto="1"/>
      </top>
      <bottom/>
      <diagonal/>
    </border>
    <border>
      <left style="double">
        <color auto="1"/>
      </left>
      <right style="double">
        <color auto="1"/>
      </right>
      <top/>
      <bottom/>
      <diagonal/>
    </border>
    <border>
      <left style="double">
        <color auto="1"/>
      </left>
      <right style="double">
        <color auto="1"/>
      </right>
      <top style="thin">
        <color auto="1"/>
      </top>
      <bottom/>
      <diagonal/>
    </border>
    <border>
      <left style="double">
        <color auto="1"/>
      </left>
      <right style="double">
        <color auto="1"/>
      </right>
      <top/>
      <bottom style="thin">
        <color indexed="64"/>
      </bottom>
      <diagonal/>
    </border>
    <border>
      <left style="double">
        <color indexed="64"/>
      </left>
      <right style="double">
        <color auto="1"/>
      </right>
      <top style="thin">
        <color indexed="64"/>
      </top>
      <bottom style="thin">
        <color indexed="64"/>
      </bottom>
      <diagonal/>
    </border>
    <border>
      <left style="double">
        <color indexed="64"/>
      </left>
      <right/>
      <top style="thin">
        <color indexed="64"/>
      </top>
      <bottom style="thin">
        <color indexed="64"/>
      </bottom>
      <diagonal/>
    </border>
    <border>
      <left style="thin">
        <color auto="1"/>
      </left>
      <right style="double">
        <color auto="1"/>
      </right>
      <top style="thin">
        <color indexed="64"/>
      </top>
      <bottom style="thin">
        <color indexed="64"/>
      </bottom>
      <diagonal/>
    </border>
    <border>
      <left/>
      <right style="double">
        <color auto="1"/>
      </right>
      <top style="double">
        <color auto="1"/>
      </top>
      <bottom/>
      <diagonal/>
    </border>
    <border>
      <left/>
      <right style="double">
        <color auto="1"/>
      </right>
      <top/>
      <bottom/>
      <diagonal/>
    </border>
  </borders>
  <cellStyleXfs count="2">
    <xf numFmtId="0" fontId="0" fillId="0" borderId="0"/>
    <xf numFmtId="0" fontId="4" fillId="0" borderId="0"/>
  </cellStyleXfs>
  <cellXfs count="832">
    <xf numFmtId="0" fontId="0" fillId="0" borderId="0" xfId="0"/>
    <xf numFmtId="164" fontId="2" fillId="0" borderId="0" xfId="0" applyNumberFormat="1" applyFont="1"/>
    <xf numFmtId="0" fontId="5" fillId="0" borderId="0" xfId="1" applyFont="1" applyFill="1"/>
    <xf numFmtId="0" fontId="4" fillId="0" borderId="0" xfId="1" applyFill="1"/>
    <xf numFmtId="0" fontId="6" fillId="0" borderId="0" xfId="1" applyFont="1" applyFill="1"/>
    <xf numFmtId="3" fontId="2" fillId="3" borderId="0" xfId="1" applyNumberFormat="1" applyFont="1" applyFill="1"/>
    <xf numFmtId="0" fontId="2" fillId="0" borderId="0" xfId="1" applyFont="1" applyFill="1"/>
    <xf numFmtId="0" fontId="4" fillId="3" borderId="0" xfId="1" applyFill="1"/>
    <xf numFmtId="0" fontId="4" fillId="2" borderId="11" xfId="1" applyFill="1" applyBorder="1" applyAlignment="1">
      <alignment horizontal="center"/>
    </xf>
    <xf numFmtId="3" fontId="4" fillId="2" borderId="11" xfId="1" applyNumberFormat="1" applyFont="1" applyFill="1" applyBorder="1" applyAlignment="1">
      <alignment horizontal="center" vertical="center" wrapText="1"/>
    </xf>
    <xf numFmtId="0" fontId="4" fillId="2" borderId="2" xfId="1" applyFill="1" applyBorder="1" applyAlignment="1">
      <alignment horizontal="center" vertical="center"/>
    </xf>
    <xf numFmtId="3" fontId="3" fillId="2" borderId="2" xfId="1" applyNumberFormat="1" applyFont="1" applyFill="1" applyBorder="1"/>
    <xf numFmtId="0" fontId="8" fillId="0" borderId="0" xfId="1" applyFont="1" applyFill="1"/>
    <xf numFmtId="0" fontId="7" fillId="0" borderId="0" xfId="1" applyFont="1" applyFill="1"/>
    <xf numFmtId="0" fontId="9" fillId="0" borderId="0" xfId="1" applyFont="1" applyFill="1"/>
    <xf numFmtId="0" fontId="10" fillId="0" borderId="0" xfId="1" applyFont="1" applyFill="1"/>
    <xf numFmtId="0" fontId="4" fillId="0" borderId="0" xfId="1" applyFont="1" applyFill="1"/>
    <xf numFmtId="4" fontId="4" fillId="0" borderId="0" xfId="1" applyNumberFormat="1" applyFont="1" applyFill="1"/>
    <xf numFmtId="0" fontId="4" fillId="0" borderId="16" xfId="1" applyFont="1" applyFill="1" applyBorder="1"/>
    <xf numFmtId="0" fontId="4" fillId="3" borderId="0" xfId="1" applyFont="1" applyFill="1"/>
    <xf numFmtId="4" fontId="4" fillId="3" borderId="0" xfId="1" applyNumberFormat="1" applyFont="1" applyFill="1"/>
    <xf numFmtId="0" fontId="3" fillId="3" borderId="0" xfId="0" applyFont="1" applyFill="1" applyAlignment="1">
      <alignment horizontal="left"/>
    </xf>
    <xf numFmtId="0" fontId="2" fillId="3" borderId="0" xfId="0" applyFont="1" applyFill="1" applyAlignment="1">
      <alignment horizontal="center"/>
    </xf>
    <xf numFmtId="0" fontId="2" fillId="3" borderId="0" xfId="0" applyFont="1" applyFill="1"/>
    <xf numFmtId="3" fontId="2" fillId="3" borderId="0" xfId="0" applyNumberFormat="1" applyFont="1" applyFill="1"/>
    <xf numFmtId="3" fontId="2" fillId="0" borderId="8" xfId="0" applyNumberFormat="1" applyFont="1" applyBorder="1"/>
    <xf numFmtId="3" fontId="2" fillId="0" borderId="11" xfId="0" applyNumberFormat="1" applyFont="1" applyBorder="1"/>
    <xf numFmtId="0" fontId="4" fillId="2" borderId="3" xfId="0" applyFont="1" applyFill="1" applyBorder="1" applyAlignment="1">
      <alignment horizontal="center" vertical="center"/>
    </xf>
    <xf numFmtId="4" fontId="4" fillId="2" borderId="12" xfId="1" applyNumberFormat="1" applyFont="1" applyFill="1" applyBorder="1" applyAlignment="1">
      <alignment horizontal="center" vertical="center" wrapText="1"/>
    </xf>
    <xf numFmtId="4" fontId="3" fillId="2" borderId="3" xfId="1" applyNumberFormat="1" applyFont="1" applyFill="1" applyBorder="1"/>
    <xf numFmtId="164" fontId="2" fillId="3" borderId="0" xfId="0" applyNumberFormat="1" applyFont="1" applyFill="1"/>
    <xf numFmtId="3" fontId="2" fillId="3" borderId="8" xfId="0" applyNumberFormat="1" applyFont="1" applyFill="1" applyBorder="1" applyProtection="1">
      <protection locked="0"/>
    </xf>
    <xf numFmtId="3" fontId="2" fillId="3" borderId="8" xfId="0" applyNumberFormat="1" applyFont="1" applyFill="1" applyBorder="1"/>
    <xf numFmtId="3" fontId="2" fillId="3" borderId="5" xfId="0" applyNumberFormat="1" applyFont="1" applyFill="1" applyBorder="1" applyProtection="1">
      <protection locked="0"/>
    </xf>
    <xf numFmtId="4" fontId="2" fillId="0" borderId="9" xfId="0" applyNumberFormat="1" applyFont="1" applyBorder="1"/>
    <xf numFmtId="3" fontId="2" fillId="0" borderId="0" xfId="0" applyNumberFormat="1" applyFont="1"/>
    <xf numFmtId="3" fontId="4" fillId="0" borderId="0" xfId="0" applyNumberFormat="1" applyFont="1"/>
    <xf numFmtId="0" fontId="2" fillId="0" borderId="0" xfId="0" applyFont="1"/>
    <xf numFmtId="0" fontId="12" fillId="0" borderId="0" xfId="0" applyFont="1" applyBorder="1" applyAlignment="1">
      <alignment horizontal="left"/>
    </xf>
    <xf numFmtId="0" fontId="4" fillId="0" borderId="0" xfId="0" applyFont="1"/>
    <xf numFmtId="4" fontId="3" fillId="2" borderId="3" xfId="0" applyNumberFormat="1" applyFont="1" applyFill="1" applyBorder="1"/>
    <xf numFmtId="0" fontId="3" fillId="0" borderId="0" xfId="0" applyFont="1" applyAlignment="1">
      <alignment horizontal="left"/>
    </xf>
    <xf numFmtId="0" fontId="2" fillId="0" borderId="0" xfId="0" applyFont="1" applyAlignment="1">
      <alignment horizontal="center"/>
    </xf>
    <xf numFmtId="0" fontId="14" fillId="0" borderId="0" xfId="0" applyFont="1" applyAlignment="1">
      <alignment horizontal="left"/>
    </xf>
    <xf numFmtId="0" fontId="3" fillId="2" borderId="16" xfId="0" applyFont="1" applyFill="1" applyBorder="1" applyAlignment="1">
      <alignment horizontal="left"/>
    </xf>
    <xf numFmtId="0" fontId="2" fillId="2" borderId="16" xfId="0" applyFont="1" applyFill="1" applyBorder="1" applyAlignment="1">
      <alignment horizontal="center"/>
    </xf>
    <xf numFmtId="0" fontId="2" fillId="2" borderId="16" xfId="0" applyFont="1" applyFill="1" applyBorder="1"/>
    <xf numFmtId="3" fontId="2" fillId="2" borderId="16" xfId="0" applyNumberFormat="1" applyFont="1" applyFill="1" applyBorder="1"/>
    <xf numFmtId="3" fontId="2" fillId="3" borderId="8" xfId="0" applyNumberFormat="1" applyFont="1" applyFill="1" applyBorder="1" applyAlignment="1">
      <alignment vertical="center"/>
    </xf>
    <xf numFmtId="0" fontId="2" fillId="0" borderId="0" xfId="0" applyFont="1" applyAlignment="1">
      <alignment horizontal="left"/>
    </xf>
    <xf numFmtId="164" fontId="3" fillId="0" borderId="0" xfId="0" applyNumberFormat="1" applyFont="1" applyBorder="1" applyAlignment="1"/>
    <xf numFmtId="164" fontId="11" fillId="0" borderId="0" xfId="0" applyNumberFormat="1" applyFont="1" applyBorder="1" applyAlignment="1"/>
    <xf numFmtId="0" fontId="13" fillId="0" borderId="0" xfId="0" applyFont="1" applyAlignment="1">
      <alignment horizontal="justify" wrapText="1"/>
    </xf>
    <xf numFmtId="0" fontId="17" fillId="3" borderId="0" xfId="0" applyFont="1" applyFill="1" applyAlignment="1">
      <alignment horizontal="left"/>
    </xf>
    <xf numFmtId="0" fontId="3" fillId="3" borderId="0" xfId="0" applyFont="1" applyFill="1" applyAlignment="1">
      <alignment horizontal="center"/>
    </xf>
    <xf numFmtId="0" fontId="4" fillId="3" borderId="0" xfId="0" applyFont="1" applyFill="1" applyAlignment="1">
      <alignment horizontal="center"/>
    </xf>
    <xf numFmtId="0" fontId="4" fillId="3" borderId="0" xfId="0" applyFont="1" applyFill="1"/>
    <xf numFmtId="3" fontId="4" fillId="3" borderId="0" xfId="0" applyNumberFormat="1" applyFont="1" applyFill="1"/>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wrapText="1"/>
    </xf>
    <xf numFmtId="0" fontId="4" fillId="2" borderId="2" xfId="0" applyFont="1" applyFill="1" applyBorder="1" applyAlignment="1">
      <alignment horizontal="center" vertical="center"/>
    </xf>
    <xf numFmtId="3" fontId="4" fillId="2" borderId="2" xfId="0" applyNumberFormat="1" applyFont="1" applyFill="1" applyBorder="1" applyAlignment="1">
      <alignment horizontal="center" vertical="center" wrapText="1"/>
    </xf>
    <xf numFmtId="0" fontId="18" fillId="2" borderId="1" xfId="0" applyFont="1" applyFill="1" applyBorder="1" applyAlignment="1">
      <alignment horizontal="center"/>
    </xf>
    <xf numFmtId="0" fontId="18" fillId="2" borderId="2" xfId="0" applyFont="1" applyFill="1" applyBorder="1" applyAlignment="1">
      <alignment horizontal="center"/>
    </xf>
    <xf numFmtId="3" fontId="18" fillId="2" borderId="2" xfId="0" applyNumberFormat="1" applyFont="1" applyFill="1" applyBorder="1" applyAlignment="1">
      <alignment horizontal="center" wrapText="1"/>
    </xf>
    <xf numFmtId="0" fontId="18" fillId="2" borderId="3" xfId="0" applyFont="1" applyFill="1" applyBorder="1" applyAlignment="1">
      <alignment horizontal="center"/>
    </xf>
    <xf numFmtId="0" fontId="18" fillId="3" borderId="0" xfId="0" applyFont="1" applyFill="1" applyAlignment="1">
      <alignment horizontal="center"/>
    </xf>
    <xf numFmtId="0" fontId="18" fillId="0" borderId="0" xfId="0" applyFont="1" applyAlignment="1">
      <alignment horizontal="center"/>
    </xf>
    <xf numFmtId="0" fontId="2" fillId="3" borderId="4" xfId="0" applyFont="1" applyFill="1" applyBorder="1" applyAlignment="1" applyProtection="1">
      <alignment horizontal="center"/>
      <protection locked="0"/>
    </xf>
    <xf numFmtId="0" fontId="2" fillId="3" borderId="5" xfId="0" applyFont="1" applyFill="1" applyBorder="1" applyAlignment="1" applyProtection="1">
      <alignment horizontal="center"/>
      <protection locked="0"/>
    </xf>
    <xf numFmtId="0" fontId="2" fillId="3" borderId="5" xfId="0" applyFont="1" applyFill="1" applyBorder="1" applyAlignment="1" applyProtection="1">
      <alignment wrapText="1"/>
      <protection locked="0"/>
    </xf>
    <xf numFmtId="0" fontId="2" fillId="3" borderId="7" xfId="0" applyFont="1" applyFill="1" applyBorder="1" applyAlignment="1" applyProtection="1">
      <alignment horizontal="center"/>
      <protection locked="0"/>
    </xf>
    <xf numFmtId="0" fontId="2" fillId="3" borderId="8" xfId="0" applyFont="1" applyFill="1" applyBorder="1" applyAlignment="1" applyProtection="1">
      <alignment horizontal="center"/>
      <protection locked="0"/>
    </xf>
    <xf numFmtId="0" fontId="2" fillId="3" borderId="8" xfId="0" applyFont="1" applyFill="1" applyBorder="1" applyAlignment="1" applyProtection="1">
      <alignment wrapText="1"/>
      <protection locked="0"/>
    </xf>
    <xf numFmtId="4" fontId="2" fillId="3" borderId="9" xfId="0" applyNumberFormat="1" applyFont="1" applyFill="1" applyBorder="1"/>
    <xf numFmtId="0" fontId="2" fillId="3" borderId="7" xfId="0" applyFont="1" applyFill="1" applyBorder="1" applyAlignment="1">
      <alignment horizontal="center"/>
    </xf>
    <xf numFmtId="0" fontId="2" fillId="3" borderId="8" xfId="0" applyFont="1" applyFill="1" applyBorder="1" applyAlignment="1">
      <alignment wrapText="1"/>
    </xf>
    <xf numFmtId="0" fontId="2" fillId="3" borderId="8" xfId="0" applyFont="1" applyFill="1" applyBorder="1"/>
    <xf numFmtId="0" fontId="2" fillId="0" borderId="7" xfId="0" applyFont="1" applyBorder="1" applyAlignment="1">
      <alignment horizontal="center"/>
    </xf>
    <xf numFmtId="0" fontId="2" fillId="0" borderId="8" xfId="0" applyFont="1" applyBorder="1" applyAlignment="1">
      <alignment horizontal="center"/>
    </xf>
    <xf numFmtId="3" fontId="2" fillId="0" borderId="8" xfId="0" applyNumberFormat="1" applyFont="1" applyBorder="1" applyAlignment="1">
      <alignment vertical="center" wrapText="1"/>
    </xf>
    <xf numFmtId="4" fontId="2" fillId="0" borderId="9" xfId="0" applyNumberFormat="1" applyFont="1" applyBorder="1" applyAlignment="1">
      <alignment vertical="center"/>
    </xf>
    <xf numFmtId="0" fontId="2" fillId="0" borderId="8" xfId="0" applyFont="1" applyBorder="1"/>
    <xf numFmtId="0" fontId="2" fillId="0" borderId="10" xfId="0" applyFont="1" applyBorder="1" applyAlignment="1">
      <alignment horizontal="center"/>
    </xf>
    <xf numFmtId="0" fontId="2" fillId="0" borderId="11" xfId="0" applyFont="1" applyBorder="1" applyAlignment="1">
      <alignment horizontal="center"/>
    </xf>
    <xf numFmtId="3" fontId="3" fillId="2" borderId="2" xfId="0" applyNumberFormat="1" applyFont="1" applyFill="1" applyBorder="1"/>
    <xf numFmtId="0" fontId="3" fillId="3" borderId="0" xfId="0" applyFont="1" applyFill="1"/>
    <xf numFmtId="0" fontId="3" fillId="0" borderId="0" xfId="0" applyFont="1"/>
    <xf numFmtId="0" fontId="14" fillId="3" borderId="0" xfId="0" applyFont="1" applyFill="1" applyAlignment="1">
      <alignment horizontal="left"/>
    </xf>
    <xf numFmtId="3" fontId="3" fillId="3" borderId="0" xfId="0" applyNumberFormat="1" applyFont="1" applyFill="1"/>
    <xf numFmtId="0" fontId="2" fillId="3" borderId="0" xfId="0" applyFont="1" applyFill="1" applyAlignment="1">
      <alignment horizontal="justify" wrapText="1"/>
    </xf>
    <xf numFmtId="0" fontId="13" fillId="3" borderId="0" xfId="0" applyFont="1" applyFill="1" applyAlignment="1">
      <alignment horizontal="justify" wrapText="1"/>
    </xf>
    <xf numFmtId="3" fontId="2" fillId="3" borderId="0" xfId="0" applyNumberFormat="1" applyFont="1" applyFill="1" applyBorder="1"/>
    <xf numFmtId="0" fontId="2" fillId="3" borderId="0" xfId="0" applyFont="1" applyFill="1" applyBorder="1"/>
    <xf numFmtId="0" fontId="3" fillId="3" borderId="0" xfId="0" applyFont="1" applyFill="1" applyBorder="1" applyAlignment="1">
      <alignment horizontal="left"/>
    </xf>
    <xf numFmtId="0" fontId="2" fillId="3" borderId="0" xfId="0" applyFont="1" applyFill="1" applyBorder="1" applyAlignment="1">
      <alignment horizontal="center"/>
    </xf>
    <xf numFmtId="164" fontId="3" fillId="3" borderId="0" xfId="0" applyNumberFormat="1" applyFont="1" applyFill="1" applyBorder="1" applyAlignment="1">
      <alignment horizontal="right"/>
    </xf>
    <xf numFmtId="0" fontId="3" fillId="3" borderId="0" xfId="0" applyFont="1" applyFill="1" applyAlignment="1"/>
    <xf numFmtId="0" fontId="17" fillId="0" borderId="0" xfId="0" applyFont="1" applyAlignment="1">
      <alignment horizontal="left"/>
    </xf>
    <xf numFmtId="0" fontId="3" fillId="0" borderId="0" xfId="0" applyFont="1" applyAlignment="1">
      <alignment horizontal="center"/>
    </xf>
    <xf numFmtId="0" fontId="4" fillId="0" borderId="0" xfId="0" applyFont="1" applyAlignment="1">
      <alignment horizontal="center"/>
    </xf>
    <xf numFmtId="4" fontId="2" fillId="0" borderId="6" xfId="0" applyNumberFormat="1" applyFont="1" applyBorder="1"/>
    <xf numFmtId="0" fontId="2" fillId="0" borderId="8" xfId="0" applyFont="1" applyBorder="1" applyAlignment="1">
      <alignment wrapText="1"/>
    </xf>
    <xf numFmtId="3" fontId="2" fillId="0" borderId="8" xfId="0" applyNumberFormat="1" applyFont="1" applyBorder="1" applyAlignment="1">
      <alignment wrapText="1"/>
    </xf>
    <xf numFmtId="0" fontId="2" fillId="0" borderId="0" xfId="0" applyFont="1" applyAlignment="1"/>
    <xf numFmtId="3" fontId="2" fillId="0" borderId="8" xfId="0" applyNumberFormat="1" applyFont="1" applyBorder="1" applyAlignment="1">
      <alignment vertical="center"/>
    </xf>
    <xf numFmtId="4" fontId="2" fillId="0" borderId="9" xfId="0" applyNumberFormat="1" applyFont="1" applyBorder="1" applyAlignment="1">
      <alignment vertical="center" shrinkToFit="1"/>
    </xf>
    <xf numFmtId="0" fontId="13" fillId="0" borderId="0" xfId="0" applyFont="1" applyBorder="1" applyAlignment="1">
      <alignment horizontal="justify" wrapText="1"/>
    </xf>
    <xf numFmtId="164" fontId="16" fillId="0" borderId="0" xfId="0" applyNumberFormat="1" applyFont="1" applyBorder="1" applyAlignment="1">
      <alignment horizontal="left"/>
    </xf>
    <xf numFmtId="164" fontId="19" fillId="0" borderId="0" xfId="0" applyNumberFormat="1" applyFont="1" applyBorder="1" applyAlignment="1">
      <alignment horizontal="left"/>
    </xf>
    <xf numFmtId="0" fontId="13" fillId="0" borderId="0" xfId="0" applyFont="1" applyBorder="1" applyAlignment="1">
      <alignment horizontal="justify"/>
    </xf>
    <xf numFmtId="0" fontId="2" fillId="0" borderId="0" xfId="0" applyFont="1" applyBorder="1"/>
    <xf numFmtId="0" fontId="2" fillId="0" borderId="0" xfId="0" applyFont="1" applyBorder="1" applyAlignment="1">
      <alignment horizontal="left"/>
    </xf>
    <xf numFmtId="0" fontId="2" fillId="0" borderId="0" xfId="0" applyFont="1" applyBorder="1" applyAlignment="1">
      <alignment horizontal="center"/>
    </xf>
    <xf numFmtId="3" fontId="2" fillId="0" borderId="0" xfId="0" applyNumberFormat="1" applyFont="1" applyBorder="1"/>
    <xf numFmtId="0" fontId="2" fillId="0" borderId="0" xfId="0" applyFont="1" applyFill="1"/>
    <xf numFmtId="0" fontId="13" fillId="0" borderId="0" xfId="0" applyFont="1"/>
    <xf numFmtId="0" fontId="2" fillId="0" borderId="18" xfId="0" applyFont="1" applyBorder="1"/>
    <xf numFmtId="0" fontId="3" fillId="0" borderId="0" xfId="0" applyFont="1" applyBorder="1" applyAlignment="1">
      <alignment horizontal="left"/>
    </xf>
    <xf numFmtId="0" fontId="2" fillId="0" borderId="4" xfId="0" applyFont="1" applyBorder="1" applyAlignment="1">
      <alignment horizontal="center"/>
    </xf>
    <xf numFmtId="0" fontId="2" fillId="0" borderId="5" xfId="0" applyFont="1" applyBorder="1" applyAlignment="1">
      <alignment horizontal="center"/>
    </xf>
    <xf numFmtId="0" fontId="2" fillId="0" borderId="19" xfId="0" applyFont="1" applyBorder="1"/>
    <xf numFmtId="3" fontId="2" fillId="0" borderId="5" xfId="0" applyNumberFormat="1" applyFont="1" applyBorder="1"/>
    <xf numFmtId="0" fontId="2" fillId="0" borderId="5" xfId="0" applyFont="1" applyBorder="1"/>
    <xf numFmtId="0" fontId="16" fillId="0" borderId="0" xfId="0" applyFont="1" applyBorder="1" applyAlignment="1">
      <alignment horizontal="justify"/>
    </xf>
    <xf numFmtId="0" fontId="12" fillId="0" borderId="0" xfId="0" applyFont="1" applyBorder="1" applyAlignment="1">
      <alignment horizontal="left"/>
    </xf>
    <xf numFmtId="0" fontId="13" fillId="3" borderId="0" xfId="0" applyFont="1" applyFill="1" applyAlignment="1">
      <alignment horizontal="justify" wrapText="1"/>
    </xf>
    <xf numFmtId="0" fontId="3" fillId="3" borderId="0" xfId="0" applyFont="1" applyFill="1" applyBorder="1" applyAlignment="1">
      <alignment wrapText="1"/>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3" borderId="7" xfId="0" applyFont="1" applyFill="1" applyBorder="1" applyAlignment="1">
      <alignment horizontal="center" vertical="center"/>
    </xf>
    <xf numFmtId="0" fontId="4" fillId="3" borderId="0" xfId="0" applyFont="1" applyFill="1" applyAlignment="1">
      <alignment horizontal="right"/>
    </xf>
    <xf numFmtId="0" fontId="4" fillId="0" borderId="0" xfId="0" applyFont="1" applyAlignment="1">
      <alignment horizontal="right"/>
    </xf>
    <xf numFmtId="4" fontId="4" fillId="0" borderId="0" xfId="1" applyNumberFormat="1" applyFont="1" applyFill="1" applyAlignment="1">
      <alignment horizontal="right"/>
    </xf>
    <xf numFmtId="0" fontId="2" fillId="3" borderId="8" xfId="0" applyFont="1" applyFill="1" applyBorder="1" applyAlignment="1" applyProtection="1">
      <alignment vertical="center" wrapText="1"/>
      <protection locked="0"/>
    </xf>
    <xf numFmtId="0" fontId="2" fillId="0" borderId="0" xfId="0" applyFont="1" applyAlignment="1">
      <alignment vertical="center"/>
    </xf>
    <xf numFmtId="0" fontId="2" fillId="0" borderId="0" xfId="0" applyFont="1" applyAlignment="1">
      <alignment horizontal="justify" vertical="top" wrapText="1"/>
    </xf>
    <xf numFmtId="3" fontId="22" fillId="0" borderId="0" xfId="0" applyNumberFormat="1" applyFont="1"/>
    <xf numFmtId="3" fontId="23" fillId="0" borderId="0" xfId="0" applyNumberFormat="1" applyFont="1" applyBorder="1" applyAlignment="1">
      <alignment horizontal="left"/>
    </xf>
    <xf numFmtId="3" fontId="4" fillId="0" borderId="16" xfId="0" applyNumberFormat="1" applyFont="1" applyBorder="1"/>
    <xf numFmtId="3" fontId="4" fillId="3" borderId="0" xfId="0" applyNumberFormat="1" applyFont="1" applyFill="1" applyAlignment="1">
      <alignment horizontal="center"/>
    </xf>
    <xf numFmtId="3" fontId="4" fillId="0" borderId="0" xfId="0" applyNumberFormat="1" applyFont="1" applyAlignment="1">
      <alignment vertical="center"/>
    </xf>
    <xf numFmtId="3" fontId="4" fillId="0" borderId="0" xfId="0" applyNumberFormat="1" applyFont="1" applyBorder="1"/>
    <xf numFmtId="0" fontId="3" fillId="3" borderId="0" xfId="1" applyFont="1" applyFill="1"/>
    <xf numFmtId="0" fontId="3" fillId="4" borderId="0" xfId="1" applyFont="1" applyFill="1"/>
    <xf numFmtId="0" fontId="13" fillId="0" borderId="0" xfId="0" applyFont="1" applyAlignment="1">
      <alignment horizontal="center"/>
    </xf>
    <xf numFmtId="164" fontId="2" fillId="3" borderId="0" xfId="0" applyNumberFormat="1" applyFont="1" applyFill="1" applyBorder="1"/>
    <xf numFmtId="4" fontId="2" fillId="0" borderId="12" xfId="0" applyNumberFormat="1" applyFont="1" applyBorder="1"/>
    <xf numFmtId="3" fontId="3" fillId="3" borderId="0" xfId="1" applyNumberFormat="1" applyFont="1" applyFill="1"/>
    <xf numFmtId="0" fontId="3" fillId="3" borderId="0" xfId="1" applyFont="1" applyFill="1" applyBorder="1"/>
    <xf numFmtId="0" fontId="3" fillId="4" borderId="0" xfId="1" applyFont="1" applyFill="1" applyBorder="1"/>
    <xf numFmtId="3" fontId="3" fillId="4" borderId="0" xfId="1" applyNumberFormat="1" applyFont="1" applyFill="1" applyBorder="1"/>
    <xf numFmtId="3" fontId="3" fillId="4" borderId="0" xfId="1" applyNumberFormat="1" applyFont="1" applyFill="1"/>
    <xf numFmtId="164" fontId="3" fillId="3" borderId="0" xfId="0" applyNumberFormat="1" applyFont="1" applyFill="1" applyBorder="1" applyAlignment="1">
      <alignment horizontal="right"/>
    </xf>
    <xf numFmtId="0" fontId="3" fillId="0" borderId="0" xfId="0" applyFont="1" applyAlignment="1">
      <alignment horizontal="left"/>
    </xf>
    <xf numFmtId="3" fontId="3" fillId="3" borderId="0" xfId="1" applyNumberFormat="1" applyFont="1" applyFill="1" applyBorder="1"/>
    <xf numFmtId="0" fontId="2" fillId="3" borderId="0" xfId="1" applyFont="1" applyFill="1"/>
    <xf numFmtId="0" fontId="3" fillId="3" borderId="0" xfId="1" applyFont="1" applyFill="1" applyAlignment="1">
      <alignment horizontal="right"/>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5" xfId="0" applyFont="1" applyBorder="1" applyAlignment="1">
      <alignment vertical="center" wrapText="1"/>
    </xf>
    <xf numFmtId="3" fontId="2" fillId="0" borderId="5" xfId="0" applyNumberFormat="1" applyFont="1" applyBorder="1" applyAlignment="1">
      <alignment vertical="center"/>
    </xf>
    <xf numFmtId="4" fontId="2" fillId="0" borderId="6" xfId="0" applyNumberFormat="1" applyFont="1" applyBorder="1" applyAlignment="1">
      <alignment vertical="center"/>
    </xf>
    <xf numFmtId="0" fontId="2" fillId="0" borderId="0" xfId="0" applyFont="1" applyAlignment="1">
      <alignment vertical="top"/>
    </xf>
    <xf numFmtId="3" fontId="4" fillId="0" borderId="0" xfId="0" applyNumberFormat="1" applyFont="1" applyAlignment="1">
      <alignment vertical="top"/>
    </xf>
    <xf numFmtId="0" fontId="2" fillId="3" borderId="0" xfId="0" applyFont="1" applyFill="1" applyAlignment="1">
      <alignment vertical="top"/>
    </xf>
    <xf numFmtId="0" fontId="2" fillId="3" borderId="0" xfId="0" applyFont="1" applyFill="1" applyAlignment="1">
      <alignment horizontal="left"/>
    </xf>
    <xf numFmtId="0" fontId="2" fillId="3" borderId="0" xfId="0" applyFont="1" applyFill="1" applyAlignment="1">
      <alignment vertical="top" wrapText="1"/>
    </xf>
    <xf numFmtId="0" fontId="26" fillId="0" borderId="8" xfId="0" applyFont="1" applyBorder="1"/>
    <xf numFmtId="3" fontId="26" fillId="0" borderId="8" xfId="0" applyNumberFormat="1" applyFont="1" applyBorder="1" applyAlignment="1">
      <alignment horizontal="left"/>
    </xf>
    <xf numFmtId="0" fontId="22" fillId="3" borderId="0" xfId="1" applyFont="1" applyFill="1"/>
    <xf numFmtId="0" fontId="3" fillId="2" borderId="25" xfId="1" applyFont="1" applyFill="1" applyBorder="1"/>
    <xf numFmtId="3" fontId="3" fillId="2" borderId="25" xfId="1" applyNumberFormat="1" applyFont="1" applyFill="1" applyBorder="1"/>
    <xf numFmtId="4" fontId="3" fillId="2" borderId="27" xfId="1" applyNumberFormat="1" applyFont="1" applyFill="1" applyBorder="1" applyAlignment="1"/>
    <xf numFmtId="4" fontId="2" fillId="3" borderId="0" xfId="1" applyNumberFormat="1" applyFont="1" applyFill="1" applyBorder="1" applyAlignment="1"/>
    <xf numFmtId="4" fontId="2" fillId="3" borderId="26" xfId="1" applyNumberFormat="1" applyFont="1" applyFill="1" applyBorder="1" applyAlignment="1"/>
    <xf numFmtId="0" fontId="2" fillId="0" borderId="20" xfId="0" applyFont="1" applyBorder="1"/>
    <xf numFmtId="3" fontId="2" fillId="0" borderId="20" xfId="0" applyNumberFormat="1" applyFont="1" applyBorder="1"/>
    <xf numFmtId="0" fontId="3" fillId="0" borderId="20" xfId="0" applyFont="1" applyBorder="1"/>
    <xf numFmtId="3" fontId="3" fillId="0" borderId="20" xfId="0" applyNumberFormat="1" applyFont="1" applyBorder="1"/>
    <xf numFmtId="164" fontId="2" fillId="3" borderId="0" xfId="0" applyNumberFormat="1" applyFont="1" applyFill="1" applyAlignment="1">
      <alignment horizontal="right" vertical="top" wrapText="1"/>
    </xf>
    <xf numFmtId="0" fontId="2" fillId="0" borderId="25" xfId="0" applyFont="1" applyBorder="1"/>
    <xf numFmtId="0" fontId="3" fillId="3" borderId="33" xfId="1" applyFont="1" applyFill="1" applyBorder="1"/>
    <xf numFmtId="3" fontId="3" fillId="3" borderId="33" xfId="1" applyNumberFormat="1" applyFont="1" applyFill="1" applyBorder="1"/>
    <xf numFmtId="4" fontId="3" fillId="3" borderId="34" xfId="1" applyNumberFormat="1" applyFont="1" applyFill="1" applyBorder="1" applyAlignment="1"/>
    <xf numFmtId="0" fontId="27" fillId="3" borderId="30" xfId="1" applyFont="1" applyFill="1" applyBorder="1" applyAlignment="1">
      <alignment horizontal="left"/>
    </xf>
    <xf numFmtId="0" fontId="27" fillId="3" borderId="19" xfId="1" applyFont="1" applyFill="1" applyBorder="1" applyAlignment="1">
      <alignment horizontal="left"/>
    </xf>
    <xf numFmtId="0" fontId="27" fillId="3" borderId="8" xfId="1" applyFont="1" applyFill="1" applyBorder="1"/>
    <xf numFmtId="3" fontId="27" fillId="3" borderId="8" xfId="1" applyNumberFormat="1" applyFont="1" applyFill="1" applyBorder="1"/>
    <xf numFmtId="4" fontId="27" fillId="3" borderId="9" xfId="1" applyNumberFormat="1" applyFont="1" applyFill="1" applyBorder="1" applyAlignment="1"/>
    <xf numFmtId="0" fontId="22" fillId="4" borderId="0" xfId="1" applyFont="1" applyFill="1"/>
    <xf numFmtId="0" fontId="27" fillId="3" borderId="21" xfId="1" applyFont="1" applyFill="1" applyBorder="1" applyAlignment="1">
      <alignment horizontal="left"/>
    </xf>
    <xf numFmtId="0" fontId="27" fillId="3" borderId="22" xfId="1" applyFont="1" applyFill="1" applyBorder="1" applyAlignment="1">
      <alignment horizontal="left"/>
    </xf>
    <xf numFmtId="0" fontId="27" fillId="3" borderId="11" xfId="1" applyFont="1" applyFill="1" applyBorder="1"/>
    <xf numFmtId="3" fontId="27" fillId="3" borderId="11" xfId="1" applyNumberFormat="1" applyFont="1" applyFill="1" applyBorder="1"/>
    <xf numFmtId="4" fontId="27" fillId="3" borderId="12" xfId="1" applyNumberFormat="1" applyFont="1" applyFill="1" applyBorder="1" applyAlignment="1"/>
    <xf numFmtId="3" fontId="4" fillId="3" borderId="16" xfId="0" applyNumberFormat="1" applyFont="1" applyFill="1" applyBorder="1"/>
    <xf numFmtId="166" fontId="3" fillId="3" borderId="5" xfId="1" applyNumberFormat="1" applyFont="1" applyFill="1" applyBorder="1" applyAlignment="1"/>
    <xf numFmtId="3" fontId="3" fillId="3" borderId="5" xfId="1" applyNumberFormat="1" applyFont="1" applyFill="1" applyBorder="1" applyAlignment="1"/>
    <xf numFmtId="4" fontId="3" fillId="3" borderId="6" xfId="1" applyNumberFormat="1" applyFont="1" applyFill="1" applyBorder="1" applyAlignment="1"/>
    <xf numFmtId="0" fontId="27" fillId="3" borderId="24" xfId="1" applyFont="1" applyFill="1" applyBorder="1" applyAlignment="1">
      <alignment horizontal="left"/>
    </xf>
    <xf numFmtId="0" fontId="27" fillId="3" borderId="23" xfId="1" applyFont="1" applyFill="1" applyBorder="1" applyAlignment="1">
      <alignment horizontal="left"/>
    </xf>
    <xf numFmtId="0" fontId="27" fillId="3" borderId="28" xfId="1" applyFont="1" applyFill="1" applyBorder="1"/>
    <xf numFmtId="3" fontId="27" fillId="3" borderId="28" xfId="1" applyNumberFormat="1" applyFont="1" applyFill="1" applyBorder="1"/>
    <xf numFmtId="4" fontId="27" fillId="3" borderId="29" xfId="1" applyNumberFormat="1" applyFont="1" applyFill="1" applyBorder="1" applyAlignment="1"/>
    <xf numFmtId="3" fontId="4" fillId="0" borderId="0" xfId="0" applyNumberFormat="1" applyFont="1" applyAlignment="1">
      <alignment horizontal="center"/>
    </xf>
    <xf numFmtId="3" fontId="4" fillId="3" borderId="0" xfId="0" applyNumberFormat="1" applyFont="1" applyFill="1" applyBorder="1"/>
    <xf numFmtId="3" fontId="4" fillId="0" borderId="26" xfId="0" applyNumberFormat="1" applyFont="1" applyBorder="1"/>
    <xf numFmtId="3" fontId="4" fillId="3" borderId="26" xfId="0" applyNumberFormat="1" applyFont="1" applyFill="1" applyBorder="1"/>
    <xf numFmtId="166" fontId="3" fillId="3" borderId="33" xfId="1" applyNumberFormat="1" applyFont="1" applyFill="1" applyBorder="1"/>
    <xf numFmtId="0" fontId="22" fillId="0" borderId="0" xfId="0" applyFont="1"/>
    <xf numFmtId="0" fontId="23" fillId="0" borderId="0" xfId="0" applyFont="1" applyBorder="1" applyAlignment="1">
      <alignment horizontal="left"/>
    </xf>
    <xf numFmtId="0" fontId="2" fillId="4" borderId="0" xfId="0" applyFont="1" applyFill="1"/>
    <xf numFmtId="3" fontId="4" fillId="4" borderId="0" xfId="0" applyNumberFormat="1" applyFont="1" applyFill="1"/>
    <xf numFmtId="0" fontId="4" fillId="4" borderId="0" xfId="0" applyFont="1" applyFill="1"/>
    <xf numFmtId="0" fontId="16" fillId="0" borderId="0" xfId="0" applyFont="1"/>
    <xf numFmtId="0" fontId="16" fillId="0" borderId="0" xfId="0" applyFont="1" applyAlignment="1">
      <alignment horizontal="center"/>
    </xf>
    <xf numFmtId="3" fontId="27" fillId="0" borderId="0" xfId="0" applyNumberFormat="1" applyFont="1"/>
    <xf numFmtId="3" fontId="3" fillId="3" borderId="33" xfId="1" applyNumberFormat="1" applyFont="1" applyFill="1" applyBorder="1" applyAlignment="1"/>
    <xf numFmtId="0" fontId="3" fillId="3" borderId="33" xfId="1" applyFont="1" applyFill="1" applyBorder="1" applyAlignment="1"/>
    <xf numFmtId="0" fontId="2" fillId="0" borderId="11" xfId="0" applyFont="1" applyBorder="1"/>
    <xf numFmtId="3" fontId="23" fillId="0" borderId="0" xfId="0" applyNumberFormat="1" applyFont="1"/>
    <xf numFmtId="0" fontId="2" fillId="0" borderId="10" xfId="0" applyFont="1" applyBorder="1" applyAlignment="1">
      <alignment horizontal="center" vertical="center"/>
    </xf>
    <xf numFmtId="0" fontId="2" fillId="0" borderId="11" xfId="0" applyFont="1" applyBorder="1" applyAlignment="1">
      <alignment horizontal="center" vertical="center"/>
    </xf>
    <xf numFmtId="0" fontId="8" fillId="0" borderId="0" xfId="0" applyFont="1"/>
    <xf numFmtId="0" fontId="7" fillId="3" borderId="0" xfId="1" applyFont="1" applyFill="1"/>
    <xf numFmtId="3" fontId="7" fillId="3" borderId="0" xfId="1" applyNumberFormat="1" applyFont="1" applyFill="1"/>
    <xf numFmtId="0" fontId="28" fillId="2" borderId="25" xfId="1" applyFont="1" applyFill="1" applyBorder="1"/>
    <xf numFmtId="164" fontId="16" fillId="3" borderId="0" xfId="0" applyNumberFormat="1" applyFont="1" applyFill="1" applyBorder="1" applyAlignment="1">
      <alignment horizontal="left"/>
    </xf>
    <xf numFmtId="164" fontId="19" fillId="3" borderId="0" xfId="0" applyNumberFormat="1" applyFont="1" applyFill="1" applyBorder="1" applyAlignment="1">
      <alignment horizontal="left"/>
    </xf>
    <xf numFmtId="164" fontId="2" fillId="0" borderId="0" xfId="0" applyNumberFormat="1" applyFont="1" applyBorder="1" applyAlignment="1"/>
    <xf numFmtId="164" fontId="13" fillId="0" borderId="0" xfId="0" applyNumberFormat="1" applyFont="1" applyBorder="1" applyAlignment="1"/>
    <xf numFmtId="0" fontId="7" fillId="0" borderId="0" xfId="0" applyFont="1" applyAlignment="1">
      <alignment horizontal="center"/>
    </xf>
    <xf numFmtId="0" fontId="7" fillId="0" borderId="0" xfId="0" applyFont="1"/>
    <xf numFmtId="3" fontId="7" fillId="0" borderId="0" xfId="0" applyNumberFormat="1" applyFont="1"/>
    <xf numFmtId="3" fontId="20" fillId="0" borderId="16" xfId="0" applyNumberFormat="1" applyFont="1" applyBorder="1" applyAlignment="1">
      <alignment horizontal="right" vertical="center" wrapText="1"/>
    </xf>
    <xf numFmtId="0" fontId="20" fillId="0" borderId="16" xfId="0" applyFont="1" applyBorder="1" applyAlignment="1">
      <alignment horizontal="right" vertical="center"/>
    </xf>
    <xf numFmtId="0" fontId="20" fillId="2" borderId="16" xfId="0" applyFont="1" applyFill="1" applyBorder="1" applyAlignment="1">
      <alignment horizontal="left" vertical="center"/>
    </xf>
    <xf numFmtId="3" fontId="20" fillId="2" borderId="16" xfId="0" applyNumberFormat="1" applyFont="1" applyFill="1" applyBorder="1" applyAlignment="1">
      <alignment horizontal="left" vertical="center" wrapText="1"/>
    </xf>
    <xf numFmtId="0" fontId="13" fillId="0" borderId="17" xfId="0" applyFont="1" applyBorder="1" applyAlignment="1">
      <alignment horizontal="justify" wrapText="1"/>
    </xf>
    <xf numFmtId="0" fontId="7" fillId="3" borderId="0" xfId="0" applyFont="1" applyFill="1" applyAlignment="1">
      <alignment horizontal="center"/>
    </xf>
    <xf numFmtId="0" fontId="7" fillId="3" borderId="0" xfId="0" applyFont="1" applyFill="1"/>
    <xf numFmtId="3" fontId="7" fillId="3" borderId="0" xfId="0" applyNumberFormat="1" applyFont="1" applyFill="1"/>
    <xf numFmtId="3" fontId="8" fillId="0" borderId="0" xfId="0" applyNumberFormat="1" applyFont="1"/>
    <xf numFmtId="164" fontId="12" fillId="3" borderId="0" xfId="0" applyNumberFormat="1" applyFont="1" applyFill="1" applyBorder="1" applyAlignment="1"/>
    <xf numFmtId="0" fontId="24" fillId="0" borderId="0" xfId="0" applyFont="1"/>
    <xf numFmtId="0" fontId="0" fillId="0" borderId="0" xfId="0" applyAlignment="1">
      <alignment horizontal="left"/>
    </xf>
    <xf numFmtId="3" fontId="1" fillId="0" borderId="0" xfId="0" applyNumberFormat="1" applyFont="1"/>
    <xf numFmtId="0" fontId="30" fillId="0" borderId="0" xfId="0" applyFont="1"/>
    <xf numFmtId="0" fontId="31" fillId="0" borderId="0" xfId="0" applyFont="1"/>
    <xf numFmtId="0" fontId="32" fillId="0" borderId="20" xfId="0" applyFont="1" applyBorder="1" applyAlignment="1">
      <alignment vertical="center"/>
    </xf>
    <xf numFmtId="3" fontId="34" fillId="0" borderId="20" xfId="0" applyNumberFormat="1" applyFont="1" applyBorder="1" applyAlignment="1">
      <alignment horizontal="center" vertical="center" wrapText="1"/>
    </xf>
    <xf numFmtId="0" fontId="30" fillId="0" borderId="20" xfId="0" applyFont="1" applyBorder="1" applyAlignment="1">
      <alignment horizontal="center" vertical="center" wrapText="1"/>
    </xf>
    <xf numFmtId="0" fontId="3" fillId="3" borderId="20" xfId="0" applyFont="1" applyFill="1" applyBorder="1" applyAlignment="1">
      <alignment wrapText="1"/>
    </xf>
    <xf numFmtId="3" fontId="6" fillId="0" borderId="20" xfId="0" applyNumberFormat="1" applyFont="1" applyBorder="1"/>
    <xf numFmtId="0" fontId="0" fillId="0" borderId="0" xfId="0" applyBorder="1"/>
    <xf numFmtId="0" fontId="0" fillId="0" borderId="0" xfId="0" applyBorder="1" applyAlignment="1">
      <alignment horizontal="left"/>
    </xf>
    <xf numFmtId="3" fontId="1" fillId="0" borderId="0" xfId="0" applyNumberFormat="1" applyFont="1" applyBorder="1"/>
    <xf numFmtId="0" fontId="30" fillId="0" borderId="0" xfId="0" applyFont="1" applyBorder="1"/>
    <xf numFmtId="3" fontId="2" fillId="3" borderId="20" xfId="0" applyNumberFormat="1" applyFont="1" applyFill="1" applyBorder="1" applyAlignment="1">
      <alignment wrapText="1"/>
    </xf>
    <xf numFmtId="3" fontId="6" fillId="4" borderId="20" xfId="0" applyNumberFormat="1" applyFont="1" applyFill="1" applyBorder="1"/>
    <xf numFmtId="0" fontId="4" fillId="3" borderId="20" xfId="0" applyFont="1" applyFill="1" applyBorder="1" applyAlignment="1">
      <alignment wrapText="1"/>
    </xf>
    <xf numFmtId="0" fontId="3" fillId="0" borderId="20" xfId="0" applyFont="1" applyBorder="1" applyAlignment="1">
      <alignment horizontal="left"/>
    </xf>
    <xf numFmtId="0" fontId="13" fillId="0" borderId="20" xfId="0" applyFont="1" applyBorder="1" applyAlignment="1">
      <alignment horizontal="left" wrapText="1"/>
    </xf>
    <xf numFmtId="3" fontId="1" fillId="0" borderId="20" xfId="0" applyNumberFormat="1" applyFont="1" applyBorder="1"/>
    <xf numFmtId="0" fontId="0" fillId="0" borderId="20" xfId="0" applyBorder="1"/>
    <xf numFmtId="0" fontId="12" fillId="0" borderId="20" xfId="0" applyFont="1" applyBorder="1" applyAlignment="1">
      <alignment horizontal="left"/>
    </xf>
    <xf numFmtId="0" fontId="2" fillId="0" borderId="20" xfId="0" applyFont="1" applyBorder="1" applyAlignment="1">
      <alignment horizontal="left"/>
    </xf>
    <xf numFmtId="3" fontId="2" fillId="0" borderId="20" xfId="0" applyNumberFormat="1" applyFont="1" applyBorder="1" applyAlignment="1">
      <alignment horizontal="left"/>
    </xf>
    <xf numFmtId="0" fontId="2" fillId="0" borderId="20" xfId="0" applyFont="1" applyBorder="1" applyAlignment="1">
      <alignment horizontal="left" vertical="justify" wrapText="1"/>
    </xf>
    <xf numFmtId="0" fontId="37" fillId="0" borderId="0" xfId="0" applyFont="1"/>
    <xf numFmtId="0" fontId="3" fillId="3" borderId="20" xfId="0" applyFont="1" applyFill="1" applyBorder="1" applyAlignment="1">
      <alignment vertical="center"/>
    </xf>
    <xf numFmtId="0" fontId="29" fillId="0" borderId="0" xfId="0" applyFont="1"/>
    <xf numFmtId="0" fontId="30" fillId="0" borderId="20" xfId="0" applyFont="1" applyBorder="1" applyAlignment="1">
      <alignment horizontal="left"/>
    </xf>
    <xf numFmtId="0" fontId="0" fillId="0" borderId="20" xfId="0" applyBorder="1" applyAlignment="1">
      <alignment horizontal="left"/>
    </xf>
    <xf numFmtId="3" fontId="32" fillId="0" borderId="20" xfId="0" applyNumberFormat="1" applyFont="1" applyBorder="1"/>
    <xf numFmtId="0" fontId="2" fillId="3" borderId="0" xfId="0" applyFont="1" applyFill="1" applyBorder="1" applyAlignment="1">
      <alignment horizontal="left" wrapText="1"/>
    </xf>
    <xf numFmtId="0" fontId="4" fillId="3" borderId="0" xfId="0" applyFont="1" applyFill="1" applyBorder="1" applyAlignment="1">
      <alignment horizontal="center" wrapText="1"/>
    </xf>
    <xf numFmtId="3" fontId="3" fillId="0" borderId="33" xfId="1" applyNumberFormat="1" applyFont="1" applyFill="1" applyBorder="1"/>
    <xf numFmtId="3" fontId="27" fillId="0" borderId="8" xfId="1" applyNumberFormat="1" applyFont="1" applyFill="1" applyBorder="1"/>
    <xf numFmtId="3" fontId="6" fillId="0" borderId="20" xfId="0" applyNumberFormat="1" applyFont="1" applyFill="1" applyBorder="1"/>
    <xf numFmtId="0" fontId="21" fillId="0" borderId="0" xfId="0" applyFont="1" applyBorder="1" applyAlignment="1">
      <alignment horizontal="left"/>
    </xf>
    <xf numFmtId="0" fontId="21" fillId="0" borderId="0" xfId="0" applyFont="1" applyBorder="1" applyAlignment="1">
      <alignment horizontal="left"/>
    </xf>
    <xf numFmtId="3" fontId="4" fillId="2" borderId="49" xfId="0" applyNumberFormat="1" applyFont="1" applyFill="1" applyBorder="1" applyAlignment="1">
      <alignment horizontal="center" vertical="center" wrapText="1"/>
    </xf>
    <xf numFmtId="3" fontId="4" fillId="2" borderId="50" xfId="1" applyNumberFormat="1" applyFont="1" applyFill="1" applyBorder="1" applyAlignment="1">
      <alignment horizontal="center" vertical="center" wrapText="1"/>
    </xf>
    <xf numFmtId="3" fontId="3" fillId="3" borderId="51" xfId="1" applyNumberFormat="1" applyFont="1" applyFill="1" applyBorder="1" applyAlignment="1"/>
    <xf numFmtId="3" fontId="27" fillId="3" borderId="52" xfId="1" applyNumberFormat="1" applyFont="1" applyFill="1" applyBorder="1"/>
    <xf numFmtId="3" fontId="3" fillId="3" borderId="53" xfId="1" applyNumberFormat="1" applyFont="1" applyFill="1" applyBorder="1" applyAlignment="1"/>
    <xf numFmtId="3" fontId="27" fillId="3" borderId="54" xfId="1" applyNumberFormat="1" applyFont="1" applyFill="1" applyBorder="1"/>
    <xf numFmtId="3" fontId="27" fillId="0" borderId="52" xfId="1" applyNumberFormat="1" applyFont="1" applyFill="1" applyBorder="1"/>
    <xf numFmtId="3" fontId="27" fillId="3" borderId="50" xfId="1" applyNumberFormat="1" applyFont="1" applyFill="1" applyBorder="1"/>
    <xf numFmtId="3" fontId="3" fillId="2" borderId="49" xfId="1" applyNumberFormat="1" applyFont="1" applyFill="1" applyBorder="1"/>
    <xf numFmtId="166" fontId="3" fillId="3" borderId="20" xfId="1" applyNumberFormat="1" applyFont="1" applyFill="1" applyBorder="1" applyAlignment="1"/>
    <xf numFmtId="3" fontId="3" fillId="3" borderId="20" xfId="1" applyNumberFormat="1" applyFont="1" applyFill="1" applyBorder="1" applyAlignment="1">
      <alignment horizontal="right"/>
    </xf>
    <xf numFmtId="4" fontId="3" fillId="3" borderId="57" xfId="1" applyNumberFormat="1" applyFont="1" applyFill="1" applyBorder="1" applyAlignment="1"/>
    <xf numFmtId="3" fontId="3" fillId="3" borderId="55" xfId="1" applyNumberFormat="1" applyFont="1" applyFill="1" applyBorder="1" applyAlignment="1">
      <alignment horizontal="right"/>
    </xf>
    <xf numFmtId="0" fontId="13" fillId="3" borderId="0" xfId="0" applyFont="1" applyFill="1" applyAlignment="1">
      <alignment wrapText="1"/>
    </xf>
    <xf numFmtId="0" fontId="4" fillId="2" borderId="2" xfId="1" applyFont="1" applyFill="1" applyBorder="1" applyAlignment="1">
      <alignment horizontal="center" vertical="center"/>
    </xf>
    <xf numFmtId="0" fontId="4" fillId="2" borderId="11" xfId="1" applyFont="1" applyFill="1" applyBorder="1" applyAlignment="1">
      <alignment horizontal="center"/>
    </xf>
    <xf numFmtId="0" fontId="4" fillId="0" borderId="16" xfId="0" applyFont="1" applyBorder="1"/>
    <xf numFmtId="3" fontId="2" fillId="3" borderId="8" xfId="0" applyNumberFormat="1" applyFont="1" applyFill="1" applyBorder="1" applyAlignment="1"/>
    <xf numFmtId="0" fontId="2" fillId="3" borderId="0" xfId="0" applyFont="1" applyFill="1" applyBorder="1" applyAlignment="1">
      <alignment horizontal="left"/>
    </xf>
    <xf numFmtId="164" fontId="2" fillId="3" borderId="0" xfId="0" applyNumberFormat="1" applyFont="1" applyFill="1" applyBorder="1" applyAlignment="1">
      <alignment horizontal="right"/>
    </xf>
    <xf numFmtId="3" fontId="38" fillId="0" borderId="16" xfId="0" applyNumberFormat="1" applyFont="1" applyBorder="1" applyAlignment="1">
      <alignment horizontal="right" vertical="center" wrapText="1"/>
    </xf>
    <xf numFmtId="0" fontId="16" fillId="3" borderId="0" xfId="0" applyFont="1" applyFill="1" applyBorder="1" applyAlignment="1">
      <alignment horizontal="left"/>
    </xf>
    <xf numFmtId="3" fontId="2" fillId="3" borderId="11" xfId="0" applyNumberFormat="1" applyFont="1" applyFill="1" applyBorder="1"/>
    <xf numFmtId="0" fontId="2" fillId="3" borderId="4" xfId="0" applyFont="1" applyFill="1" applyBorder="1" applyAlignment="1">
      <alignment horizontal="center"/>
    </xf>
    <xf numFmtId="0" fontId="2" fillId="3" borderId="5" xfId="0" applyFont="1" applyFill="1" applyBorder="1"/>
    <xf numFmtId="3" fontId="2" fillId="3" borderId="5" xfId="0" applyNumberFormat="1" applyFont="1" applyFill="1" applyBorder="1"/>
    <xf numFmtId="0" fontId="12" fillId="0" borderId="0" xfId="0" applyFont="1"/>
    <xf numFmtId="3" fontId="16" fillId="0" borderId="0" xfId="0" applyNumberFormat="1" applyFont="1" applyFill="1" applyAlignment="1">
      <alignment horizontal="right"/>
    </xf>
    <xf numFmtId="0" fontId="16" fillId="0" borderId="0" xfId="0" applyFont="1" applyFill="1" applyAlignment="1">
      <alignment horizontal="right"/>
    </xf>
    <xf numFmtId="0" fontId="39" fillId="0" borderId="0" xfId="0" applyFont="1"/>
    <xf numFmtId="0" fontId="13" fillId="0" borderId="0" xfId="0" applyFont="1" applyAlignment="1">
      <alignment horizontal="justify" wrapText="1"/>
    </xf>
    <xf numFmtId="0" fontId="2" fillId="0" borderId="0" xfId="0" applyFont="1" applyAlignment="1">
      <alignment horizontal="left"/>
    </xf>
    <xf numFmtId="0" fontId="3" fillId="0" borderId="0" xfId="0" applyFont="1" applyAlignment="1">
      <alignment horizontal="left"/>
    </xf>
    <xf numFmtId="0" fontId="13" fillId="0" borderId="0" xfId="0" applyFont="1" applyAlignment="1">
      <alignment vertical="top" wrapText="1"/>
    </xf>
    <xf numFmtId="0" fontId="3" fillId="0" borderId="0" xfId="0" applyFont="1" applyAlignment="1">
      <alignment horizontal="left"/>
    </xf>
    <xf numFmtId="0" fontId="2" fillId="0" borderId="0" xfId="0" applyFont="1" applyAlignment="1">
      <alignment horizontal="justify" wrapText="1"/>
    </xf>
    <xf numFmtId="0" fontId="2" fillId="0" borderId="0" xfId="0" applyFont="1" applyAlignment="1">
      <alignment horizontal="left"/>
    </xf>
    <xf numFmtId="0" fontId="3" fillId="0" borderId="0" xfId="0" applyFont="1" applyAlignment="1">
      <alignment horizontal="left"/>
    </xf>
    <xf numFmtId="3" fontId="8" fillId="0" borderId="0" xfId="0" applyNumberFormat="1" applyFont="1" applyAlignment="1">
      <alignment horizontal="center"/>
    </xf>
    <xf numFmtId="0" fontId="40" fillId="0" borderId="0" xfId="0" applyFont="1" applyAlignment="1">
      <alignment horizontal="center"/>
    </xf>
    <xf numFmtId="0" fontId="28" fillId="0" borderId="0" xfId="0" applyFont="1"/>
    <xf numFmtId="3" fontId="41" fillId="0" borderId="0" xfId="0" applyNumberFormat="1" applyFont="1"/>
    <xf numFmtId="0" fontId="28" fillId="3" borderId="0" xfId="0" applyFont="1" applyFill="1" applyAlignment="1">
      <alignment horizontal="left"/>
    </xf>
    <xf numFmtId="0" fontId="7" fillId="0" borderId="0" xfId="0" applyFont="1" applyAlignment="1">
      <alignment horizontal="justify" vertical="justify" wrapText="1"/>
    </xf>
    <xf numFmtId="0" fontId="7" fillId="0" borderId="0" xfId="0" applyFont="1" applyAlignment="1">
      <alignment horizontal="justify" wrapText="1"/>
    </xf>
    <xf numFmtId="0" fontId="43" fillId="0" borderId="0" xfId="0" applyFont="1"/>
    <xf numFmtId="3" fontId="2" fillId="3" borderId="5" xfId="0" applyNumberFormat="1" applyFont="1" applyFill="1" applyBorder="1" applyAlignment="1" applyProtection="1">
      <alignment wrapText="1"/>
      <protection locked="0"/>
    </xf>
    <xf numFmtId="3" fontId="2" fillId="3" borderId="8" xfId="0" applyNumberFormat="1" applyFont="1" applyFill="1" applyBorder="1" applyAlignment="1" applyProtection="1">
      <alignment wrapText="1"/>
      <protection locked="0"/>
    </xf>
    <xf numFmtId="0" fontId="39" fillId="3" borderId="0" xfId="0" applyFont="1" applyFill="1"/>
    <xf numFmtId="0" fontId="39" fillId="3" borderId="0" xfId="0" applyFont="1" applyFill="1" applyAlignment="1">
      <alignment horizontal="center"/>
    </xf>
    <xf numFmtId="0" fontId="45" fillId="0" borderId="0" xfId="0" applyFont="1"/>
    <xf numFmtId="0" fontId="39" fillId="0" borderId="0" xfId="0" applyFont="1" applyAlignment="1">
      <alignment horizontal="center"/>
    </xf>
    <xf numFmtId="0" fontId="39" fillId="0" borderId="0" xfId="0" applyFont="1" applyAlignment="1">
      <alignment vertical="center"/>
    </xf>
    <xf numFmtId="4" fontId="2" fillId="3" borderId="58" xfId="0" applyNumberFormat="1" applyFont="1" applyFill="1" applyBorder="1"/>
    <xf numFmtId="4" fontId="2" fillId="3" borderId="59" xfId="0" applyNumberFormat="1" applyFont="1" applyFill="1" applyBorder="1"/>
    <xf numFmtId="0" fontId="2" fillId="3" borderId="36" xfId="0" applyFont="1" applyFill="1" applyBorder="1" applyAlignment="1">
      <alignment horizontal="center"/>
    </xf>
    <xf numFmtId="0" fontId="2" fillId="3" borderId="19" xfId="0" applyFont="1" applyFill="1" applyBorder="1" applyAlignment="1">
      <alignment horizontal="center"/>
    </xf>
    <xf numFmtId="0" fontId="39" fillId="0" borderId="0" xfId="0" applyFont="1" applyAlignment="1">
      <alignment vertical="top"/>
    </xf>
    <xf numFmtId="0" fontId="39" fillId="0" borderId="0" xfId="0" applyFont="1" applyBorder="1"/>
    <xf numFmtId="0" fontId="2" fillId="0" borderId="0" xfId="0" applyFont="1" applyFill="1" applyAlignment="1">
      <alignment horizontal="right"/>
    </xf>
    <xf numFmtId="164" fontId="3" fillId="3" borderId="0" xfId="0" applyNumberFormat="1" applyFont="1" applyFill="1" applyBorder="1" applyAlignment="1"/>
    <xf numFmtId="164" fontId="3" fillId="3" borderId="0" xfId="0" applyNumberFormat="1" applyFont="1" applyFill="1" applyBorder="1" applyAlignment="1">
      <alignment horizontal="right"/>
    </xf>
    <xf numFmtId="0" fontId="2" fillId="3" borderId="0" xfId="0" applyFont="1" applyFill="1" applyAlignment="1">
      <alignment horizontal="justify" wrapText="1"/>
    </xf>
    <xf numFmtId="3" fontId="8" fillId="3" borderId="0" xfId="0" applyNumberFormat="1" applyFont="1" applyFill="1"/>
    <xf numFmtId="0" fontId="8" fillId="3" borderId="0" xfId="0" applyFont="1" applyFill="1" applyAlignment="1">
      <alignment horizontal="right"/>
    </xf>
    <xf numFmtId="0" fontId="7" fillId="3" borderId="0" xfId="0" applyFont="1" applyFill="1" applyAlignment="1">
      <alignment horizontal="left"/>
    </xf>
    <xf numFmtId="0" fontId="8" fillId="3" borderId="0" xfId="0" applyFont="1" applyFill="1"/>
    <xf numFmtId="3" fontId="8" fillId="3" borderId="0" xfId="0" applyNumberFormat="1" applyFont="1" applyFill="1" applyAlignment="1">
      <alignment horizontal="center"/>
    </xf>
    <xf numFmtId="0" fontId="40" fillId="3" borderId="0" xfId="0" applyFont="1" applyFill="1" applyAlignment="1">
      <alignment horizontal="center"/>
    </xf>
    <xf numFmtId="3" fontId="41" fillId="3" borderId="0" xfId="0" applyNumberFormat="1" applyFont="1" applyFill="1"/>
    <xf numFmtId="0" fontId="41" fillId="3" borderId="0" xfId="0" applyFont="1" applyFill="1" applyAlignment="1">
      <alignment horizontal="right"/>
    </xf>
    <xf numFmtId="0" fontId="28" fillId="3" borderId="0" xfId="0" applyFont="1" applyFill="1"/>
    <xf numFmtId="0" fontId="47" fillId="3" borderId="0" xfId="0" applyFont="1" applyFill="1" applyAlignment="1">
      <alignment horizontal="left"/>
    </xf>
    <xf numFmtId="0" fontId="46" fillId="3" borderId="0" xfId="0" applyFont="1" applyFill="1" applyAlignment="1">
      <alignment horizontal="justify" wrapText="1"/>
    </xf>
    <xf numFmtId="0" fontId="7" fillId="3" borderId="0" xfId="0" applyFont="1" applyFill="1" applyAlignment="1">
      <alignment horizontal="justify" wrapText="1"/>
    </xf>
    <xf numFmtId="164" fontId="28" fillId="3" borderId="0" xfId="0" applyNumberFormat="1" applyFont="1" applyFill="1" applyBorder="1" applyAlignment="1"/>
    <xf numFmtId="3" fontId="7" fillId="3" borderId="0" xfId="0" applyNumberFormat="1" applyFont="1" applyFill="1" applyBorder="1"/>
    <xf numFmtId="0" fontId="28" fillId="3" borderId="0" xfId="0" applyFont="1" applyFill="1" applyBorder="1" applyAlignment="1">
      <alignment horizontal="left"/>
    </xf>
    <xf numFmtId="0" fontId="7" fillId="3" borderId="0" xfId="0" applyFont="1" applyFill="1" applyBorder="1" applyAlignment="1">
      <alignment horizontal="center"/>
    </xf>
    <xf numFmtId="0" fontId="7" fillId="3" borderId="0" xfId="0" applyFont="1" applyFill="1" applyBorder="1"/>
    <xf numFmtId="3" fontId="8" fillId="3" borderId="0" xfId="0" applyNumberFormat="1" applyFont="1" applyFill="1" applyBorder="1"/>
    <xf numFmtId="0" fontId="2" fillId="3" borderId="0" xfId="0" applyFont="1" applyFill="1" applyAlignment="1">
      <alignment horizontal="justify" wrapText="1"/>
    </xf>
    <xf numFmtId="164" fontId="3" fillId="0" borderId="0" xfId="0" applyNumberFormat="1" applyFont="1" applyBorder="1" applyAlignment="1"/>
    <xf numFmtId="164" fontId="11" fillId="0" borderId="0" xfId="0" applyNumberFormat="1" applyFont="1" applyBorder="1" applyAlignment="1"/>
    <xf numFmtId="0" fontId="2" fillId="0" borderId="0" xfId="0" applyFont="1" applyAlignment="1">
      <alignment horizontal="justify"/>
    </xf>
    <xf numFmtId="0" fontId="2" fillId="0" borderId="0" xfId="0" applyFont="1" applyAlignment="1">
      <alignment horizontal="left"/>
    </xf>
    <xf numFmtId="0" fontId="2" fillId="0" borderId="0" xfId="0" applyFont="1" applyAlignment="1">
      <alignment horizontal="justify" wrapText="1"/>
    </xf>
    <xf numFmtId="0" fontId="13" fillId="0" borderId="0" xfId="0" applyFont="1" applyAlignment="1">
      <alignment horizontal="justify" wrapText="1"/>
    </xf>
    <xf numFmtId="0" fontId="13" fillId="0" borderId="0" xfId="0" applyFont="1" applyAlignment="1">
      <alignment horizontal="justify"/>
    </xf>
    <xf numFmtId="0" fontId="2" fillId="3" borderId="0" xfId="0" applyFont="1" applyFill="1" applyAlignment="1">
      <alignment horizontal="left" vertical="top" wrapText="1"/>
    </xf>
    <xf numFmtId="0" fontId="2" fillId="3" borderId="0" xfId="0" applyFont="1" applyFill="1" applyAlignment="1">
      <alignment horizontal="left" vertical="top"/>
    </xf>
    <xf numFmtId="0" fontId="3" fillId="0" borderId="0" xfId="0" applyFont="1" applyAlignment="1">
      <alignment horizontal="left"/>
    </xf>
    <xf numFmtId="164" fontId="12" fillId="3" borderId="0" xfId="0" applyNumberFormat="1" applyFont="1" applyFill="1" applyBorder="1" applyAlignment="1"/>
    <xf numFmtId="164" fontId="15" fillId="3" borderId="0" xfId="0" applyNumberFormat="1" applyFont="1" applyFill="1" applyBorder="1" applyAlignment="1"/>
    <xf numFmtId="164" fontId="3" fillId="0" borderId="0" xfId="0" applyNumberFormat="1" applyFont="1" applyBorder="1" applyAlignment="1"/>
    <xf numFmtId="164" fontId="11" fillId="0" borderId="0" xfId="0" applyNumberFormat="1" applyFont="1" applyBorder="1" applyAlignment="1"/>
    <xf numFmtId="0" fontId="2" fillId="0" borderId="0" xfId="0" applyFont="1" applyAlignment="1">
      <alignment horizontal="justify" wrapText="1"/>
    </xf>
    <xf numFmtId="0" fontId="13" fillId="0" borderId="0" xfId="0" applyFont="1" applyAlignment="1">
      <alignment horizontal="justify" wrapText="1"/>
    </xf>
    <xf numFmtId="0" fontId="13" fillId="0" borderId="0" xfId="0" applyFont="1" applyAlignment="1">
      <alignment wrapText="1"/>
    </xf>
    <xf numFmtId="0" fontId="2" fillId="0" borderId="0" xfId="0" applyFont="1" applyAlignment="1">
      <alignment horizontal="left"/>
    </xf>
    <xf numFmtId="164" fontId="16" fillId="0" borderId="0" xfId="0" applyNumberFormat="1" applyFont="1" applyBorder="1" applyAlignment="1"/>
    <xf numFmtId="164" fontId="19" fillId="0" borderId="0" xfId="0" applyNumberFormat="1" applyFont="1" applyBorder="1" applyAlignment="1"/>
    <xf numFmtId="0" fontId="2" fillId="0" borderId="0" xfId="0" applyFont="1" applyAlignment="1">
      <alignment horizontal="left" wrapText="1"/>
    </xf>
    <xf numFmtId="0" fontId="2" fillId="0" borderId="0" xfId="0" applyFont="1" applyAlignment="1">
      <alignment horizontal="justify" vertical="top" wrapText="1"/>
    </xf>
    <xf numFmtId="0" fontId="2" fillId="3" borderId="0" xfId="0" applyFont="1" applyFill="1" applyAlignment="1">
      <alignment horizontal="left" vertical="top"/>
    </xf>
    <xf numFmtId="164" fontId="3" fillId="3" borderId="0" xfId="0" applyNumberFormat="1" applyFont="1" applyFill="1" applyBorder="1" applyAlignment="1">
      <alignment horizontal="right"/>
    </xf>
    <xf numFmtId="0" fontId="3" fillId="0" borderId="0" xfId="0" applyFont="1" applyAlignment="1">
      <alignment horizontal="left"/>
    </xf>
    <xf numFmtId="0" fontId="2" fillId="3" borderId="7" xfId="0" applyFont="1" applyFill="1" applyBorder="1" applyAlignment="1" applyProtection="1">
      <alignment horizontal="center" vertical="center"/>
      <protection locked="0"/>
    </xf>
    <xf numFmtId="0" fontId="2" fillId="3" borderId="8" xfId="0" applyFont="1" applyFill="1" applyBorder="1" applyAlignment="1" applyProtection="1">
      <alignment horizontal="center" vertical="center"/>
      <protection locked="0"/>
    </xf>
    <xf numFmtId="3" fontId="2" fillId="3" borderId="8" xfId="0" applyNumberFormat="1" applyFont="1" applyFill="1" applyBorder="1" applyAlignment="1" applyProtection="1">
      <alignment vertical="center" wrapText="1"/>
      <protection locked="0"/>
    </xf>
    <xf numFmtId="3" fontId="2" fillId="3" borderId="8" xfId="0" applyNumberFormat="1" applyFont="1" applyFill="1" applyBorder="1" applyAlignment="1" applyProtection="1">
      <alignment vertical="center"/>
      <protection locked="0"/>
    </xf>
    <xf numFmtId="4" fontId="2" fillId="3" borderId="9" xfId="0" applyNumberFormat="1" applyFont="1" applyFill="1" applyBorder="1" applyAlignment="1">
      <alignment vertical="center"/>
    </xf>
    <xf numFmtId="0" fontId="2" fillId="3" borderId="8" xfId="0" applyFont="1" applyFill="1" applyBorder="1" applyAlignment="1">
      <alignment horizontal="center" vertical="center"/>
    </xf>
    <xf numFmtId="3" fontId="2" fillId="3" borderId="8" xfId="0" applyNumberFormat="1" applyFont="1" applyFill="1" applyBorder="1" applyAlignment="1">
      <alignment wrapText="1"/>
    </xf>
    <xf numFmtId="164" fontId="3" fillId="0" borderId="0" xfId="0" applyNumberFormat="1" applyFont="1" applyBorder="1" applyAlignment="1"/>
    <xf numFmtId="164" fontId="11" fillId="0" borderId="0" xfId="0" applyNumberFormat="1" applyFont="1" applyBorder="1" applyAlignment="1"/>
    <xf numFmtId="0" fontId="3" fillId="2" borderId="13" xfId="0" applyFont="1" applyFill="1" applyBorder="1" applyAlignment="1">
      <alignment horizontal="left"/>
    </xf>
    <xf numFmtId="0" fontId="3" fillId="2" borderId="14" xfId="0" applyFont="1" applyFill="1" applyBorder="1" applyAlignment="1">
      <alignment horizontal="left"/>
    </xf>
    <xf numFmtId="0" fontId="3" fillId="2" borderId="15" xfId="0" applyFont="1" applyFill="1" applyBorder="1" applyAlignment="1">
      <alignment horizontal="left"/>
    </xf>
    <xf numFmtId="0" fontId="2" fillId="0" borderId="0" xfId="0" applyFont="1" applyAlignment="1">
      <alignment horizontal="left"/>
    </xf>
    <xf numFmtId="3" fontId="17" fillId="0" borderId="0" xfId="0" applyNumberFormat="1" applyFont="1" applyAlignment="1">
      <alignment horizontal="center"/>
    </xf>
    <xf numFmtId="0" fontId="13" fillId="0" borderId="0" xfId="0" applyFont="1" applyAlignment="1">
      <alignment horizontal="justify" wrapText="1"/>
    </xf>
    <xf numFmtId="0" fontId="13" fillId="0" borderId="0" xfId="0" applyFont="1" applyAlignment="1">
      <alignment horizontal="justify"/>
    </xf>
    <xf numFmtId="0" fontId="2" fillId="0" borderId="0" xfId="0" applyFont="1" applyAlignment="1">
      <alignment horizontal="justify" vertical="top" wrapText="1"/>
    </xf>
    <xf numFmtId="0" fontId="3" fillId="0" borderId="0" xfId="0" applyFont="1" applyAlignment="1">
      <alignment horizontal="left"/>
    </xf>
    <xf numFmtId="164" fontId="3" fillId="3" borderId="0" xfId="0" applyNumberFormat="1" applyFont="1" applyFill="1" applyBorder="1" applyAlignment="1">
      <alignment horizontal="right"/>
    </xf>
    <xf numFmtId="0" fontId="2" fillId="0" borderId="0" xfId="0" applyFont="1" applyAlignment="1">
      <alignment horizontal="left" vertical="top"/>
    </xf>
    <xf numFmtId="0" fontId="4" fillId="0" borderId="0" xfId="0" applyFont="1" applyAlignment="1">
      <alignment vertical="top"/>
    </xf>
    <xf numFmtId="3" fontId="2" fillId="0" borderId="11" xfId="0" applyNumberFormat="1" applyFont="1" applyBorder="1" applyAlignment="1">
      <alignment vertical="center" wrapText="1"/>
    </xf>
    <xf numFmtId="3" fontId="2" fillId="3" borderId="11" xfId="0" applyNumberFormat="1" applyFont="1" applyFill="1" applyBorder="1" applyAlignment="1">
      <alignment vertical="center"/>
    </xf>
    <xf numFmtId="4" fontId="2" fillId="0" borderId="12" xfId="0" applyNumberFormat="1" applyFont="1" applyBorder="1" applyAlignment="1">
      <alignment vertical="center"/>
    </xf>
    <xf numFmtId="3" fontId="4" fillId="3" borderId="0" xfId="0" applyNumberFormat="1" applyFont="1" applyFill="1" applyAlignment="1">
      <alignment vertical="top"/>
    </xf>
    <xf numFmtId="0" fontId="4" fillId="3" borderId="0" xfId="0" applyFont="1" applyFill="1" applyAlignment="1">
      <alignment vertical="top"/>
    </xf>
    <xf numFmtId="164" fontId="3" fillId="3" borderId="0" xfId="0" applyNumberFormat="1" applyFont="1" applyFill="1" applyBorder="1" applyAlignment="1"/>
    <xf numFmtId="0" fontId="13" fillId="0" borderId="0" xfId="0" applyFont="1" applyAlignment="1"/>
    <xf numFmtId="0" fontId="2" fillId="3" borderId="0" xfId="0" applyFont="1" applyFill="1" applyAlignment="1">
      <alignment horizontal="justify" wrapText="1"/>
    </xf>
    <xf numFmtId="0" fontId="2" fillId="3" borderId="0" xfId="0" applyFont="1" applyFill="1" applyAlignment="1">
      <alignment horizontal="justify" vertical="top" wrapText="1"/>
    </xf>
    <xf numFmtId="0" fontId="2" fillId="3" borderId="0" xfId="0" applyFont="1" applyFill="1" applyAlignment="1">
      <alignment horizontal="left" wrapText="1"/>
    </xf>
    <xf numFmtId="164" fontId="11" fillId="3" borderId="0" xfId="0" applyNumberFormat="1" applyFont="1" applyFill="1" applyBorder="1" applyAlignment="1"/>
    <xf numFmtId="164" fontId="3" fillId="0" borderId="0" xfId="0" applyNumberFormat="1" applyFont="1" applyBorder="1" applyAlignment="1"/>
    <xf numFmtId="164" fontId="11" fillId="0" borderId="0" xfId="0" applyNumberFormat="1" applyFont="1" applyBorder="1" applyAlignment="1"/>
    <xf numFmtId="0" fontId="2" fillId="0" borderId="0" xfId="0" applyFont="1" applyAlignment="1">
      <alignment horizontal="justify" wrapText="1"/>
    </xf>
    <xf numFmtId="0" fontId="2" fillId="0" borderId="0" xfId="0" applyFont="1" applyAlignment="1">
      <alignment horizontal="justify"/>
    </xf>
    <xf numFmtId="0" fontId="13" fillId="0" borderId="0" xfId="0" applyFont="1" applyAlignment="1">
      <alignment horizontal="justify" wrapText="1"/>
    </xf>
    <xf numFmtId="0" fontId="13" fillId="0" borderId="0" xfId="0" applyFont="1" applyAlignment="1">
      <alignment wrapText="1"/>
    </xf>
    <xf numFmtId="0" fontId="13" fillId="0" borderId="0" xfId="0" applyFont="1" applyAlignment="1">
      <alignment horizontal="justify"/>
    </xf>
    <xf numFmtId="0" fontId="2" fillId="0" borderId="0" xfId="0" applyFont="1" applyAlignment="1">
      <alignment horizontal="left"/>
    </xf>
    <xf numFmtId="164" fontId="16" fillId="0" borderId="0" xfId="0" applyNumberFormat="1" applyFont="1" applyBorder="1" applyAlignment="1"/>
    <xf numFmtId="164" fontId="19" fillId="0" borderId="0" xfId="0" applyNumberFormat="1" applyFont="1" applyBorder="1" applyAlignment="1"/>
    <xf numFmtId="0" fontId="2" fillId="0" borderId="0" xfId="0" applyFont="1" applyAlignment="1">
      <alignment horizontal="justify" vertical="top" wrapText="1"/>
    </xf>
    <xf numFmtId="0" fontId="13" fillId="0" borderId="0" xfId="0" applyFont="1" applyAlignment="1">
      <alignment horizontal="justify" vertical="top" wrapText="1"/>
    </xf>
    <xf numFmtId="164" fontId="3" fillId="3" borderId="0" xfId="0" applyNumberFormat="1" applyFont="1" applyFill="1" applyBorder="1" applyAlignment="1">
      <alignment horizontal="right"/>
    </xf>
    <xf numFmtId="0" fontId="3" fillId="0" borderId="0" xfId="0" applyFont="1" applyAlignment="1">
      <alignment horizontal="left"/>
    </xf>
    <xf numFmtId="164" fontId="12" fillId="3" borderId="0" xfId="0" applyNumberFormat="1" applyFont="1" applyFill="1" applyBorder="1" applyAlignment="1"/>
    <xf numFmtId="164" fontId="15" fillId="3" borderId="0" xfId="0" applyNumberFormat="1" applyFont="1" applyFill="1" applyBorder="1" applyAlignment="1"/>
    <xf numFmtId="0" fontId="12" fillId="0" borderId="0" xfId="0" applyFont="1" applyAlignment="1">
      <alignment horizontal="left"/>
    </xf>
    <xf numFmtId="0" fontId="2" fillId="0" borderId="0" xfId="0" applyFont="1" applyAlignment="1">
      <alignment horizontal="justify" vertical="justify" wrapText="1"/>
    </xf>
    <xf numFmtId="0" fontId="16" fillId="3" borderId="0" xfId="0" applyFont="1" applyFill="1" applyAlignment="1">
      <alignment horizontal="left"/>
    </xf>
    <xf numFmtId="0" fontId="16" fillId="0" borderId="0" xfId="0" applyFont="1" applyAlignment="1">
      <alignment horizontal="left"/>
    </xf>
    <xf numFmtId="0" fontId="19" fillId="0" borderId="0" xfId="0" applyFont="1" applyAlignment="1">
      <alignment horizontal="left"/>
    </xf>
    <xf numFmtId="0" fontId="28" fillId="0" borderId="0" xfId="0" applyFont="1" applyAlignment="1">
      <alignment horizontal="left"/>
    </xf>
    <xf numFmtId="164" fontId="28" fillId="3" borderId="0" xfId="0" applyNumberFormat="1" applyFont="1" applyFill="1" applyBorder="1" applyAlignment="1">
      <alignment horizontal="right"/>
    </xf>
    <xf numFmtId="0" fontId="7" fillId="0" borderId="0" xfId="0" applyFont="1" applyAlignment="1">
      <alignment horizontal="justify" vertical="top" wrapText="1"/>
    </xf>
    <xf numFmtId="164" fontId="28" fillId="0" borderId="0" xfId="0" applyNumberFormat="1" applyFont="1" applyBorder="1" applyAlignment="1"/>
    <xf numFmtId="164" fontId="42" fillId="0" borderId="0" xfId="0" applyNumberFormat="1" applyFont="1" applyBorder="1" applyAlignment="1"/>
    <xf numFmtId="0" fontId="7" fillId="3" borderId="0" xfId="0" applyFont="1" applyFill="1" applyBorder="1" applyAlignment="1">
      <alignment horizontal="left"/>
    </xf>
    <xf numFmtId="164" fontId="7" fillId="0" borderId="0" xfId="0" applyNumberFormat="1" applyFont="1" applyBorder="1" applyAlignment="1"/>
    <xf numFmtId="164" fontId="46" fillId="0" borderId="0" xfId="0" applyNumberFormat="1" applyFont="1" applyBorder="1" applyAlignment="1"/>
    <xf numFmtId="164" fontId="2" fillId="0" borderId="0" xfId="0" applyNumberFormat="1" applyFont="1" applyAlignment="1">
      <alignment horizontal="right" vertical="top" wrapText="1"/>
    </xf>
    <xf numFmtId="0" fontId="3" fillId="3" borderId="0" xfId="0" applyFont="1" applyFill="1" applyBorder="1" applyAlignment="1">
      <alignment horizontal="left" wrapText="1"/>
    </xf>
    <xf numFmtId="0" fontId="13" fillId="3" borderId="0" xfId="0" applyFont="1" applyFill="1" applyBorder="1" applyAlignment="1">
      <alignment wrapText="1"/>
    </xf>
    <xf numFmtId="0" fontId="7" fillId="0" borderId="0" xfId="0" applyFont="1" applyAlignment="1">
      <alignment horizontal="left"/>
    </xf>
    <xf numFmtId="0" fontId="43" fillId="3" borderId="0" xfId="0" applyFont="1" applyFill="1"/>
    <xf numFmtId="0" fontId="48" fillId="0" borderId="0" xfId="0" applyFont="1"/>
    <xf numFmtId="0" fontId="49" fillId="0" borderId="17" xfId="0" applyFont="1" applyBorder="1" applyAlignment="1">
      <alignment horizontal="left"/>
    </xf>
    <xf numFmtId="0" fontId="7" fillId="0" borderId="0" xfId="0" applyFont="1" applyAlignment="1">
      <alignment horizontal="justify" wrapText="1"/>
    </xf>
    <xf numFmtId="0" fontId="7" fillId="0" borderId="0" xfId="0" applyFont="1" applyAlignment="1">
      <alignment horizontal="justify"/>
    </xf>
    <xf numFmtId="164" fontId="28" fillId="3" borderId="0" xfId="0" applyNumberFormat="1" applyFont="1" applyFill="1" applyBorder="1" applyAlignment="1">
      <alignment horizontal="right"/>
    </xf>
    <xf numFmtId="0" fontId="46" fillId="0" borderId="0" xfId="0" applyFont="1" applyAlignment="1">
      <alignment horizontal="justify" wrapText="1"/>
    </xf>
    <xf numFmtId="0" fontId="7" fillId="3" borderId="0" xfId="0" applyFont="1" applyFill="1" applyBorder="1" applyAlignment="1">
      <alignment horizontal="justify" vertical="top" wrapText="1"/>
    </xf>
    <xf numFmtId="164" fontId="3" fillId="0" borderId="0" xfId="0" applyNumberFormat="1" applyFont="1" applyBorder="1" applyAlignment="1"/>
    <xf numFmtId="164" fontId="11" fillId="0" borderId="0" xfId="0" applyNumberFormat="1" applyFont="1" applyBorder="1" applyAlignment="1"/>
    <xf numFmtId="0" fontId="2" fillId="0" borderId="0" xfId="0" applyFont="1" applyAlignment="1">
      <alignment horizontal="left"/>
    </xf>
    <xf numFmtId="0" fontId="2" fillId="0" borderId="0" xfId="0" applyFont="1" applyAlignment="1">
      <alignment horizontal="justify" wrapText="1"/>
    </xf>
    <xf numFmtId="0" fontId="13" fillId="0" borderId="0" xfId="0" applyFont="1" applyAlignment="1">
      <alignment horizontal="justify" wrapText="1"/>
    </xf>
    <xf numFmtId="0" fontId="2" fillId="0" borderId="0" xfId="0" applyFont="1" applyAlignment="1">
      <alignment horizontal="justify" vertical="top" wrapText="1"/>
    </xf>
    <xf numFmtId="0" fontId="13" fillId="0" borderId="0" xfId="0" applyFont="1" applyAlignment="1">
      <alignment horizontal="justify" vertical="top" wrapText="1"/>
    </xf>
    <xf numFmtId="0" fontId="3" fillId="0" borderId="0" xfId="0" applyFont="1" applyAlignment="1">
      <alignment horizontal="left"/>
    </xf>
    <xf numFmtId="164" fontId="3" fillId="3" borderId="0" xfId="0" applyNumberFormat="1" applyFont="1" applyFill="1" applyBorder="1" applyAlignment="1">
      <alignment horizontal="right"/>
    </xf>
    <xf numFmtId="164" fontId="28" fillId="0" borderId="0" xfId="0" applyNumberFormat="1" applyFont="1" applyBorder="1" applyAlignment="1"/>
    <xf numFmtId="164" fontId="42" fillId="0" borderId="0" xfId="0" applyNumberFormat="1" applyFont="1" applyBorder="1" applyAlignment="1"/>
    <xf numFmtId="0" fontId="16" fillId="0" borderId="0" xfId="0" applyFont="1" applyAlignment="1">
      <alignment horizontal="left"/>
    </xf>
    <xf numFmtId="0" fontId="46" fillId="0" borderId="0" xfId="0" applyFont="1"/>
    <xf numFmtId="3" fontId="50" fillId="0" borderId="0" xfId="0" applyNumberFormat="1" applyFont="1"/>
    <xf numFmtId="165" fontId="51" fillId="0" borderId="0" xfId="0" applyNumberFormat="1" applyFont="1"/>
    <xf numFmtId="0" fontId="49" fillId="0" borderId="0" xfId="0" applyFont="1" applyBorder="1" applyAlignment="1">
      <alignment horizontal="left"/>
    </xf>
    <xf numFmtId="3" fontId="8" fillId="0" borderId="0" xfId="0" applyNumberFormat="1" applyFont="1" applyBorder="1"/>
    <xf numFmtId="3" fontId="8" fillId="0" borderId="0" xfId="0" applyNumberFormat="1" applyFont="1" applyAlignment="1">
      <alignment vertical="center"/>
    </xf>
    <xf numFmtId="0" fontId="43" fillId="0" borderId="0" xfId="0" applyFont="1" applyAlignment="1">
      <alignment vertical="center"/>
    </xf>
    <xf numFmtId="0" fontId="7" fillId="0" borderId="0" xfId="0" applyFont="1" applyAlignment="1">
      <alignment vertical="center"/>
    </xf>
    <xf numFmtId="0" fontId="25" fillId="0" borderId="0" xfId="0" applyFont="1" applyAlignment="1">
      <alignment horizontal="center"/>
    </xf>
    <xf numFmtId="0" fontId="2" fillId="0" borderId="8" xfId="0" applyFont="1" applyBorder="1" applyAlignment="1">
      <alignment vertical="center" wrapText="1"/>
    </xf>
    <xf numFmtId="164" fontId="3" fillId="3" borderId="0" xfId="0" applyNumberFormat="1" applyFont="1" applyFill="1" applyBorder="1" applyAlignment="1"/>
    <xf numFmtId="0" fontId="2" fillId="3" borderId="0" xfId="0" applyFont="1" applyFill="1" applyBorder="1" applyAlignment="1">
      <alignment horizontal="justify" wrapText="1"/>
    </xf>
    <xf numFmtId="164" fontId="11" fillId="3" borderId="0" xfId="0" applyNumberFormat="1" applyFont="1" applyFill="1" applyBorder="1" applyAlignment="1"/>
    <xf numFmtId="164" fontId="3" fillId="0" borderId="0" xfId="0" applyNumberFormat="1" applyFont="1" applyBorder="1" applyAlignment="1"/>
    <xf numFmtId="164" fontId="11" fillId="0" borderId="0" xfId="0" applyNumberFormat="1" applyFont="1" applyBorder="1" applyAlignment="1"/>
    <xf numFmtId="0" fontId="2" fillId="0" borderId="0" xfId="0" applyFont="1" applyAlignment="1">
      <alignment horizontal="justify" wrapText="1"/>
    </xf>
    <xf numFmtId="0" fontId="13" fillId="0" borderId="0" xfId="0" applyFont="1" applyAlignment="1">
      <alignment horizontal="justify" wrapText="1"/>
    </xf>
    <xf numFmtId="0" fontId="13" fillId="0" borderId="0" xfId="0" applyFont="1" applyAlignment="1">
      <alignment wrapText="1"/>
    </xf>
    <xf numFmtId="0" fontId="2" fillId="0" borderId="0" xfId="0" applyFont="1" applyAlignment="1">
      <alignment horizontal="left"/>
    </xf>
    <xf numFmtId="0" fontId="2" fillId="0" borderId="0" xfId="0" applyFont="1" applyAlignment="1">
      <alignment horizontal="justify" vertical="top" wrapText="1"/>
    </xf>
    <xf numFmtId="0" fontId="13" fillId="0" borderId="0" xfId="0" applyFont="1" applyAlignment="1">
      <alignment vertical="top" wrapText="1"/>
    </xf>
    <xf numFmtId="0" fontId="2" fillId="3" borderId="0" xfId="0" applyFont="1" applyFill="1" applyBorder="1" applyAlignment="1">
      <alignment horizontal="justify" vertical="top" wrapText="1"/>
    </xf>
    <xf numFmtId="164" fontId="3" fillId="3" borderId="0" xfId="0" applyNumberFormat="1" applyFont="1" applyFill="1" applyBorder="1" applyAlignment="1">
      <alignment horizontal="right"/>
    </xf>
    <xf numFmtId="0" fontId="3" fillId="0" borderId="0" xfId="0" applyFont="1" applyAlignment="1">
      <alignment horizontal="left"/>
    </xf>
    <xf numFmtId="0" fontId="7" fillId="0" borderId="0" xfId="0" applyFont="1" applyAlignment="1">
      <alignment horizontal="justify" vertical="top" wrapText="1"/>
    </xf>
    <xf numFmtId="0" fontId="7" fillId="3" borderId="0" xfId="0" applyFont="1" applyFill="1" applyAlignment="1">
      <alignment horizontal="justify" vertical="top" wrapText="1"/>
    </xf>
    <xf numFmtId="0" fontId="7" fillId="0" borderId="0" xfId="0" applyFont="1" applyAlignment="1">
      <alignment horizontal="justify" wrapText="1"/>
    </xf>
    <xf numFmtId="0" fontId="46" fillId="0" borderId="0" xfId="0" applyFont="1" applyAlignment="1">
      <alignment horizontal="justify" wrapText="1"/>
    </xf>
    <xf numFmtId="0" fontId="2" fillId="3" borderId="0" xfId="0" applyFont="1" applyFill="1" applyBorder="1" applyAlignment="1">
      <alignment wrapText="1"/>
    </xf>
    <xf numFmtId="0" fontId="2" fillId="0" borderId="0" xfId="0" applyFont="1" applyAlignment="1">
      <alignment horizontal="justify" vertical="justify" wrapText="1"/>
    </xf>
    <xf numFmtId="0" fontId="2" fillId="3" borderId="0" xfId="0" applyFont="1" applyFill="1" applyBorder="1" applyAlignment="1"/>
    <xf numFmtId="0" fontId="12" fillId="0" borderId="0" xfId="0" applyFont="1" applyAlignment="1">
      <alignment horizontal="left"/>
    </xf>
    <xf numFmtId="0" fontId="16" fillId="0" borderId="0" xfId="0" applyFont="1" applyAlignment="1">
      <alignment horizontal="left"/>
    </xf>
    <xf numFmtId="3" fontId="53" fillId="0" borderId="0" xfId="0" applyNumberFormat="1" applyFont="1" applyBorder="1" applyAlignment="1">
      <alignment vertical="center"/>
    </xf>
    <xf numFmtId="0" fontId="2" fillId="0" borderId="18" xfId="0" applyFont="1" applyBorder="1" applyAlignment="1">
      <alignment wrapText="1"/>
    </xf>
    <xf numFmtId="0" fontId="2" fillId="0" borderId="0" xfId="0" applyFont="1" applyBorder="1" applyAlignment="1">
      <alignment vertical="center" wrapText="1"/>
    </xf>
    <xf numFmtId="0" fontId="2" fillId="0" borderId="0" xfId="0" applyFont="1" applyBorder="1" applyAlignment="1">
      <alignment wrapText="1"/>
    </xf>
    <xf numFmtId="0" fontId="3" fillId="3" borderId="0" xfId="0" applyFont="1" applyFill="1" applyBorder="1" applyAlignment="1">
      <alignment horizontal="justify" wrapText="1"/>
    </xf>
    <xf numFmtId="0" fontId="3" fillId="3" borderId="0" xfId="0" applyFont="1" applyFill="1" applyAlignment="1">
      <alignment horizontal="left" vertical="top"/>
    </xf>
    <xf numFmtId="0" fontId="2" fillId="0" borderId="0" xfId="0" applyFont="1" applyFill="1" applyBorder="1" applyAlignment="1">
      <alignment horizontal="center"/>
    </xf>
    <xf numFmtId="0" fontId="2" fillId="0" borderId="0" xfId="0" applyFont="1" applyFill="1" applyBorder="1"/>
    <xf numFmtId="3" fontId="2" fillId="0" borderId="0" xfId="0" applyNumberFormat="1" applyFont="1" applyFill="1" applyBorder="1"/>
    <xf numFmtId="164" fontId="2" fillId="0" borderId="0" xfId="0" applyNumberFormat="1" applyFont="1" applyFill="1" applyBorder="1" applyAlignment="1">
      <alignment horizontal="right"/>
    </xf>
    <xf numFmtId="3" fontId="4" fillId="0" borderId="0" xfId="0" applyNumberFormat="1" applyFont="1" applyFill="1"/>
    <xf numFmtId="0" fontId="4" fillId="0" borderId="0" xfId="0" applyFont="1" applyFill="1"/>
    <xf numFmtId="0" fontId="12" fillId="0" borderId="0" xfId="0" applyFont="1" applyAlignment="1">
      <alignment horizontal="center"/>
    </xf>
    <xf numFmtId="3" fontId="12" fillId="0" borderId="0" xfId="0" applyNumberFormat="1" applyFont="1"/>
    <xf numFmtId="0" fontId="23" fillId="0" borderId="0" xfId="0" applyFont="1"/>
    <xf numFmtId="0" fontId="16" fillId="0" borderId="0" xfId="0" applyFont="1" applyFill="1" applyBorder="1" applyAlignment="1">
      <alignment horizontal="left"/>
    </xf>
    <xf numFmtId="0" fontId="2" fillId="3" borderId="0" xfId="0" applyFont="1" applyFill="1" applyAlignment="1">
      <alignment horizontal="justify" wrapText="1"/>
    </xf>
    <xf numFmtId="0" fontId="2" fillId="0" borderId="0" xfId="0" applyFont="1" applyAlignment="1">
      <alignment horizontal="justify" wrapText="1"/>
    </xf>
    <xf numFmtId="0" fontId="13" fillId="0" borderId="0" xfId="0" applyFont="1" applyAlignment="1">
      <alignment horizontal="justify" wrapText="1"/>
    </xf>
    <xf numFmtId="0" fontId="2" fillId="0" borderId="0" xfId="0" applyFont="1" applyAlignment="1">
      <alignment horizontal="justify" vertical="top"/>
    </xf>
    <xf numFmtId="0" fontId="3" fillId="0" borderId="0" xfId="0" applyFont="1" applyAlignment="1">
      <alignment horizontal="left"/>
    </xf>
    <xf numFmtId="0" fontId="7" fillId="0" borderId="0" xfId="0" applyFont="1" applyAlignment="1">
      <alignment horizontal="justify" wrapText="1"/>
    </xf>
    <xf numFmtId="0" fontId="2" fillId="0" borderId="0" xfId="0" applyFont="1" applyAlignment="1">
      <alignment horizontal="justify" vertical="justify" wrapText="1"/>
    </xf>
    <xf numFmtId="3" fontId="4" fillId="3" borderId="0" xfId="0" applyNumberFormat="1" applyFont="1" applyFill="1" applyBorder="1" applyAlignment="1">
      <alignment wrapText="1"/>
    </xf>
    <xf numFmtId="0" fontId="4" fillId="3" borderId="0" xfId="0" applyFont="1" applyFill="1" applyBorder="1" applyAlignment="1">
      <alignment wrapText="1"/>
    </xf>
    <xf numFmtId="0" fontId="2" fillId="3" borderId="0" xfId="0" applyFont="1" applyFill="1" applyAlignment="1">
      <alignment wrapText="1"/>
    </xf>
    <xf numFmtId="0" fontId="2" fillId="0" borderId="0" xfId="0" applyFont="1" applyAlignment="1">
      <alignment vertical="top" wrapText="1"/>
    </xf>
    <xf numFmtId="3" fontId="4" fillId="3" borderId="0" xfId="0" applyNumberFormat="1" applyFont="1" applyFill="1" applyBorder="1" applyAlignment="1"/>
    <xf numFmtId="0" fontId="4" fillId="3" borderId="0" xfId="0" applyFont="1" applyFill="1" applyBorder="1" applyAlignment="1"/>
    <xf numFmtId="0" fontId="25" fillId="0" borderId="0" xfId="0" applyFont="1" applyBorder="1" applyAlignment="1">
      <alignment horizontal="justify"/>
    </xf>
    <xf numFmtId="0" fontId="7" fillId="0" borderId="0" xfId="0" applyFont="1" applyAlignment="1">
      <alignment horizontal="left" vertical="top" wrapText="1"/>
    </xf>
    <xf numFmtId="0" fontId="7" fillId="3" borderId="0" xfId="0" applyFont="1" applyFill="1" applyAlignment="1">
      <alignment horizontal="justify" vertical="justify" wrapText="1"/>
    </xf>
    <xf numFmtId="0" fontId="7" fillId="4" borderId="0" xfId="0" applyFont="1" applyFill="1"/>
    <xf numFmtId="0" fontId="7" fillId="0" borderId="0" xfId="0" applyFont="1" applyAlignment="1">
      <alignment wrapText="1"/>
    </xf>
    <xf numFmtId="164" fontId="3" fillId="3" borderId="0" xfId="0" applyNumberFormat="1" applyFont="1" applyFill="1" applyBorder="1" applyAlignment="1"/>
    <xf numFmtId="0" fontId="2" fillId="3" borderId="0" xfId="0" applyFont="1" applyFill="1" applyAlignment="1">
      <alignment horizontal="justify" vertical="top" wrapText="1"/>
    </xf>
    <xf numFmtId="164" fontId="11" fillId="3" borderId="0" xfId="0" applyNumberFormat="1" applyFont="1" applyFill="1" applyBorder="1" applyAlignment="1"/>
    <xf numFmtId="0" fontId="2" fillId="0" borderId="0" xfId="0" applyFont="1" applyAlignment="1">
      <alignment horizontal="justify"/>
    </xf>
    <xf numFmtId="0" fontId="2" fillId="0" borderId="0" xfId="0" applyFont="1" applyAlignment="1">
      <alignment horizontal="justify" wrapText="1"/>
    </xf>
    <xf numFmtId="0" fontId="13" fillId="0" borderId="0" xfId="0" applyFont="1" applyAlignment="1">
      <alignment horizontal="justify" wrapText="1"/>
    </xf>
    <xf numFmtId="0" fontId="2" fillId="0" borderId="0" xfId="0" applyFont="1" applyAlignment="1">
      <alignment horizontal="justify" vertical="top" wrapText="1"/>
    </xf>
    <xf numFmtId="0" fontId="2" fillId="0" borderId="0" xfId="0" applyFont="1" applyAlignment="1">
      <alignment horizontal="left" vertical="top" wrapText="1"/>
    </xf>
    <xf numFmtId="0" fontId="2" fillId="0" borderId="0" xfId="0" applyFont="1" applyAlignment="1">
      <alignment wrapText="1"/>
    </xf>
    <xf numFmtId="0" fontId="2" fillId="0" borderId="0" xfId="0" applyFont="1" applyAlignment="1">
      <alignment horizontal="justify" vertical="top"/>
    </xf>
    <xf numFmtId="164" fontId="3" fillId="3" borderId="0" xfId="0" applyNumberFormat="1" applyFont="1" applyFill="1" applyBorder="1" applyAlignment="1">
      <alignment horizontal="right"/>
    </xf>
    <xf numFmtId="164" fontId="16" fillId="0" borderId="0" xfId="0" applyNumberFormat="1" applyFont="1" applyFill="1" applyBorder="1" applyAlignment="1">
      <alignment horizontal="right"/>
    </xf>
    <xf numFmtId="164" fontId="19" fillId="0" borderId="0" xfId="0" applyNumberFormat="1" applyFont="1" applyFill="1" applyBorder="1" applyAlignment="1">
      <alignment horizontal="right"/>
    </xf>
    <xf numFmtId="0" fontId="2" fillId="0" borderId="0" xfId="0" applyFont="1" applyAlignment="1">
      <alignment horizontal="justify" vertical="justify" wrapText="1"/>
    </xf>
    <xf numFmtId="4" fontId="2" fillId="3" borderId="59" xfId="0" applyNumberFormat="1" applyFont="1" applyFill="1" applyBorder="1" applyAlignment="1">
      <alignment shrinkToFit="1"/>
    </xf>
    <xf numFmtId="0" fontId="2" fillId="3" borderId="19" xfId="0" applyFont="1" applyFill="1" applyBorder="1" applyAlignment="1">
      <alignment horizontal="center" vertical="center"/>
    </xf>
    <xf numFmtId="0" fontId="2" fillId="3" borderId="8" xfId="0" applyFont="1" applyFill="1" applyBorder="1" applyAlignment="1">
      <alignment vertical="center" wrapText="1"/>
    </xf>
    <xf numFmtId="4" fontId="2" fillId="3" borderId="59" xfId="0" applyNumberFormat="1" applyFont="1" applyFill="1" applyBorder="1" applyAlignment="1">
      <alignment vertical="center"/>
    </xf>
    <xf numFmtId="0" fontId="2" fillId="3" borderId="8" xfId="0" applyFont="1" applyFill="1" applyBorder="1" applyAlignment="1">
      <alignment horizontal="center"/>
    </xf>
    <xf numFmtId="3" fontId="2" fillId="3" borderId="8" xfId="0" applyNumberFormat="1" applyFont="1" applyFill="1" applyBorder="1" applyAlignment="1">
      <alignment horizontal="right"/>
    </xf>
    <xf numFmtId="0" fontId="3" fillId="0" borderId="0" xfId="0" applyFont="1" applyAlignment="1">
      <alignment horizontal="left"/>
    </xf>
    <xf numFmtId="164" fontId="3" fillId="3" borderId="0" xfId="0" applyNumberFormat="1" applyFont="1" applyFill="1" applyBorder="1" applyAlignment="1">
      <alignment horizontal="right"/>
    </xf>
    <xf numFmtId="3" fontId="4" fillId="5" borderId="0" xfId="0" applyNumberFormat="1" applyFont="1" applyFill="1"/>
    <xf numFmtId="0" fontId="2" fillId="3" borderId="0" xfId="0" applyFont="1" applyFill="1" applyAlignment="1">
      <alignment horizontal="justify" vertical="justify" wrapText="1"/>
    </xf>
    <xf numFmtId="0" fontId="2" fillId="0" borderId="0" xfId="0" applyFont="1" applyAlignment="1">
      <alignment horizontal="left"/>
    </xf>
    <xf numFmtId="0" fontId="2" fillId="3" borderId="0" xfId="0" applyFont="1" applyFill="1" applyAlignment="1">
      <alignment horizontal="justify" vertical="top" wrapText="1"/>
    </xf>
    <xf numFmtId="0" fontId="2" fillId="3" borderId="0" xfId="0" applyFont="1" applyFill="1" applyAlignment="1">
      <alignment horizontal="justify" wrapText="1"/>
    </xf>
    <xf numFmtId="0" fontId="2" fillId="3" borderId="0" xfId="0" applyFont="1" applyFill="1" applyBorder="1" applyAlignment="1">
      <alignment horizontal="justify" wrapText="1"/>
    </xf>
    <xf numFmtId="0" fontId="2" fillId="0" borderId="0" xfId="0" applyFont="1" applyAlignment="1">
      <alignment horizontal="left"/>
    </xf>
    <xf numFmtId="0" fontId="2" fillId="0" borderId="0" xfId="0" applyFont="1" applyAlignment="1">
      <alignment horizontal="justify" wrapText="1"/>
    </xf>
    <xf numFmtId="0" fontId="13" fillId="0" borderId="0" xfId="0" applyFont="1" applyAlignment="1">
      <alignment horizontal="justify" wrapText="1"/>
    </xf>
    <xf numFmtId="0" fontId="2" fillId="0" borderId="0" xfId="0" applyFont="1" applyAlignment="1">
      <alignment horizontal="justify" vertical="top" wrapText="1"/>
    </xf>
    <xf numFmtId="0" fontId="13" fillId="0" borderId="0" xfId="0" applyFont="1" applyAlignment="1">
      <alignment horizontal="justify" vertical="top" wrapText="1"/>
    </xf>
    <xf numFmtId="0" fontId="13" fillId="0" borderId="0" xfId="0" applyFont="1" applyAlignment="1">
      <alignment vertical="top" wrapText="1"/>
    </xf>
    <xf numFmtId="0" fontId="2" fillId="3" borderId="0" xfId="0" applyFont="1" applyFill="1" applyBorder="1" applyAlignment="1">
      <alignment horizontal="justify" vertical="top" wrapText="1"/>
    </xf>
    <xf numFmtId="0" fontId="2" fillId="3" borderId="0" xfId="0" applyFont="1" applyFill="1" applyBorder="1" applyAlignment="1">
      <alignment wrapText="1"/>
    </xf>
    <xf numFmtId="0" fontId="16" fillId="0" borderId="0" xfId="0" applyFont="1" applyAlignment="1">
      <alignment horizontal="left"/>
    </xf>
    <xf numFmtId="0" fontId="16" fillId="3" borderId="0" xfId="0" applyFont="1" applyFill="1" applyAlignment="1">
      <alignment horizontal="left"/>
    </xf>
    <xf numFmtId="0" fontId="2" fillId="3" borderId="0" xfId="0" applyFont="1" applyFill="1" applyBorder="1" applyAlignment="1"/>
    <xf numFmtId="0" fontId="16" fillId="3" borderId="0" xfId="0" applyFont="1" applyFill="1" applyBorder="1" applyAlignment="1">
      <alignment wrapText="1"/>
    </xf>
    <xf numFmtId="3" fontId="27" fillId="3" borderId="0" xfId="0" applyNumberFormat="1" applyFont="1" applyFill="1" applyBorder="1" applyAlignment="1">
      <alignment wrapText="1"/>
    </xf>
    <xf numFmtId="0" fontId="27" fillId="3" borderId="0" xfId="0" applyFont="1" applyFill="1" applyBorder="1" applyAlignment="1">
      <alignment wrapText="1"/>
    </xf>
    <xf numFmtId="164" fontId="2" fillId="3" borderId="0" xfId="0" applyNumberFormat="1" applyFont="1" applyFill="1" applyBorder="1" applyAlignment="1"/>
    <xf numFmtId="164" fontId="13" fillId="3" borderId="0" xfId="0" applyNumberFormat="1" applyFont="1" applyFill="1" applyBorder="1" applyAlignment="1"/>
    <xf numFmtId="4" fontId="4" fillId="3" borderId="59" xfId="0" applyNumberFormat="1" applyFont="1" applyFill="1" applyBorder="1"/>
    <xf numFmtId="0" fontId="13" fillId="0" borderId="0" xfId="0" applyFont="1" applyAlignment="1">
      <alignment horizontal="justify" vertical="top" wrapText="1"/>
    </xf>
    <xf numFmtId="0" fontId="3" fillId="0" borderId="0" xfId="0" applyFont="1" applyAlignment="1">
      <alignment horizontal="left"/>
    </xf>
    <xf numFmtId="0" fontId="13" fillId="0" borderId="0" xfId="0" applyFont="1" applyBorder="1" applyAlignment="1">
      <alignment horizontal="justify" vertical="top" wrapText="1"/>
    </xf>
    <xf numFmtId="4" fontId="39" fillId="0" borderId="9" xfId="0" applyNumberFormat="1" applyFont="1" applyBorder="1" applyAlignment="1">
      <alignment shrinkToFit="1"/>
    </xf>
    <xf numFmtId="0" fontId="21" fillId="0" borderId="0" xfId="0" applyFont="1" applyBorder="1" applyAlignment="1">
      <alignment horizontal="left"/>
    </xf>
    <xf numFmtId="0" fontId="2" fillId="0" borderId="0" xfId="0" applyFont="1" applyAlignment="1">
      <alignment horizontal="left"/>
    </xf>
    <xf numFmtId="0" fontId="2" fillId="0" borderId="0" xfId="0" applyFont="1" applyAlignment="1">
      <alignment horizontal="justify" wrapText="1"/>
    </xf>
    <xf numFmtId="0" fontId="13" fillId="0" borderId="0" xfId="0" applyFont="1" applyAlignment="1">
      <alignment horizontal="justify" wrapText="1"/>
    </xf>
    <xf numFmtId="0" fontId="2" fillId="0" borderId="0" xfId="0" applyFont="1" applyAlignment="1">
      <alignment horizontal="justify"/>
    </xf>
    <xf numFmtId="0" fontId="13" fillId="0" borderId="0" xfId="0" applyFont="1" applyAlignment="1">
      <alignment wrapText="1"/>
    </xf>
    <xf numFmtId="0" fontId="3" fillId="0" borderId="0" xfId="0" applyFont="1" applyAlignment="1">
      <alignment horizontal="justify"/>
    </xf>
    <xf numFmtId="0" fontId="13" fillId="0" borderId="0" xfId="0" applyFont="1" applyAlignment="1">
      <alignment horizontal="justify"/>
    </xf>
    <xf numFmtId="0" fontId="3" fillId="0" borderId="0" xfId="0" applyFont="1" applyAlignment="1">
      <alignment horizontal="left"/>
    </xf>
    <xf numFmtId="0" fontId="4" fillId="3" borderId="33" xfId="0" applyFont="1" applyFill="1" applyBorder="1" applyAlignment="1">
      <alignment horizontal="center" wrapText="1"/>
    </xf>
    <xf numFmtId="0" fontId="4" fillId="3" borderId="8" xfId="0" applyFont="1" applyFill="1" applyBorder="1" applyAlignment="1">
      <alignment horizontal="center" wrapText="1"/>
    </xf>
    <xf numFmtId="0" fontId="4" fillId="3" borderId="28" xfId="0" applyFont="1" applyFill="1" applyBorder="1" applyAlignment="1">
      <alignment horizontal="center" wrapText="1"/>
    </xf>
    <xf numFmtId="0" fontId="2" fillId="0" borderId="37" xfId="0" applyFont="1" applyBorder="1" applyAlignment="1">
      <alignment horizontal="left"/>
    </xf>
    <xf numFmtId="0" fontId="2" fillId="0" borderId="38" xfId="0" applyFont="1" applyBorder="1" applyAlignment="1">
      <alignment horizontal="left"/>
    </xf>
    <xf numFmtId="0" fontId="2" fillId="0" borderId="39" xfId="0" applyFont="1" applyBorder="1" applyAlignment="1">
      <alignment horizontal="left"/>
    </xf>
    <xf numFmtId="164" fontId="3" fillId="3" borderId="20" xfId="0" applyNumberFormat="1" applyFont="1" applyFill="1" applyBorder="1" applyAlignment="1"/>
    <xf numFmtId="164" fontId="11" fillId="3" borderId="20" xfId="0" applyNumberFormat="1" applyFont="1" applyFill="1" applyBorder="1" applyAlignment="1"/>
    <xf numFmtId="0" fontId="2" fillId="3" borderId="40" xfId="0" applyFont="1" applyFill="1" applyBorder="1" applyAlignment="1">
      <alignment horizontal="left" vertical="top" wrapText="1"/>
    </xf>
    <xf numFmtId="0" fontId="2" fillId="3" borderId="41" xfId="0" applyFont="1" applyFill="1" applyBorder="1" applyAlignment="1">
      <alignment horizontal="left" vertical="top" wrapText="1"/>
    </xf>
    <xf numFmtId="0" fontId="2" fillId="3" borderId="32" xfId="0" applyFont="1" applyFill="1" applyBorder="1" applyAlignment="1">
      <alignment horizontal="left" vertical="top" wrapText="1"/>
    </xf>
    <xf numFmtId="0" fontId="2" fillId="3" borderId="42" xfId="0" applyFont="1" applyFill="1" applyBorder="1" applyAlignment="1">
      <alignment horizontal="left" vertical="top" wrapText="1"/>
    </xf>
    <xf numFmtId="0" fontId="2" fillId="3" borderId="26" xfId="0" applyFont="1" applyFill="1" applyBorder="1" applyAlignment="1">
      <alignment horizontal="left" vertical="top" wrapText="1"/>
    </xf>
    <xf numFmtId="0" fontId="2" fillId="3" borderId="23" xfId="0" applyFont="1" applyFill="1" applyBorder="1" applyAlignment="1">
      <alignment horizontal="left" vertical="top" wrapText="1"/>
    </xf>
    <xf numFmtId="0" fontId="0" fillId="0" borderId="37" xfId="0" applyBorder="1" applyAlignment="1">
      <alignment horizontal="left"/>
    </xf>
    <xf numFmtId="0" fontId="0" fillId="0" borderId="38" xfId="0" applyBorder="1" applyAlignment="1">
      <alignment horizontal="left"/>
    </xf>
    <xf numFmtId="0" fontId="0" fillId="0" borderId="39" xfId="0" applyBorder="1" applyAlignment="1">
      <alignment horizontal="left"/>
    </xf>
    <xf numFmtId="0" fontId="32" fillId="0" borderId="37" xfId="0" applyFont="1" applyBorder="1" applyAlignment="1">
      <alignment horizontal="left"/>
    </xf>
    <xf numFmtId="0" fontId="32" fillId="0" borderId="38" xfId="0" applyFont="1" applyBorder="1" applyAlignment="1">
      <alignment horizontal="left"/>
    </xf>
    <xf numFmtId="0" fontId="32" fillId="0" borderId="39" xfId="0" applyFont="1" applyBorder="1" applyAlignment="1">
      <alignment horizontal="left"/>
    </xf>
    <xf numFmtId="0" fontId="2" fillId="3" borderId="20" xfId="0" applyFont="1" applyFill="1" applyBorder="1" applyAlignment="1">
      <alignment horizontal="left" wrapText="1"/>
    </xf>
    <xf numFmtId="164" fontId="12" fillId="4" borderId="20" xfId="0" applyNumberFormat="1" applyFont="1" applyFill="1" applyBorder="1" applyAlignment="1">
      <alignment vertical="center"/>
    </xf>
    <xf numFmtId="164" fontId="15" fillId="4" borderId="20" xfId="0" applyNumberFormat="1" applyFont="1" applyFill="1" applyBorder="1" applyAlignment="1">
      <alignment vertical="center"/>
    </xf>
    <xf numFmtId="164" fontId="12" fillId="0" borderId="20" xfId="0" applyNumberFormat="1" applyFont="1" applyBorder="1" applyAlignment="1"/>
    <xf numFmtId="164" fontId="15" fillId="0" borderId="20" xfId="0" applyNumberFormat="1" applyFont="1" applyBorder="1" applyAlignment="1"/>
    <xf numFmtId="0" fontId="35" fillId="3" borderId="43" xfId="0" applyFont="1" applyFill="1" applyBorder="1" applyAlignment="1">
      <alignment horizontal="left" vertical="justify" wrapText="1"/>
    </xf>
    <xf numFmtId="0" fontId="35" fillId="3" borderId="44" xfId="0" applyFont="1" applyFill="1" applyBorder="1" applyAlignment="1">
      <alignment horizontal="left" vertical="justify" wrapText="1"/>
    </xf>
    <xf numFmtId="164" fontId="12" fillId="3" borderId="44" xfId="0" applyNumberFormat="1" applyFont="1" applyFill="1" applyBorder="1" applyAlignment="1"/>
    <xf numFmtId="164" fontId="36" fillId="3" borderId="44" xfId="0" applyNumberFormat="1" applyFont="1" applyFill="1" applyBorder="1" applyAlignment="1">
      <alignment horizontal="right"/>
    </xf>
    <xf numFmtId="164" fontId="36" fillId="3" borderId="45" xfId="0" applyNumberFormat="1" applyFont="1" applyFill="1" applyBorder="1" applyAlignment="1">
      <alignment horizontal="right"/>
    </xf>
    <xf numFmtId="0" fontId="35" fillId="3" borderId="46" xfId="0" applyFont="1" applyFill="1" applyBorder="1" applyAlignment="1">
      <alignment horizontal="left" vertical="justify" wrapText="1"/>
    </xf>
    <xf numFmtId="0" fontId="35" fillId="3" borderId="47" xfId="0" applyFont="1" applyFill="1" applyBorder="1" applyAlignment="1">
      <alignment horizontal="left" vertical="justify" wrapText="1"/>
    </xf>
    <xf numFmtId="164" fontId="12" fillId="3" borderId="47" xfId="0" applyNumberFormat="1" applyFont="1" applyFill="1" applyBorder="1" applyAlignment="1"/>
    <xf numFmtId="164" fontId="36" fillId="4" borderId="47" xfId="0" applyNumberFormat="1" applyFont="1" applyFill="1" applyBorder="1" applyAlignment="1">
      <alignment horizontal="right"/>
    </xf>
    <xf numFmtId="164" fontId="36" fillId="4" borderId="48" xfId="0" applyNumberFormat="1" applyFont="1" applyFill="1" applyBorder="1" applyAlignment="1">
      <alignment horizontal="right"/>
    </xf>
    <xf numFmtId="0" fontId="0" fillId="0" borderId="20" xfId="0" applyBorder="1" applyAlignment="1">
      <alignment horizontal="center" vertical="center" wrapText="1"/>
    </xf>
    <xf numFmtId="0" fontId="2" fillId="0" borderId="37" xfId="0" applyFont="1" applyBorder="1" applyAlignment="1">
      <alignment horizontal="left" vertical="top" wrapText="1"/>
    </xf>
    <xf numFmtId="0" fontId="2" fillId="0" borderId="38" xfId="0" applyFont="1" applyBorder="1" applyAlignment="1">
      <alignment horizontal="left" vertical="top" wrapText="1"/>
    </xf>
    <xf numFmtId="0" fontId="2" fillId="0" borderId="39" xfId="0" applyFont="1" applyBorder="1" applyAlignment="1">
      <alignment horizontal="left" vertical="top" wrapText="1"/>
    </xf>
    <xf numFmtId="164" fontId="12" fillId="3" borderId="37" xfId="0" applyNumberFormat="1" applyFont="1" applyFill="1" applyBorder="1" applyAlignment="1"/>
    <xf numFmtId="164" fontId="12" fillId="3" borderId="39" xfId="0" applyNumberFormat="1" applyFont="1" applyFill="1" applyBorder="1" applyAlignment="1"/>
    <xf numFmtId="0" fontId="0" fillId="0" borderId="32" xfId="0" applyBorder="1" applyAlignment="1">
      <alignment horizontal="center" vertical="center" wrapText="1"/>
    </xf>
    <xf numFmtId="0" fontId="0" fillId="0" borderId="19" xfId="0" applyBorder="1" applyAlignment="1">
      <alignment horizontal="center" vertical="center" wrapText="1"/>
    </xf>
    <xf numFmtId="0" fontId="0" fillId="0" borderId="23" xfId="0" applyBorder="1" applyAlignment="1">
      <alignment horizontal="center" vertical="center" wrapText="1"/>
    </xf>
    <xf numFmtId="0" fontId="2" fillId="3" borderId="18" xfId="0" applyFont="1" applyFill="1" applyBorder="1" applyAlignment="1">
      <alignment horizontal="left" vertical="top" wrapText="1"/>
    </xf>
    <xf numFmtId="0" fontId="2" fillId="3" borderId="0" xfId="0" applyFont="1" applyFill="1" applyBorder="1" applyAlignment="1">
      <alignment horizontal="left" vertical="top" wrapText="1"/>
    </xf>
    <xf numFmtId="0" fontId="2" fillId="3" borderId="19" xfId="0" applyFont="1" applyFill="1" applyBorder="1" applyAlignment="1">
      <alignment horizontal="left" vertical="top" wrapText="1"/>
    </xf>
    <xf numFmtId="0" fontId="2" fillId="0" borderId="20" xfId="0" applyFont="1" applyBorder="1" applyAlignment="1">
      <alignment horizontal="left" wrapText="1"/>
    </xf>
    <xf numFmtId="0" fontId="3" fillId="0" borderId="20" xfId="0" applyFont="1" applyBorder="1" applyAlignment="1">
      <alignment horizontal="left" vertical="justify" wrapText="1"/>
    </xf>
    <xf numFmtId="164" fontId="12" fillId="3" borderId="20" xfId="0" applyNumberFormat="1" applyFont="1" applyFill="1" applyBorder="1" applyAlignment="1"/>
    <xf numFmtId="164" fontId="15" fillId="3" borderId="20" xfId="0" applyNumberFormat="1" applyFont="1" applyFill="1" applyBorder="1" applyAlignment="1"/>
    <xf numFmtId="164" fontId="3" fillId="0" borderId="20" xfId="0" applyNumberFormat="1" applyFont="1" applyBorder="1" applyAlignment="1"/>
    <xf numFmtId="164" fontId="11" fillId="0" borderId="20" xfId="0" applyNumberFormat="1" applyFont="1" applyBorder="1" applyAlignment="1"/>
    <xf numFmtId="0" fontId="12" fillId="3" borderId="20" xfId="0" applyFont="1" applyFill="1" applyBorder="1" applyAlignment="1">
      <alignment horizontal="left" vertical="justify" wrapText="1"/>
    </xf>
    <xf numFmtId="0" fontId="0" fillId="0" borderId="33" xfId="0" applyBorder="1" applyAlignment="1">
      <alignment horizontal="center"/>
    </xf>
    <xf numFmtId="0" fontId="0" fillId="0" borderId="8" xfId="0" applyBorder="1" applyAlignment="1">
      <alignment horizontal="center"/>
    </xf>
    <xf numFmtId="0" fontId="0" fillId="0" borderId="28" xfId="0" applyBorder="1" applyAlignment="1">
      <alignment horizontal="center"/>
    </xf>
    <xf numFmtId="0" fontId="33" fillId="0" borderId="37" xfId="0" applyFont="1" applyBorder="1" applyAlignment="1">
      <alignment horizontal="center" vertical="center"/>
    </xf>
    <xf numFmtId="0" fontId="33" fillId="0" borderId="38" xfId="0" applyFont="1" applyBorder="1" applyAlignment="1">
      <alignment horizontal="center" vertical="center"/>
    </xf>
    <xf numFmtId="0" fontId="33" fillId="0" borderId="39" xfId="0" applyFont="1" applyBorder="1" applyAlignment="1">
      <alignment horizontal="center" vertical="center"/>
    </xf>
    <xf numFmtId="0" fontId="12" fillId="3" borderId="20" xfId="0" applyFont="1" applyFill="1" applyBorder="1" applyAlignment="1">
      <alignment horizontal="left" wrapText="1"/>
    </xf>
    <xf numFmtId="0" fontId="0" fillId="0" borderId="20" xfId="0" applyBorder="1" applyAlignment="1">
      <alignment horizontal="left" wrapText="1"/>
    </xf>
    <xf numFmtId="164" fontId="12" fillId="0" borderId="20" xfId="0" applyNumberFormat="1" applyFont="1" applyBorder="1" applyAlignment="1">
      <alignment wrapText="1"/>
    </xf>
    <xf numFmtId="164" fontId="15" fillId="0" borderId="20" xfId="0" applyNumberFormat="1" applyFont="1" applyBorder="1" applyAlignment="1">
      <alignment wrapText="1"/>
    </xf>
    <xf numFmtId="0" fontId="2" fillId="3" borderId="40" xfId="0" applyFont="1" applyFill="1" applyBorder="1" applyAlignment="1">
      <alignment horizontal="left" wrapText="1"/>
    </xf>
    <xf numFmtId="0" fontId="2" fillId="3" borderId="41" xfId="0" applyFont="1" applyFill="1" applyBorder="1" applyAlignment="1">
      <alignment horizontal="left" wrapText="1"/>
    </xf>
    <xf numFmtId="0" fontId="2" fillId="3" borderId="32" xfId="0" applyFont="1" applyFill="1" applyBorder="1" applyAlignment="1">
      <alignment horizontal="left" wrapText="1"/>
    </xf>
    <xf numFmtId="0" fontId="2" fillId="3" borderId="18" xfId="0" applyFont="1" applyFill="1" applyBorder="1" applyAlignment="1">
      <alignment horizontal="left" wrapText="1"/>
    </xf>
    <xf numFmtId="0" fontId="2" fillId="3" borderId="0" xfId="0" applyFont="1" applyFill="1" applyBorder="1" applyAlignment="1">
      <alignment horizontal="left" wrapText="1"/>
    </xf>
    <xf numFmtId="0" fontId="2" fillId="3" borderId="19" xfId="0" applyFont="1" applyFill="1" applyBorder="1" applyAlignment="1">
      <alignment horizontal="left" wrapText="1"/>
    </xf>
    <xf numFmtId="0" fontId="2" fillId="3" borderId="42" xfId="0" applyFont="1" applyFill="1" applyBorder="1" applyAlignment="1">
      <alignment horizontal="left" wrapText="1"/>
    </xf>
    <xf numFmtId="0" fontId="2" fillId="3" borderId="26" xfId="0" applyFont="1" applyFill="1" applyBorder="1" applyAlignment="1">
      <alignment horizontal="left" wrapText="1"/>
    </xf>
    <xf numFmtId="0" fontId="2" fillId="3" borderId="23" xfId="0" applyFont="1" applyFill="1" applyBorder="1" applyAlignment="1">
      <alignment horizontal="left" wrapText="1"/>
    </xf>
    <xf numFmtId="0" fontId="2" fillId="0" borderId="40" xfId="0" applyFont="1" applyBorder="1" applyAlignment="1">
      <alignment horizontal="left" vertical="top" wrapText="1"/>
    </xf>
    <xf numFmtId="0" fontId="2" fillId="0" borderId="41" xfId="0" applyFont="1" applyBorder="1" applyAlignment="1">
      <alignment horizontal="left" vertical="top" wrapText="1"/>
    </xf>
    <xf numFmtId="0" fontId="2" fillId="0" borderId="32" xfId="0" applyFont="1" applyBorder="1" applyAlignment="1">
      <alignment horizontal="left" vertical="top" wrapText="1"/>
    </xf>
    <xf numFmtId="0" fontId="2" fillId="0" borderId="18" xfId="0" applyFont="1" applyBorder="1" applyAlignment="1">
      <alignment horizontal="left" vertical="top" wrapText="1"/>
    </xf>
    <xf numFmtId="0" fontId="2" fillId="0" borderId="0" xfId="0" applyFont="1" applyBorder="1" applyAlignment="1">
      <alignment horizontal="left" vertical="top" wrapText="1"/>
    </xf>
    <xf numFmtId="0" fontId="2" fillId="0" borderId="19" xfId="0" applyFont="1" applyBorder="1" applyAlignment="1">
      <alignment horizontal="left" vertical="top" wrapText="1"/>
    </xf>
    <xf numFmtId="0" fontId="2" fillId="0" borderId="42" xfId="0" applyFont="1" applyBorder="1" applyAlignment="1">
      <alignment horizontal="left" vertical="top" wrapText="1"/>
    </xf>
    <xf numFmtId="0" fontId="2" fillId="0" borderId="26" xfId="0" applyFont="1" applyBorder="1" applyAlignment="1">
      <alignment horizontal="left" vertical="top" wrapText="1"/>
    </xf>
    <xf numFmtId="0" fontId="2" fillId="0" borderId="23" xfId="0" applyFont="1" applyBorder="1" applyAlignment="1">
      <alignment horizontal="left" vertical="top" wrapText="1"/>
    </xf>
    <xf numFmtId="0" fontId="3" fillId="3" borderId="31" xfId="1" applyFont="1" applyFill="1" applyBorder="1" applyAlignment="1"/>
    <xf numFmtId="0" fontId="13" fillId="0" borderId="32" xfId="0" applyFont="1" applyBorder="1" applyAlignment="1"/>
    <xf numFmtId="0" fontId="4" fillId="2" borderId="13" xfId="1" applyFill="1" applyBorder="1" applyAlignment="1">
      <alignment horizontal="center" vertical="center"/>
    </xf>
    <xf numFmtId="0" fontId="4" fillId="2" borderId="15" xfId="1" applyFill="1" applyBorder="1" applyAlignment="1">
      <alignment horizontal="center" vertical="center"/>
    </xf>
    <xf numFmtId="0" fontId="4" fillId="2" borderId="21" xfId="1" applyFill="1" applyBorder="1" applyAlignment="1">
      <alignment horizontal="center"/>
    </xf>
    <xf numFmtId="0" fontId="4" fillId="2" borderId="22" xfId="1" applyFill="1" applyBorder="1" applyAlignment="1">
      <alignment horizontal="center"/>
    </xf>
    <xf numFmtId="0" fontId="3" fillId="3" borderId="35" xfId="1" applyFont="1" applyFill="1" applyBorder="1" applyAlignment="1"/>
    <xf numFmtId="0" fontId="13" fillId="0" borderId="36" xfId="0" applyFont="1" applyBorder="1" applyAlignment="1"/>
    <xf numFmtId="0" fontId="3" fillId="3" borderId="31" xfId="1" applyFont="1" applyFill="1" applyBorder="1" applyAlignment="1">
      <alignment horizontal="left" wrapText="1"/>
    </xf>
    <xf numFmtId="0" fontId="3" fillId="3" borderId="32" xfId="1" applyFont="1" applyFill="1" applyBorder="1" applyAlignment="1">
      <alignment horizontal="left" wrapText="1"/>
    </xf>
    <xf numFmtId="0" fontId="3" fillId="3" borderId="31" xfId="1" applyFont="1" applyFill="1" applyBorder="1" applyAlignment="1">
      <alignment wrapText="1"/>
    </xf>
    <xf numFmtId="0" fontId="13" fillId="3" borderId="32" xfId="0" applyFont="1" applyFill="1" applyBorder="1" applyAlignment="1">
      <alignment wrapText="1"/>
    </xf>
    <xf numFmtId="0" fontId="3" fillId="3" borderId="31" xfId="1" applyFont="1" applyFill="1" applyBorder="1" applyAlignment="1">
      <alignment horizontal="left"/>
    </xf>
    <xf numFmtId="0" fontId="3" fillId="3" borderId="32" xfId="1" applyFont="1" applyFill="1" applyBorder="1" applyAlignment="1">
      <alignment horizontal="left"/>
    </xf>
    <xf numFmtId="0" fontId="3" fillId="2" borderId="1" xfId="1" applyFont="1" applyFill="1" applyBorder="1" applyAlignment="1">
      <alignment horizontal="left"/>
    </xf>
    <xf numFmtId="0" fontId="3" fillId="2" borderId="2" xfId="1" applyFont="1" applyFill="1" applyBorder="1" applyAlignment="1">
      <alignment horizontal="left"/>
    </xf>
    <xf numFmtId="0" fontId="21" fillId="0" borderId="0" xfId="0" applyFont="1" applyBorder="1" applyAlignment="1">
      <alignment horizontal="left"/>
    </xf>
    <xf numFmtId="0" fontId="13" fillId="0" borderId="32" xfId="0" applyFont="1" applyBorder="1" applyAlignment="1">
      <alignment horizontal="left"/>
    </xf>
    <xf numFmtId="0" fontId="4" fillId="3" borderId="32" xfId="1" applyFont="1" applyFill="1" applyBorder="1" applyAlignment="1">
      <alignment horizontal="left"/>
    </xf>
    <xf numFmtId="0" fontId="3" fillId="3" borderId="56" xfId="1" applyFont="1" applyFill="1" applyBorder="1" applyAlignment="1">
      <alignment wrapText="1"/>
    </xf>
    <xf numFmtId="0" fontId="13" fillId="3" borderId="39" xfId="0" applyFont="1" applyFill="1" applyBorder="1" applyAlignment="1">
      <alignment wrapText="1"/>
    </xf>
    <xf numFmtId="0" fontId="4" fillId="2" borderId="13" xfId="1" applyFont="1" applyFill="1" applyBorder="1" applyAlignment="1">
      <alignment horizontal="center" vertical="center"/>
    </xf>
    <xf numFmtId="0" fontId="4" fillId="2" borderId="15" xfId="1" applyFont="1" applyFill="1" applyBorder="1" applyAlignment="1">
      <alignment horizontal="center" vertical="center"/>
    </xf>
    <xf numFmtId="0" fontId="4" fillId="2" borderId="21" xfId="1" applyFont="1" applyFill="1" applyBorder="1" applyAlignment="1">
      <alignment horizontal="center"/>
    </xf>
    <xf numFmtId="0" fontId="4" fillId="2" borderId="22" xfId="1" applyFont="1" applyFill="1" applyBorder="1" applyAlignment="1">
      <alignment horizontal="center"/>
    </xf>
    <xf numFmtId="164" fontId="3" fillId="3" borderId="0" xfId="0" applyNumberFormat="1" applyFont="1" applyFill="1" applyBorder="1" applyAlignment="1"/>
    <xf numFmtId="164" fontId="11" fillId="3" borderId="0" xfId="0" applyNumberFormat="1" applyFont="1" applyFill="1" applyBorder="1" applyAlignment="1"/>
    <xf numFmtId="0" fontId="2" fillId="3" borderId="0" xfId="0" applyFont="1" applyFill="1" applyAlignment="1">
      <alignment horizontal="left" wrapText="1"/>
    </xf>
    <xf numFmtId="0" fontId="13" fillId="3" borderId="0" xfId="0" applyFont="1" applyFill="1" applyAlignment="1"/>
    <xf numFmtId="0" fontId="2" fillId="3" borderId="0" xfId="0" applyFont="1" applyFill="1" applyAlignment="1">
      <alignment horizontal="justify" vertical="top" wrapText="1"/>
    </xf>
    <xf numFmtId="164" fontId="3" fillId="2" borderId="16" xfId="0" applyNumberFormat="1" applyFont="1" applyFill="1" applyBorder="1" applyAlignment="1"/>
    <xf numFmtId="0" fontId="13" fillId="2" borderId="16" xfId="0" applyFont="1" applyFill="1" applyBorder="1" applyAlignment="1"/>
    <xf numFmtId="0" fontId="2" fillId="3" borderId="0" xfId="0" applyFont="1" applyFill="1" applyAlignment="1">
      <alignment horizontal="justify" wrapText="1"/>
    </xf>
    <xf numFmtId="0" fontId="13" fillId="0" borderId="0" xfId="0" applyFont="1" applyAlignment="1"/>
    <xf numFmtId="0" fontId="2" fillId="3" borderId="0" xfId="0" applyFont="1" applyFill="1" applyBorder="1" applyAlignment="1">
      <alignment horizontal="justify" wrapText="1"/>
    </xf>
    <xf numFmtId="164" fontId="3" fillId="3" borderId="17" xfId="0" applyNumberFormat="1" applyFont="1" applyFill="1" applyBorder="1" applyAlignment="1"/>
    <xf numFmtId="0" fontId="13" fillId="0" borderId="17" xfId="0" applyFont="1" applyBorder="1" applyAlignment="1"/>
    <xf numFmtId="0" fontId="3" fillId="2" borderId="16" xfId="0" applyFont="1" applyFill="1" applyBorder="1" applyAlignment="1">
      <alignment horizontal="left" wrapText="1"/>
    </xf>
    <xf numFmtId="0" fontId="13" fillId="0" borderId="16" xfId="0" applyFont="1" applyBorder="1" applyAlignment="1">
      <alignment wrapText="1"/>
    </xf>
    <xf numFmtId="0" fontId="13" fillId="3" borderId="0" xfId="0" applyFont="1" applyFill="1" applyAlignment="1">
      <alignment horizontal="justify" vertical="top" wrapText="1"/>
    </xf>
    <xf numFmtId="0" fontId="13" fillId="3" borderId="17" xfId="0" applyFont="1" applyFill="1" applyBorder="1" applyAlignment="1"/>
    <xf numFmtId="0" fontId="3" fillId="3" borderId="0" xfId="0" applyFont="1" applyFill="1" applyAlignment="1">
      <alignment horizontal="left" wrapText="1"/>
    </xf>
    <xf numFmtId="3" fontId="17" fillId="3" borderId="0" xfId="0" applyNumberFormat="1" applyFont="1" applyFill="1" applyAlignment="1"/>
    <xf numFmtId="0" fontId="44" fillId="0" borderId="0" xfId="0" applyFont="1" applyAlignment="1"/>
    <xf numFmtId="0" fontId="3" fillId="2" borderId="13" xfId="0" applyFont="1" applyFill="1" applyBorder="1" applyAlignment="1">
      <alignment horizontal="left"/>
    </xf>
    <xf numFmtId="0" fontId="3" fillId="2" borderId="14" xfId="0" applyFont="1" applyFill="1" applyBorder="1" applyAlignment="1">
      <alignment horizontal="left"/>
    </xf>
    <xf numFmtId="0" fontId="3" fillId="2" borderId="15" xfId="0" applyFont="1" applyFill="1" applyBorder="1" applyAlignment="1">
      <alignment horizontal="left"/>
    </xf>
    <xf numFmtId="0" fontId="13" fillId="0" borderId="0" xfId="0" applyFont="1" applyBorder="1" applyAlignment="1"/>
    <xf numFmtId="0" fontId="2" fillId="3" borderId="0" xfId="0" applyFont="1" applyFill="1" applyAlignment="1">
      <alignment horizontal="justify"/>
    </xf>
    <xf numFmtId="0" fontId="3" fillId="0" borderId="0" xfId="0" applyFont="1" applyAlignment="1">
      <alignment horizontal="left" wrapText="1"/>
    </xf>
    <xf numFmtId="164" fontId="3" fillId="0" borderId="0" xfId="0" applyNumberFormat="1" applyFont="1" applyBorder="1" applyAlignment="1"/>
    <xf numFmtId="164" fontId="11" fillId="0" borderId="0" xfId="0" applyNumberFormat="1" applyFont="1" applyBorder="1" applyAlignment="1"/>
    <xf numFmtId="0" fontId="2" fillId="0" borderId="0" xfId="0" applyFont="1" applyAlignment="1">
      <alignment horizontal="left"/>
    </xf>
    <xf numFmtId="164" fontId="16" fillId="0" borderId="0" xfId="0" applyNumberFormat="1" applyFont="1" applyBorder="1" applyAlignment="1"/>
    <xf numFmtId="164" fontId="19" fillId="0" borderId="0" xfId="0" applyNumberFormat="1" applyFont="1" applyBorder="1" applyAlignment="1"/>
    <xf numFmtId="3" fontId="17" fillId="0" borderId="0" xfId="0" applyNumberFormat="1" applyFont="1" applyAlignment="1">
      <alignment horizontal="center"/>
    </xf>
    <xf numFmtId="164" fontId="3" fillId="2" borderId="16" xfId="0" applyNumberFormat="1" applyFont="1" applyFill="1" applyBorder="1" applyAlignment="1">
      <alignment horizontal="right"/>
    </xf>
    <xf numFmtId="0" fontId="2" fillId="0" borderId="0" xfId="0" applyFont="1" applyAlignment="1">
      <alignment horizontal="justify" wrapText="1"/>
    </xf>
    <xf numFmtId="0" fontId="13" fillId="0" borderId="0" xfId="0" applyFont="1" applyAlignment="1">
      <alignment horizontal="justify" wrapText="1"/>
    </xf>
    <xf numFmtId="0" fontId="2" fillId="0" borderId="0" xfId="0" applyFont="1" applyAlignment="1">
      <alignment horizontal="justify"/>
    </xf>
    <xf numFmtId="0" fontId="16" fillId="3" borderId="0" xfId="0" applyFont="1" applyFill="1" applyAlignment="1">
      <alignment horizontal="left" wrapText="1"/>
    </xf>
    <xf numFmtId="0" fontId="13" fillId="0" borderId="0" xfId="0" applyFont="1" applyAlignment="1">
      <alignment wrapText="1"/>
    </xf>
    <xf numFmtId="0" fontId="3" fillId="0" borderId="0" xfId="0" applyFont="1" applyAlignment="1">
      <alignment horizontal="justify"/>
    </xf>
    <xf numFmtId="0" fontId="13" fillId="0" borderId="0" xfId="0" applyFont="1" applyAlignment="1">
      <alignment horizontal="justify"/>
    </xf>
    <xf numFmtId="164" fontId="16" fillId="3" borderId="0" xfId="0" applyNumberFormat="1" applyFont="1" applyFill="1" applyBorder="1" applyAlignment="1"/>
    <xf numFmtId="164" fontId="19" fillId="3" borderId="0" xfId="0" applyNumberFormat="1" applyFont="1" applyFill="1" applyBorder="1" applyAlignment="1"/>
    <xf numFmtId="0" fontId="2" fillId="3" borderId="0" xfId="0" applyFont="1" applyFill="1" applyAlignment="1">
      <alignment horizontal="left" vertical="top" wrapText="1"/>
    </xf>
    <xf numFmtId="0" fontId="3" fillId="0" borderId="17" xfId="0" applyFont="1" applyBorder="1" applyAlignment="1">
      <alignment horizontal="justify"/>
    </xf>
    <xf numFmtId="0" fontId="13" fillId="0" borderId="17" xfId="0" applyFont="1" applyBorder="1" applyAlignment="1">
      <alignment horizontal="justify"/>
    </xf>
    <xf numFmtId="0" fontId="2" fillId="3" borderId="0" xfId="0" applyFont="1" applyFill="1" applyBorder="1" applyAlignment="1">
      <alignment horizontal="justify"/>
    </xf>
    <xf numFmtId="0" fontId="2" fillId="0" borderId="0" xfId="0" applyFont="1" applyAlignment="1">
      <alignment horizontal="left" wrapText="1"/>
    </xf>
    <xf numFmtId="0" fontId="2" fillId="0" borderId="0" xfId="0" applyFont="1" applyAlignment="1">
      <alignment horizontal="left" vertical="top" wrapText="1"/>
    </xf>
    <xf numFmtId="164" fontId="2" fillId="0" borderId="0" xfId="0" applyNumberFormat="1" applyFont="1" applyAlignment="1">
      <alignment horizontal="right" vertical="center"/>
    </xf>
    <xf numFmtId="0" fontId="2" fillId="0" borderId="0" xfId="0" applyFont="1" applyAlignment="1">
      <alignment wrapText="1"/>
    </xf>
    <xf numFmtId="0" fontId="2" fillId="0" borderId="0" xfId="0" applyFont="1" applyAlignment="1">
      <alignment horizontal="justify" vertical="top" wrapText="1"/>
    </xf>
    <xf numFmtId="0" fontId="2" fillId="3" borderId="0" xfId="0" applyFont="1" applyFill="1" applyAlignment="1">
      <alignment horizontal="left" vertical="top"/>
    </xf>
    <xf numFmtId="0" fontId="13" fillId="0" borderId="0" xfId="0" applyFont="1" applyAlignment="1">
      <alignment horizontal="justify" vertical="top" wrapText="1"/>
    </xf>
    <xf numFmtId="0" fontId="13" fillId="3" borderId="0" xfId="0" applyFont="1" applyFill="1" applyAlignment="1">
      <alignment horizontal="left" vertical="top" wrapText="1"/>
    </xf>
    <xf numFmtId="164" fontId="16" fillId="3" borderId="0" xfId="0" applyNumberFormat="1" applyFont="1" applyFill="1" applyBorder="1" applyAlignment="1">
      <alignment vertical="top"/>
    </xf>
    <xf numFmtId="164" fontId="19" fillId="3" borderId="0" xfId="0" applyNumberFormat="1" applyFont="1" applyFill="1" applyBorder="1" applyAlignment="1">
      <alignment vertical="top"/>
    </xf>
    <xf numFmtId="0" fontId="2" fillId="3" borderId="0" xfId="0" applyFont="1" applyFill="1" applyAlignment="1" applyProtection="1">
      <alignment horizontal="justify" vertical="top" wrapText="1"/>
      <protection locked="0"/>
    </xf>
    <xf numFmtId="0" fontId="13" fillId="0" borderId="0" xfId="0" applyFont="1" applyAlignment="1">
      <alignment vertical="top" wrapText="1"/>
    </xf>
    <xf numFmtId="0" fontId="13" fillId="0" borderId="0" xfId="0" applyFont="1" applyAlignment="1">
      <alignment horizontal="justify" vertical="top"/>
    </xf>
    <xf numFmtId="0" fontId="2" fillId="0" borderId="0" xfId="0" applyFont="1" applyAlignment="1">
      <alignment horizontal="left" vertical="center" wrapText="1"/>
    </xf>
    <xf numFmtId="0" fontId="2" fillId="3" borderId="0" xfId="0" applyFont="1" applyFill="1" applyBorder="1" applyAlignment="1">
      <alignment horizontal="justify" vertical="top" wrapText="1"/>
    </xf>
    <xf numFmtId="164" fontId="16" fillId="3" borderId="0" xfId="0" applyNumberFormat="1" applyFont="1" applyFill="1" applyAlignment="1">
      <alignment horizontal="right" vertical="top" wrapText="1"/>
    </xf>
    <xf numFmtId="164" fontId="16" fillId="0" borderId="0" xfId="0" applyNumberFormat="1" applyFont="1" applyAlignment="1">
      <alignment horizontal="right"/>
    </xf>
    <xf numFmtId="0" fontId="2" fillId="3" borderId="0" xfId="0" applyFont="1" applyFill="1" applyBorder="1" applyAlignment="1">
      <alignment horizontal="justify" vertical="top"/>
    </xf>
    <xf numFmtId="0" fontId="2" fillId="0" borderId="0" xfId="0" applyFont="1" applyAlignment="1">
      <alignment horizontal="justify" vertical="top"/>
    </xf>
    <xf numFmtId="0" fontId="2" fillId="0" borderId="0" xfId="0" applyFont="1" applyBorder="1" applyAlignment="1">
      <alignment horizontal="justify" vertical="top" wrapText="1"/>
    </xf>
    <xf numFmtId="164" fontId="16" fillId="0" borderId="0" xfId="0" applyNumberFormat="1" applyFont="1" applyAlignment="1">
      <alignment horizontal="right" vertical="top" wrapText="1"/>
    </xf>
    <xf numFmtId="164" fontId="3" fillId="0" borderId="0" xfId="0" applyNumberFormat="1" applyFont="1" applyBorder="1" applyAlignment="1">
      <alignment horizontal="right"/>
    </xf>
    <xf numFmtId="0" fontId="3" fillId="0" borderId="0" xfId="0" applyFont="1" applyAlignment="1">
      <alignment horizontal="left"/>
    </xf>
    <xf numFmtId="164" fontId="3" fillId="3" borderId="0" xfId="0" applyNumberFormat="1" applyFont="1" applyFill="1" applyBorder="1" applyAlignment="1">
      <alignment horizontal="right"/>
    </xf>
    <xf numFmtId="164" fontId="3" fillId="3" borderId="17" xfId="0" applyNumberFormat="1" applyFont="1" applyFill="1" applyBorder="1" applyAlignment="1">
      <alignment horizontal="right"/>
    </xf>
    <xf numFmtId="164" fontId="16" fillId="3" borderId="0" xfId="0" applyNumberFormat="1" applyFont="1" applyFill="1" applyBorder="1" applyAlignment="1">
      <alignment horizontal="right"/>
    </xf>
    <xf numFmtId="164" fontId="16" fillId="3" borderId="0" xfId="0" applyNumberFormat="1" applyFont="1" applyFill="1" applyBorder="1" applyAlignment="1">
      <alignment horizontal="right" vertical="top"/>
    </xf>
    <xf numFmtId="164" fontId="3" fillId="0" borderId="0" xfId="0" applyNumberFormat="1" applyFont="1" applyFill="1" applyBorder="1" applyAlignment="1"/>
    <xf numFmtId="164" fontId="11" fillId="0" borderId="0" xfId="0" applyNumberFormat="1" applyFont="1" applyFill="1" applyBorder="1" applyAlignment="1"/>
    <xf numFmtId="164" fontId="16" fillId="0" borderId="0" xfId="0" applyNumberFormat="1" applyFont="1" applyFill="1" applyBorder="1" applyAlignment="1">
      <alignment horizontal="right" vertical="top"/>
    </xf>
    <xf numFmtId="164" fontId="16" fillId="0" borderId="0" xfId="0" applyNumberFormat="1" applyFont="1" applyFill="1" applyBorder="1" applyAlignment="1">
      <alignment horizontal="right"/>
    </xf>
    <xf numFmtId="164" fontId="19" fillId="0" borderId="0" xfId="0" applyNumberFormat="1" applyFont="1" applyFill="1" applyBorder="1" applyAlignment="1">
      <alignment horizontal="right"/>
    </xf>
    <xf numFmtId="0" fontId="16" fillId="0" borderId="0" xfId="0" applyFont="1" applyAlignment="1">
      <alignment horizontal="left" wrapText="1"/>
    </xf>
    <xf numFmtId="0" fontId="16" fillId="3" borderId="0" xfId="0" applyFont="1" applyFill="1" applyBorder="1" applyAlignment="1">
      <alignment horizontal="left" wrapText="1"/>
    </xf>
    <xf numFmtId="164" fontId="12" fillId="0" borderId="0" xfId="0" applyNumberFormat="1" applyFont="1" applyBorder="1" applyAlignment="1"/>
    <xf numFmtId="164" fontId="15" fillId="0" borderId="0" xfId="0" applyNumberFormat="1" applyFont="1" applyBorder="1" applyAlignment="1"/>
    <xf numFmtId="0" fontId="16" fillId="3" borderId="0" xfId="0" applyFont="1" applyFill="1" applyBorder="1" applyAlignment="1">
      <alignment horizontal="left"/>
    </xf>
    <xf numFmtId="0" fontId="16" fillId="3" borderId="0" xfId="0" applyFont="1" applyFill="1" applyBorder="1" applyAlignment="1">
      <alignment wrapText="1"/>
    </xf>
    <xf numFmtId="164" fontId="16" fillId="0" borderId="0" xfId="0" applyNumberFormat="1" applyFont="1" applyBorder="1" applyAlignment="1">
      <alignment wrapText="1"/>
    </xf>
    <xf numFmtId="164" fontId="19" fillId="0" borderId="0" xfId="0" applyNumberFormat="1" applyFont="1" applyBorder="1" applyAlignment="1">
      <alignment wrapText="1"/>
    </xf>
    <xf numFmtId="0" fontId="16" fillId="0" borderId="0" xfId="0" applyFont="1" applyAlignment="1">
      <alignment horizontal="left"/>
    </xf>
    <xf numFmtId="0" fontId="17" fillId="0" borderId="0" xfId="0" applyFont="1" applyAlignment="1">
      <alignment horizontal="left" wrapText="1"/>
    </xf>
    <xf numFmtId="0" fontId="16" fillId="0" borderId="0" xfId="0" applyFont="1" applyAlignment="1">
      <alignment horizontal="left" vertical="top" wrapText="1"/>
    </xf>
    <xf numFmtId="0" fontId="16" fillId="0" borderId="0" xfId="0" applyFont="1" applyAlignment="1">
      <alignment vertical="top" wrapText="1"/>
    </xf>
    <xf numFmtId="0" fontId="16" fillId="3" borderId="0" xfId="0" applyFont="1" applyFill="1" applyAlignment="1">
      <alignment horizontal="justify" vertical="top" wrapText="1"/>
    </xf>
    <xf numFmtId="0" fontId="12" fillId="3" borderId="0" xfId="0" applyFont="1" applyFill="1" applyAlignment="1">
      <alignment horizontal="left" wrapText="1"/>
    </xf>
    <xf numFmtId="164" fontId="12" fillId="3" borderId="0" xfId="0" applyNumberFormat="1" applyFont="1" applyFill="1" applyBorder="1" applyAlignment="1"/>
    <xf numFmtId="164" fontId="15" fillId="3" borderId="0" xfId="0" applyNumberFormat="1" applyFont="1" applyFill="1" applyBorder="1" applyAlignment="1"/>
    <xf numFmtId="0" fontId="16" fillId="0" borderId="0" xfId="0" applyFont="1" applyAlignment="1">
      <alignment horizontal="justify" wrapText="1"/>
    </xf>
    <xf numFmtId="0" fontId="16" fillId="3" borderId="0" xfId="0" applyFont="1" applyFill="1" applyAlignment="1">
      <alignment horizontal="left" vertical="top" wrapText="1"/>
    </xf>
    <xf numFmtId="0" fontId="19" fillId="0" borderId="0" xfId="0" applyFont="1" applyAlignment="1">
      <alignment wrapText="1"/>
    </xf>
    <xf numFmtId="0" fontId="2" fillId="0" borderId="0" xfId="0" applyFont="1" applyBorder="1" applyAlignment="1">
      <alignment horizontal="justify" wrapText="1"/>
    </xf>
    <xf numFmtId="164" fontId="3" fillId="0" borderId="17" xfId="0" applyNumberFormat="1" applyFont="1" applyBorder="1" applyAlignment="1"/>
    <xf numFmtId="164" fontId="11" fillId="0" borderId="17" xfId="0" applyNumberFormat="1" applyFont="1" applyBorder="1" applyAlignment="1"/>
    <xf numFmtId="0" fontId="16" fillId="0" borderId="0" xfId="0" applyFont="1" applyAlignment="1">
      <alignment horizontal="justify" vertical="top" wrapText="1"/>
    </xf>
    <xf numFmtId="0" fontId="2" fillId="0" borderId="0" xfId="0" applyFont="1" applyAlignment="1">
      <alignment horizontal="justify" vertical="justify" wrapText="1"/>
    </xf>
    <xf numFmtId="0" fontId="2" fillId="3" borderId="0" xfId="0" applyFont="1" applyFill="1" applyBorder="1" applyAlignment="1">
      <alignment wrapText="1"/>
    </xf>
    <xf numFmtId="0" fontId="12" fillId="0" borderId="0" xfId="0" applyFont="1" applyAlignment="1">
      <alignment horizontal="left" vertical="top" wrapText="1"/>
    </xf>
    <xf numFmtId="0" fontId="19" fillId="0" borderId="0" xfId="0" applyFont="1" applyAlignment="1">
      <alignment horizontal="left"/>
    </xf>
    <xf numFmtId="0" fontId="16" fillId="3" borderId="0" xfId="0" applyFont="1" applyFill="1" applyAlignment="1">
      <alignment horizontal="left"/>
    </xf>
    <xf numFmtId="0" fontId="19" fillId="3" borderId="0" xfId="0" applyFont="1" applyFill="1" applyAlignment="1">
      <alignment horizontal="left"/>
    </xf>
    <xf numFmtId="0" fontId="19" fillId="0" borderId="0" xfId="0" applyFont="1" applyAlignment="1">
      <alignment horizontal="left" vertical="top" wrapText="1"/>
    </xf>
    <xf numFmtId="0" fontId="2" fillId="3" borderId="0" xfId="0" applyFont="1" applyFill="1" applyBorder="1" applyAlignment="1"/>
    <xf numFmtId="0" fontId="12" fillId="0" borderId="0" xfId="0" applyFont="1" applyAlignment="1">
      <alignment horizontal="left"/>
    </xf>
    <xf numFmtId="0" fontId="2" fillId="0" borderId="0" xfId="0" applyFont="1" applyFill="1" applyAlignment="1">
      <alignment horizontal="justify" vertical="top" wrapText="1"/>
    </xf>
    <xf numFmtId="0" fontId="13" fillId="0" borderId="0" xfId="0" applyFont="1" applyFill="1" applyAlignment="1">
      <alignment horizontal="justify" vertical="top" wrapText="1"/>
    </xf>
    <xf numFmtId="0" fontId="2" fillId="3" borderId="0" xfId="0" applyFont="1" applyFill="1" applyAlignment="1">
      <alignment horizontal="justify" vertical="top"/>
    </xf>
    <xf numFmtId="0" fontId="3" fillId="0" borderId="0" xfId="0" applyFont="1" applyAlignment="1">
      <alignment horizontal="left" vertical="justify" wrapText="1"/>
    </xf>
    <xf numFmtId="0" fontId="16" fillId="3" borderId="0" xfId="0" applyFont="1" applyFill="1" applyBorder="1" applyAlignment="1">
      <alignment horizontal="justify" wrapText="1"/>
    </xf>
    <xf numFmtId="3" fontId="52" fillId="0" borderId="0" xfId="0" applyNumberFormat="1" applyFont="1" applyBorder="1" applyAlignment="1">
      <alignment horizontal="justify" vertical="top" wrapText="1"/>
    </xf>
    <xf numFmtId="0" fontId="3" fillId="2" borderId="1" xfId="0" applyFont="1" applyFill="1" applyBorder="1" applyAlignment="1">
      <alignment horizontal="left"/>
    </xf>
    <xf numFmtId="0" fontId="3" fillId="2" borderId="2" xfId="0" applyFont="1" applyFill="1" applyBorder="1" applyAlignment="1">
      <alignment horizontal="left"/>
    </xf>
    <xf numFmtId="0" fontId="12" fillId="0" borderId="17" xfId="0" applyFont="1" applyBorder="1" applyAlignment="1">
      <alignment horizontal="left"/>
    </xf>
    <xf numFmtId="164" fontId="11" fillId="3" borderId="0" xfId="0" applyNumberFormat="1" applyFont="1" applyFill="1" applyBorder="1" applyAlignment="1">
      <alignment horizontal="right"/>
    </xf>
    <xf numFmtId="0" fontId="13" fillId="2" borderId="16" xfId="0" applyFont="1" applyFill="1" applyBorder="1" applyAlignment="1">
      <alignment wrapText="1"/>
    </xf>
    <xf numFmtId="0" fontId="3" fillId="3" borderId="17" xfId="0" applyFont="1" applyFill="1" applyBorder="1" applyAlignment="1">
      <alignment horizontal="left" wrapText="1"/>
    </xf>
    <xf numFmtId="0" fontId="16" fillId="3" borderId="0" xfId="0" applyFont="1" applyFill="1" applyAlignment="1">
      <alignment horizontal="left" vertical="justify" wrapText="1"/>
    </xf>
    <xf numFmtId="0" fontId="0" fillId="0" borderId="0" xfId="0" applyAlignment="1">
      <alignment horizontal="center" vertical="center"/>
    </xf>
    <xf numFmtId="0" fontId="13" fillId="3" borderId="0" xfId="0" applyFont="1" applyFill="1" applyAlignment="1">
      <alignment vertical="top" wrapText="1"/>
    </xf>
    <xf numFmtId="0" fontId="3" fillId="0" borderId="0" xfId="0" applyFont="1" applyAlignment="1">
      <alignment horizontal="left" vertical="top" wrapText="1"/>
    </xf>
  </cellXfs>
  <cellStyles count="2">
    <cellStyle name="Normální" xfId="0" builtinId="0"/>
    <cellStyle name="Normální 2" xfId="1" xr:uid="{00000000-0005-0000-0000-000001000000}"/>
  </cellStyles>
  <dxfs count="0"/>
  <tableStyles count="0" defaultTableStyle="TableStyleMedium2" defaultPivotStyle="PivotStyleLight16"/>
  <colors>
    <mruColors>
      <color rgb="FFCCFFFF"/>
      <color rgb="FFD818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79"/>
  <sheetViews>
    <sheetView view="pageBreakPreview" zoomScaleNormal="100" zoomScaleSheetLayoutView="100" workbookViewId="0">
      <selection activeCell="K36" sqref="K36"/>
    </sheetView>
  </sheetViews>
  <sheetFormatPr defaultRowHeight="15.75" x14ac:dyDescent="0.25"/>
  <cols>
    <col min="1" max="1" width="11.5703125" customWidth="1"/>
    <col min="2" max="5" width="9.140625" style="246"/>
    <col min="6" max="6" width="13.5703125" style="246" customWidth="1"/>
    <col min="7" max="7" width="9.7109375" style="246" customWidth="1"/>
    <col min="8" max="8" width="17.28515625" customWidth="1"/>
    <col min="9" max="9" width="11.42578125" style="247" customWidth="1"/>
    <col min="10" max="10" width="10.85546875" style="248" bestFit="1" customWidth="1"/>
    <col min="11" max="11" width="26" customWidth="1"/>
  </cols>
  <sheetData>
    <row r="1" spans="1:11" ht="23.25" x14ac:dyDescent="0.35">
      <c r="A1" s="245" t="s">
        <v>298</v>
      </c>
    </row>
    <row r="2" spans="1:11" ht="10.5" customHeight="1" x14ac:dyDescent="0.35">
      <c r="A2" s="249"/>
    </row>
    <row r="3" spans="1:11" ht="45" x14ac:dyDescent="0.25">
      <c r="A3" s="250" t="s">
        <v>299</v>
      </c>
      <c r="B3" s="657" t="s">
        <v>300</v>
      </c>
      <c r="C3" s="658"/>
      <c r="D3" s="658"/>
      <c r="E3" s="658"/>
      <c r="F3" s="658"/>
      <c r="G3" s="658"/>
      <c r="H3" s="659"/>
      <c r="I3" s="251" t="s">
        <v>301</v>
      </c>
      <c r="J3" s="252" t="s">
        <v>302</v>
      </c>
      <c r="K3" s="252" t="s">
        <v>303</v>
      </c>
    </row>
    <row r="4" spans="1:11" s="37" customFormat="1" x14ac:dyDescent="0.25">
      <c r="A4" s="253" t="s">
        <v>330</v>
      </c>
      <c r="B4" s="603"/>
      <c r="C4" s="604"/>
      <c r="D4" s="604"/>
      <c r="E4" s="604"/>
      <c r="F4" s="605"/>
      <c r="G4" s="606">
        <v>37190</v>
      </c>
      <c r="H4" s="607"/>
      <c r="I4" s="177">
        <v>28260</v>
      </c>
      <c r="J4" s="260">
        <f>G4-I4</f>
        <v>8930</v>
      </c>
      <c r="K4" s="261" t="s">
        <v>329</v>
      </c>
    </row>
    <row r="5" spans="1:11" s="127" customFormat="1" ht="15.75" customHeight="1" x14ac:dyDescent="0.25">
      <c r="A5" s="253"/>
      <c r="B5" s="608" t="s">
        <v>331</v>
      </c>
      <c r="C5" s="609"/>
      <c r="D5" s="609"/>
      <c r="E5" s="609"/>
      <c r="F5" s="609"/>
      <c r="G5" s="609"/>
      <c r="H5" s="609"/>
      <c r="I5" s="609"/>
      <c r="J5" s="610"/>
      <c r="K5" s="600" t="s">
        <v>334</v>
      </c>
    </row>
    <row r="6" spans="1:11" s="127" customFormat="1" ht="40.5" customHeight="1" x14ac:dyDescent="0.25">
      <c r="A6" s="253"/>
      <c r="B6" s="611"/>
      <c r="C6" s="612"/>
      <c r="D6" s="612"/>
      <c r="E6" s="612"/>
      <c r="F6" s="612"/>
      <c r="G6" s="612"/>
      <c r="H6" s="612"/>
      <c r="I6" s="612"/>
      <c r="J6" s="613"/>
      <c r="K6" s="602"/>
    </row>
    <row r="7" spans="1:11" s="255" customFormat="1" x14ac:dyDescent="0.25">
      <c r="B7" s="256"/>
      <c r="C7" s="256"/>
      <c r="D7" s="256"/>
      <c r="E7" s="256"/>
      <c r="F7" s="256"/>
      <c r="G7" s="256"/>
      <c r="I7" s="257"/>
      <c r="J7" s="258"/>
    </row>
    <row r="8" spans="1:11" s="37" customFormat="1" x14ac:dyDescent="0.25">
      <c r="A8" s="253" t="s">
        <v>304</v>
      </c>
      <c r="B8" s="603" t="s">
        <v>305</v>
      </c>
      <c r="C8" s="604"/>
      <c r="D8" s="604"/>
      <c r="E8" s="604"/>
      <c r="F8" s="605"/>
      <c r="G8" s="606">
        <v>70000</v>
      </c>
      <c r="H8" s="607"/>
      <c r="I8" s="177">
        <v>0</v>
      </c>
      <c r="J8" s="254">
        <f>G8-I8</f>
        <v>70000</v>
      </c>
      <c r="K8" s="176" t="s">
        <v>306</v>
      </c>
    </row>
    <row r="9" spans="1:11" s="127" customFormat="1" ht="15.75" customHeight="1" x14ac:dyDescent="0.25">
      <c r="A9" s="253"/>
      <c r="B9" s="608" t="s">
        <v>332</v>
      </c>
      <c r="C9" s="609"/>
      <c r="D9" s="609"/>
      <c r="E9" s="609"/>
      <c r="F9" s="609"/>
      <c r="G9" s="609"/>
      <c r="H9" s="609"/>
      <c r="I9" s="609"/>
      <c r="J9" s="610"/>
      <c r="K9" s="600"/>
    </row>
    <row r="10" spans="1:11" s="127" customFormat="1" ht="28.15" customHeight="1" x14ac:dyDescent="0.25">
      <c r="A10" s="253"/>
      <c r="B10" s="611"/>
      <c r="C10" s="612"/>
      <c r="D10" s="612"/>
      <c r="E10" s="612"/>
      <c r="F10" s="612"/>
      <c r="G10" s="612"/>
      <c r="H10" s="612"/>
      <c r="I10" s="612"/>
      <c r="J10" s="613"/>
      <c r="K10" s="602"/>
    </row>
    <row r="11" spans="1:11" s="255" customFormat="1" x14ac:dyDescent="0.25">
      <c r="B11" s="256"/>
      <c r="C11" s="256"/>
      <c r="D11" s="256"/>
      <c r="E11" s="256"/>
      <c r="F11" s="256"/>
      <c r="G11" s="256"/>
      <c r="I11" s="257"/>
      <c r="J11" s="258"/>
    </row>
    <row r="12" spans="1:11" s="127" customFormat="1" ht="14.25" customHeight="1" x14ac:dyDescent="0.25">
      <c r="A12" s="253" t="s">
        <v>307</v>
      </c>
      <c r="B12" s="660" t="s">
        <v>228</v>
      </c>
      <c r="C12" s="661"/>
      <c r="D12" s="661"/>
      <c r="E12" s="661"/>
      <c r="F12" s="661"/>
      <c r="G12" s="662">
        <v>10000</v>
      </c>
      <c r="H12" s="663"/>
      <c r="I12" s="259">
        <v>5000</v>
      </c>
      <c r="J12" s="260">
        <f>G12-I12</f>
        <v>5000</v>
      </c>
      <c r="K12" s="261" t="s">
        <v>329</v>
      </c>
    </row>
    <row r="13" spans="1:11" s="127" customFormat="1" ht="15.75" customHeight="1" x14ac:dyDescent="0.25">
      <c r="A13" s="253"/>
      <c r="B13" s="664" t="s">
        <v>229</v>
      </c>
      <c r="C13" s="665"/>
      <c r="D13" s="665"/>
      <c r="E13" s="665"/>
      <c r="F13" s="665"/>
      <c r="G13" s="665"/>
      <c r="H13" s="665"/>
      <c r="I13" s="665"/>
      <c r="J13" s="666"/>
      <c r="K13" s="600"/>
    </row>
    <row r="14" spans="1:11" s="127" customFormat="1" ht="15.75" customHeight="1" x14ac:dyDescent="0.25">
      <c r="A14" s="253"/>
      <c r="B14" s="667"/>
      <c r="C14" s="668"/>
      <c r="D14" s="668"/>
      <c r="E14" s="668"/>
      <c r="F14" s="668"/>
      <c r="G14" s="668"/>
      <c r="H14" s="668"/>
      <c r="I14" s="668"/>
      <c r="J14" s="669"/>
      <c r="K14" s="601"/>
    </row>
    <row r="15" spans="1:11" s="127" customFormat="1" ht="9.75" customHeight="1" x14ac:dyDescent="0.25">
      <c r="A15" s="253"/>
      <c r="B15" s="670"/>
      <c r="C15" s="671"/>
      <c r="D15" s="671"/>
      <c r="E15" s="671"/>
      <c r="F15" s="671"/>
      <c r="G15" s="671"/>
      <c r="H15" s="671"/>
      <c r="I15" s="671"/>
      <c r="J15" s="672"/>
      <c r="K15" s="602"/>
    </row>
    <row r="16" spans="1:11" s="127" customFormat="1" ht="14.25" customHeight="1" x14ac:dyDescent="0.25">
      <c r="A16" s="253"/>
      <c r="B16" s="660" t="s">
        <v>245</v>
      </c>
      <c r="C16" s="661"/>
      <c r="D16" s="661"/>
      <c r="E16" s="661"/>
      <c r="F16" s="661"/>
      <c r="G16" s="662">
        <v>15000</v>
      </c>
      <c r="H16" s="663"/>
      <c r="I16" s="259">
        <v>3000</v>
      </c>
      <c r="J16" s="260">
        <f>G16-I16</f>
        <v>12000</v>
      </c>
      <c r="K16" s="261" t="s">
        <v>329</v>
      </c>
    </row>
    <row r="17" spans="1:11" s="127" customFormat="1" ht="7.5" customHeight="1" x14ac:dyDescent="0.25">
      <c r="A17" s="253"/>
      <c r="B17" s="664" t="s">
        <v>278</v>
      </c>
      <c r="C17" s="665"/>
      <c r="D17" s="665"/>
      <c r="E17" s="665"/>
      <c r="F17" s="665"/>
      <c r="G17" s="665"/>
      <c r="H17" s="665"/>
      <c r="I17" s="665"/>
      <c r="J17" s="666"/>
      <c r="K17" s="600"/>
    </row>
    <row r="18" spans="1:11" s="127" customFormat="1" ht="15.75" customHeight="1" x14ac:dyDescent="0.25">
      <c r="A18" s="253"/>
      <c r="B18" s="667"/>
      <c r="C18" s="668"/>
      <c r="D18" s="668"/>
      <c r="E18" s="668"/>
      <c r="F18" s="668"/>
      <c r="G18" s="668"/>
      <c r="H18" s="668"/>
      <c r="I18" s="668"/>
      <c r="J18" s="669"/>
      <c r="K18" s="601"/>
    </row>
    <row r="19" spans="1:11" s="127" customFormat="1" ht="9.75" customHeight="1" x14ac:dyDescent="0.25">
      <c r="A19" s="253"/>
      <c r="B19" s="670"/>
      <c r="C19" s="671"/>
      <c r="D19" s="671"/>
      <c r="E19" s="671"/>
      <c r="F19" s="671"/>
      <c r="G19" s="671"/>
      <c r="H19" s="671"/>
      <c r="I19" s="671"/>
      <c r="J19" s="672"/>
      <c r="K19" s="602"/>
    </row>
    <row r="20" spans="1:11" s="127" customFormat="1" ht="9.75" customHeight="1" x14ac:dyDescent="0.25">
      <c r="B20" s="276"/>
      <c r="C20" s="276"/>
      <c r="D20" s="276"/>
      <c r="E20" s="276"/>
      <c r="F20" s="276"/>
      <c r="G20" s="276"/>
      <c r="H20" s="276"/>
      <c r="I20" s="276"/>
      <c r="J20" s="276"/>
      <c r="K20" s="277"/>
    </row>
    <row r="21" spans="1:11" s="127" customFormat="1" ht="9.75" customHeight="1" x14ac:dyDescent="0.25">
      <c r="B21" s="276"/>
      <c r="C21" s="276"/>
      <c r="D21" s="276"/>
      <c r="E21" s="276"/>
      <c r="F21" s="276"/>
      <c r="G21" s="276"/>
      <c r="H21" s="276"/>
      <c r="I21" s="276"/>
      <c r="J21" s="276"/>
      <c r="K21" s="277"/>
    </row>
    <row r="22" spans="1:11" s="127" customFormat="1" ht="9.75" customHeight="1" x14ac:dyDescent="0.25">
      <c r="B22" s="276"/>
      <c r="C22" s="276"/>
      <c r="D22" s="276"/>
      <c r="E22" s="276"/>
      <c r="F22" s="276"/>
      <c r="G22" s="276"/>
      <c r="H22" s="276"/>
      <c r="I22" s="276"/>
      <c r="J22" s="276"/>
      <c r="K22" s="277"/>
    </row>
    <row r="23" spans="1:11" s="127" customFormat="1" ht="9.75" customHeight="1" x14ac:dyDescent="0.25">
      <c r="B23" s="276"/>
      <c r="C23" s="276"/>
      <c r="D23" s="276"/>
      <c r="E23" s="276"/>
      <c r="F23" s="276"/>
      <c r="G23" s="276"/>
      <c r="H23" s="276"/>
      <c r="I23" s="276"/>
      <c r="J23" s="276"/>
      <c r="K23" s="277"/>
    </row>
    <row r="24" spans="1:11" s="255" customFormat="1" ht="6.75" customHeight="1" x14ac:dyDescent="0.25">
      <c r="B24" s="256"/>
      <c r="C24" s="256"/>
      <c r="D24" s="256"/>
      <c r="E24" s="256"/>
      <c r="F24" s="256"/>
      <c r="G24" s="256"/>
      <c r="I24" s="257"/>
      <c r="J24" s="258"/>
    </row>
    <row r="25" spans="1:11" x14ac:dyDescent="0.25">
      <c r="A25" s="253" t="s">
        <v>309</v>
      </c>
      <c r="B25" s="262" t="s">
        <v>14</v>
      </c>
      <c r="C25" s="263"/>
      <c r="D25" s="263"/>
      <c r="E25" s="263"/>
      <c r="F25" s="263"/>
      <c r="G25" s="651">
        <v>2000</v>
      </c>
      <c r="H25" s="652"/>
      <c r="I25" s="264">
        <v>0</v>
      </c>
      <c r="J25" s="254">
        <f>G25-I25</f>
        <v>2000</v>
      </c>
      <c r="K25" s="265" t="s">
        <v>310</v>
      </c>
    </row>
    <row r="26" spans="1:11" ht="15.75" customHeight="1" x14ac:dyDescent="0.25">
      <c r="A26" s="265"/>
      <c r="B26" s="673" t="s">
        <v>291</v>
      </c>
      <c r="C26" s="674"/>
      <c r="D26" s="674"/>
      <c r="E26" s="674"/>
      <c r="F26" s="674"/>
      <c r="G26" s="674"/>
      <c r="H26" s="674"/>
      <c r="I26" s="674"/>
      <c r="J26" s="675"/>
      <c r="K26" s="654"/>
    </row>
    <row r="27" spans="1:11" ht="53.25" customHeight="1" x14ac:dyDescent="0.25">
      <c r="A27" s="265"/>
      <c r="B27" s="676"/>
      <c r="C27" s="677"/>
      <c r="D27" s="677"/>
      <c r="E27" s="677"/>
      <c r="F27" s="677"/>
      <c r="G27" s="677"/>
      <c r="H27" s="677"/>
      <c r="I27" s="677"/>
      <c r="J27" s="678"/>
      <c r="K27" s="655"/>
    </row>
    <row r="28" spans="1:11" ht="21" customHeight="1" x14ac:dyDescent="0.25">
      <c r="A28" s="265"/>
      <c r="B28" s="676"/>
      <c r="C28" s="677"/>
      <c r="D28" s="677"/>
      <c r="E28" s="677"/>
      <c r="F28" s="677"/>
      <c r="G28" s="677"/>
      <c r="H28" s="677"/>
      <c r="I28" s="677"/>
      <c r="J28" s="678"/>
      <c r="K28" s="655"/>
    </row>
    <row r="29" spans="1:11" ht="15.75" customHeight="1" x14ac:dyDescent="0.25">
      <c r="A29" s="265"/>
      <c r="B29" s="676"/>
      <c r="C29" s="677"/>
      <c r="D29" s="677"/>
      <c r="E29" s="677"/>
      <c r="F29" s="677"/>
      <c r="G29" s="677"/>
      <c r="H29" s="677"/>
      <c r="I29" s="677"/>
      <c r="J29" s="678"/>
      <c r="K29" s="655"/>
    </row>
    <row r="30" spans="1:11" ht="15.75" customHeight="1" x14ac:dyDescent="0.25">
      <c r="A30" s="265"/>
      <c r="B30" s="676"/>
      <c r="C30" s="677"/>
      <c r="D30" s="677"/>
      <c r="E30" s="677"/>
      <c r="F30" s="677"/>
      <c r="G30" s="677"/>
      <c r="H30" s="677"/>
      <c r="I30" s="677"/>
      <c r="J30" s="678"/>
      <c r="K30" s="655"/>
    </row>
    <row r="31" spans="1:11" ht="18.75" customHeight="1" x14ac:dyDescent="0.25">
      <c r="A31" s="265"/>
      <c r="B31" s="676"/>
      <c r="C31" s="677"/>
      <c r="D31" s="677"/>
      <c r="E31" s="677"/>
      <c r="F31" s="677"/>
      <c r="G31" s="677"/>
      <c r="H31" s="677"/>
      <c r="I31" s="677"/>
      <c r="J31" s="678"/>
      <c r="K31" s="655"/>
    </row>
    <row r="32" spans="1:11" ht="12.75" customHeight="1" x14ac:dyDescent="0.25">
      <c r="A32" s="265"/>
      <c r="B32" s="676"/>
      <c r="C32" s="677"/>
      <c r="D32" s="677"/>
      <c r="E32" s="677"/>
      <c r="F32" s="677"/>
      <c r="G32" s="677"/>
      <c r="H32" s="677"/>
      <c r="I32" s="677"/>
      <c r="J32" s="678"/>
      <c r="K32" s="655"/>
    </row>
    <row r="33" spans="1:11" ht="15.75" customHeight="1" x14ac:dyDescent="0.25">
      <c r="A33" s="265"/>
      <c r="B33" s="676"/>
      <c r="C33" s="677"/>
      <c r="D33" s="677"/>
      <c r="E33" s="677"/>
      <c r="F33" s="677"/>
      <c r="G33" s="677"/>
      <c r="H33" s="677"/>
      <c r="I33" s="677"/>
      <c r="J33" s="678"/>
      <c r="K33" s="655"/>
    </row>
    <row r="34" spans="1:11" ht="13.5" customHeight="1" x14ac:dyDescent="0.25">
      <c r="A34" s="265"/>
      <c r="B34" s="679"/>
      <c r="C34" s="680"/>
      <c r="D34" s="680"/>
      <c r="E34" s="680"/>
      <c r="F34" s="680"/>
      <c r="G34" s="680"/>
      <c r="H34" s="680"/>
      <c r="I34" s="680"/>
      <c r="J34" s="681"/>
      <c r="K34" s="656"/>
    </row>
    <row r="35" spans="1:11" s="255" customFormat="1" ht="6" customHeight="1" x14ac:dyDescent="0.25">
      <c r="B35" s="256"/>
      <c r="C35" s="256"/>
      <c r="D35" s="256"/>
      <c r="E35" s="256"/>
      <c r="F35" s="256"/>
      <c r="G35" s="256"/>
      <c r="I35" s="257"/>
      <c r="J35" s="258"/>
    </row>
    <row r="36" spans="1:11" x14ac:dyDescent="0.25">
      <c r="A36" s="253" t="s">
        <v>311</v>
      </c>
      <c r="B36" s="266" t="s">
        <v>107</v>
      </c>
      <c r="C36" s="267"/>
      <c r="D36" s="267"/>
      <c r="E36" s="268"/>
      <c r="F36" s="268"/>
      <c r="G36" s="623">
        <v>1126</v>
      </c>
      <c r="H36" s="623"/>
      <c r="I36" s="264">
        <v>740</v>
      </c>
      <c r="J36" s="280">
        <f>G36-I36</f>
        <v>386</v>
      </c>
      <c r="K36" s="265" t="s">
        <v>333</v>
      </c>
    </row>
    <row r="37" spans="1:11" ht="15.75" customHeight="1" x14ac:dyDescent="0.25">
      <c r="A37" s="265"/>
      <c r="B37" s="608" t="s">
        <v>283</v>
      </c>
      <c r="C37" s="609"/>
      <c r="D37" s="609"/>
      <c r="E37" s="609"/>
      <c r="F37" s="609"/>
      <c r="G37" s="609"/>
      <c r="H37" s="609"/>
      <c r="I37" s="609"/>
      <c r="J37" s="610"/>
      <c r="K37" s="654"/>
    </row>
    <row r="38" spans="1:11" ht="15.75" customHeight="1" x14ac:dyDescent="0.25">
      <c r="A38" s="265"/>
      <c r="B38" s="644"/>
      <c r="C38" s="645"/>
      <c r="D38" s="645"/>
      <c r="E38" s="645"/>
      <c r="F38" s="645"/>
      <c r="G38" s="645"/>
      <c r="H38" s="645"/>
      <c r="I38" s="645"/>
      <c r="J38" s="646"/>
      <c r="K38" s="655"/>
    </row>
    <row r="39" spans="1:11" ht="15.75" customHeight="1" x14ac:dyDescent="0.25">
      <c r="A39" s="265"/>
      <c r="B39" s="644"/>
      <c r="C39" s="645"/>
      <c r="D39" s="645"/>
      <c r="E39" s="645"/>
      <c r="F39" s="645"/>
      <c r="G39" s="645"/>
      <c r="H39" s="645"/>
      <c r="I39" s="645"/>
      <c r="J39" s="646"/>
      <c r="K39" s="655"/>
    </row>
    <row r="40" spans="1:11" ht="15.75" customHeight="1" x14ac:dyDescent="0.25">
      <c r="A40" s="265"/>
      <c r="B40" s="644"/>
      <c r="C40" s="645"/>
      <c r="D40" s="645"/>
      <c r="E40" s="645"/>
      <c r="F40" s="645"/>
      <c r="G40" s="645"/>
      <c r="H40" s="645"/>
      <c r="I40" s="645"/>
      <c r="J40" s="646"/>
      <c r="K40" s="655"/>
    </row>
    <row r="41" spans="1:11" ht="21.75" customHeight="1" x14ac:dyDescent="0.25">
      <c r="A41" s="265"/>
      <c r="B41" s="644"/>
      <c r="C41" s="645"/>
      <c r="D41" s="645"/>
      <c r="E41" s="645"/>
      <c r="F41" s="645"/>
      <c r="G41" s="645"/>
      <c r="H41" s="645"/>
      <c r="I41" s="645"/>
      <c r="J41" s="646"/>
      <c r="K41" s="655"/>
    </row>
    <row r="42" spans="1:11" ht="25.5" customHeight="1" x14ac:dyDescent="0.25">
      <c r="A42" s="265"/>
      <c r="B42" s="644"/>
      <c r="C42" s="645"/>
      <c r="D42" s="645"/>
      <c r="E42" s="645"/>
      <c r="F42" s="645"/>
      <c r="G42" s="645"/>
      <c r="H42" s="645"/>
      <c r="I42" s="645"/>
      <c r="J42" s="646"/>
      <c r="K42" s="655"/>
    </row>
    <row r="43" spans="1:11" ht="15.75" customHeight="1" x14ac:dyDescent="0.25">
      <c r="A43" s="265"/>
      <c r="B43" s="644"/>
      <c r="C43" s="645"/>
      <c r="D43" s="645"/>
      <c r="E43" s="645"/>
      <c r="F43" s="645"/>
      <c r="G43" s="645"/>
      <c r="H43" s="645"/>
      <c r="I43" s="645"/>
      <c r="J43" s="646"/>
      <c r="K43" s="655"/>
    </row>
    <row r="44" spans="1:11" ht="15.75" customHeight="1" x14ac:dyDescent="0.25">
      <c r="A44" s="265"/>
      <c r="B44" s="644"/>
      <c r="C44" s="645"/>
      <c r="D44" s="645"/>
      <c r="E44" s="645"/>
      <c r="F44" s="645"/>
      <c r="G44" s="645"/>
      <c r="H44" s="645"/>
      <c r="I44" s="645"/>
      <c r="J44" s="646"/>
      <c r="K44" s="655"/>
    </row>
    <row r="45" spans="1:11" ht="15.75" customHeight="1" x14ac:dyDescent="0.25">
      <c r="A45" s="265"/>
      <c r="B45" s="611"/>
      <c r="C45" s="612"/>
      <c r="D45" s="612"/>
      <c r="E45" s="612"/>
      <c r="F45" s="612"/>
      <c r="G45" s="612"/>
      <c r="H45" s="612"/>
      <c r="I45" s="612"/>
      <c r="J45" s="613"/>
      <c r="K45" s="656"/>
    </row>
    <row r="46" spans="1:11" s="255" customFormat="1" x14ac:dyDescent="0.25">
      <c r="B46" s="256"/>
      <c r="C46" s="256"/>
      <c r="D46" s="256"/>
      <c r="E46" s="256"/>
      <c r="F46" s="256"/>
      <c r="G46" s="256"/>
      <c r="I46" s="257"/>
      <c r="J46" s="258"/>
    </row>
    <row r="47" spans="1:11" x14ac:dyDescent="0.25">
      <c r="A47" s="253" t="s">
        <v>312</v>
      </c>
      <c r="B47" s="266" t="s">
        <v>286</v>
      </c>
      <c r="C47" s="267"/>
      <c r="D47" s="267"/>
      <c r="E47" s="268"/>
      <c r="F47" s="268"/>
      <c r="G47" s="639">
        <v>1450</v>
      </c>
      <c r="H47" s="640"/>
      <c r="I47" s="264">
        <v>0</v>
      </c>
      <c r="J47" s="254">
        <f>G47-I47</f>
        <v>1450</v>
      </c>
      <c r="K47" s="641" t="s">
        <v>313</v>
      </c>
    </row>
    <row r="48" spans="1:11" ht="15.75" customHeight="1" x14ac:dyDescent="0.25">
      <c r="A48" s="265"/>
      <c r="B48" s="608" t="s">
        <v>287</v>
      </c>
      <c r="C48" s="609"/>
      <c r="D48" s="609"/>
      <c r="E48" s="609"/>
      <c r="F48" s="609"/>
      <c r="G48" s="609"/>
      <c r="H48" s="609"/>
      <c r="I48" s="609"/>
      <c r="J48" s="610"/>
      <c r="K48" s="642"/>
    </row>
    <row r="49" spans="1:11" ht="15.75" customHeight="1" x14ac:dyDescent="0.25">
      <c r="A49" s="265"/>
      <c r="B49" s="644"/>
      <c r="C49" s="645"/>
      <c r="D49" s="645"/>
      <c r="E49" s="645"/>
      <c r="F49" s="645"/>
      <c r="G49" s="645"/>
      <c r="H49" s="645"/>
      <c r="I49" s="645"/>
      <c r="J49" s="646"/>
      <c r="K49" s="642"/>
    </row>
    <row r="50" spans="1:11" ht="29.25" customHeight="1" x14ac:dyDescent="0.25">
      <c r="A50" s="265"/>
      <c r="B50" s="644"/>
      <c r="C50" s="645"/>
      <c r="D50" s="645"/>
      <c r="E50" s="645"/>
      <c r="F50" s="645"/>
      <c r="G50" s="645"/>
      <c r="H50" s="645"/>
      <c r="I50" s="645"/>
      <c r="J50" s="646"/>
      <c r="K50" s="642"/>
    </row>
    <row r="51" spans="1:11" ht="27" customHeight="1" x14ac:dyDescent="0.25">
      <c r="A51" s="265"/>
      <c r="B51" s="611"/>
      <c r="C51" s="612"/>
      <c r="D51" s="612"/>
      <c r="E51" s="612"/>
      <c r="F51" s="612"/>
      <c r="G51" s="612"/>
      <c r="H51" s="612"/>
      <c r="I51" s="612"/>
      <c r="J51" s="613"/>
      <c r="K51" s="642"/>
    </row>
    <row r="52" spans="1:11" x14ac:dyDescent="0.25">
      <c r="A52" s="265"/>
      <c r="B52" s="266" t="s">
        <v>288</v>
      </c>
      <c r="C52" s="267"/>
      <c r="D52" s="267"/>
      <c r="E52" s="268"/>
      <c r="F52" s="268"/>
      <c r="G52" s="639">
        <v>17635</v>
      </c>
      <c r="H52" s="640"/>
      <c r="I52" s="264">
        <v>5885</v>
      </c>
      <c r="J52" s="254">
        <f>G52-I52</f>
        <v>11750</v>
      </c>
      <c r="K52" s="642"/>
    </row>
    <row r="53" spans="1:11" ht="36.75" customHeight="1" x14ac:dyDescent="0.25">
      <c r="A53" s="265"/>
      <c r="B53" s="647" t="s">
        <v>289</v>
      </c>
      <c r="C53" s="647"/>
      <c r="D53" s="647"/>
      <c r="E53" s="647"/>
      <c r="F53" s="647"/>
      <c r="G53" s="647"/>
      <c r="H53" s="647"/>
      <c r="I53" s="647"/>
      <c r="J53" s="647"/>
      <c r="K53" s="642"/>
    </row>
    <row r="54" spans="1:11" ht="38.25" customHeight="1" x14ac:dyDescent="0.25">
      <c r="A54" s="265"/>
      <c r="B54" s="647"/>
      <c r="C54" s="647"/>
      <c r="D54" s="647"/>
      <c r="E54" s="647"/>
      <c r="F54" s="647"/>
      <c r="G54" s="647"/>
      <c r="H54" s="647"/>
      <c r="I54" s="647"/>
      <c r="J54" s="647"/>
      <c r="K54" s="643"/>
    </row>
    <row r="55" spans="1:11" s="255" customFormat="1" ht="8.25" customHeight="1" x14ac:dyDescent="0.25">
      <c r="B55" s="256"/>
      <c r="C55" s="256"/>
      <c r="D55" s="256"/>
      <c r="E55" s="256"/>
      <c r="F55" s="256"/>
      <c r="G55" s="256"/>
      <c r="I55" s="257"/>
      <c r="J55" s="258"/>
    </row>
    <row r="56" spans="1:11" x14ac:dyDescent="0.25">
      <c r="A56" s="265"/>
      <c r="B56" s="648" t="s">
        <v>112</v>
      </c>
      <c r="C56" s="648"/>
      <c r="D56" s="648"/>
      <c r="E56" s="269"/>
      <c r="F56" s="269"/>
      <c r="G56" s="649">
        <v>2500</v>
      </c>
      <c r="H56" s="650"/>
      <c r="I56" s="264">
        <v>1300</v>
      </c>
      <c r="J56" s="260">
        <f>G56-I56</f>
        <v>1200</v>
      </c>
      <c r="K56" s="261" t="s">
        <v>308</v>
      </c>
    </row>
    <row r="57" spans="1:11" ht="15.75" customHeight="1" x14ac:dyDescent="0.25">
      <c r="A57" s="265"/>
      <c r="B57" s="603" t="s">
        <v>204</v>
      </c>
      <c r="C57" s="604"/>
      <c r="D57" s="604"/>
      <c r="E57" s="604"/>
      <c r="F57" s="604"/>
      <c r="G57" s="604"/>
      <c r="H57" s="604"/>
      <c r="I57" s="604"/>
      <c r="J57" s="605"/>
      <c r="K57" s="265"/>
    </row>
    <row r="58" spans="1:11" s="255" customFormat="1" ht="9.75" customHeight="1" x14ac:dyDescent="0.25">
      <c r="B58" s="256"/>
      <c r="C58" s="256"/>
      <c r="D58" s="256"/>
      <c r="E58" s="256"/>
      <c r="F58" s="256"/>
      <c r="G58" s="256"/>
      <c r="I58" s="257"/>
      <c r="J58" s="258"/>
    </row>
    <row r="59" spans="1:11" x14ac:dyDescent="0.25">
      <c r="A59" s="253" t="s">
        <v>314</v>
      </c>
      <c r="B59" s="262" t="s">
        <v>14</v>
      </c>
      <c r="C59" s="267"/>
      <c r="D59" s="267"/>
      <c r="E59" s="268"/>
      <c r="F59" s="268"/>
      <c r="G59" s="651">
        <v>1200</v>
      </c>
      <c r="H59" s="652"/>
      <c r="I59" s="264">
        <v>410</v>
      </c>
      <c r="J59" s="260">
        <f>G59-I59</f>
        <v>790</v>
      </c>
      <c r="K59" s="261" t="s">
        <v>308</v>
      </c>
    </row>
    <row r="60" spans="1:11" ht="31.5" customHeight="1" x14ac:dyDescent="0.25">
      <c r="A60" s="265"/>
      <c r="B60" s="636" t="s">
        <v>172</v>
      </c>
      <c r="C60" s="637"/>
      <c r="D60" s="637"/>
      <c r="E60" s="637"/>
      <c r="F60" s="637"/>
      <c r="G60" s="637"/>
      <c r="H60" s="637"/>
      <c r="I60" s="637"/>
      <c r="J60" s="638"/>
      <c r="K60" s="265"/>
    </row>
    <row r="61" spans="1:11" s="255" customFormat="1" ht="8.25" customHeight="1" x14ac:dyDescent="0.25">
      <c r="B61" s="256"/>
      <c r="C61" s="256"/>
      <c r="D61" s="256"/>
      <c r="E61" s="256"/>
      <c r="F61" s="256"/>
      <c r="G61" s="256"/>
      <c r="I61" s="257"/>
      <c r="J61" s="258"/>
    </row>
    <row r="62" spans="1:11" x14ac:dyDescent="0.25">
      <c r="A62" s="253" t="s">
        <v>315</v>
      </c>
      <c r="B62" s="653" t="s">
        <v>226</v>
      </c>
      <c r="C62" s="653"/>
      <c r="D62" s="653"/>
      <c r="E62" s="653"/>
      <c r="F62" s="653"/>
      <c r="G62" s="649">
        <v>10936</v>
      </c>
      <c r="H62" s="649"/>
      <c r="I62" s="264">
        <v>9225</v>
      </c>
      <c r="J62" s="260">
        <f>G62-I62</f>
        <v>1711</v>
      </c>
      <c r="K62" s="635" t="s">
        <v>316</v>
      </c>
    </row>
    <row r="63" spans="1:11" ht="50.25" customHeight="1" x14ac:dyDescent="0.25">
      <c r="A63" s="265"/>
      <c r="B63" s="636" t="s">
        <v>280</v>
      </c>
      <c r="C63" s="637"/>
      <c r="D63" s="637"/>
      <c r="E63" s="637"/>
      <c r="F63" s="637"/>
      <c r="G63" s="637"/>
      <c r="H63" s="637"/>
      <c r="I63" s="637"/>
      <c r="J63" s="638"/>
      <c r="K63" s="635"/>
    </row>
    <row r="64" spans="1:11" ht="16.5" thickBot="1" x14ac:dyDescent="0.3"/>
    <row r="65" spans="1:11" ht="19.5" thickBot="1" x14ac:dyDescent="0.3">
      <c r="A65" s="127"/>
      <c r="B65" s="625" t="s">
        <v>317</v>
      </c>
      <c r="C65" s="626"/>
      <c r="D65" s="626"/>
      <c r="E65" s="626"/>
      <c r="F65" s="626"/>
      <c r="G65" s="627"/>
      <c r="H65" s="627"/>
      <c r="I65" s="628">
        <f>SUM(J4:J64)</f>
        <v>115217</v>
      </c>
      <c r="J65" s="629"/>
      <c r="K65" s="244"/>
    </row>
    <row r="66" spans="1:11" ht="19.5" thickBot="1" x14ac:dyDescent="0.3">
      <c r="A66" s="127"/>
      <c r="B66" s="630" t="s">
        <v>318</v>
      </c>
      <c r="C66" s="631"/>
      <c r="D66" s="631"/>
      <c r="E66" s="631"/>
      <c r="F66" s="631"/>
      <c r="G66" s="632"/>
      <c r="H66" s="632"/>
      <c r="I66" s="633">
        <f>J62+J59+J56+J12+J4+J16</f>
        <v>29631</v>
      </c>
      <c r="J66" s="634"/>
    </row>
    <row r="68" spans="1:11" ht="23.25" x14ac:dyDescent="0.35">
      <c r="A68" s="245" t="s">
        <v>319</v>
      </c>
    </row>
    <row r="69" spans="1:11" x14ac:dyDescent="0.25">
      <c r="A69" s="270" t="s">
        <v>320</v>
      </c>
    </row>
    <row r="70" spans="1:11" x14ac:dyDescent="0.25">
      <c r="A70" s="270"/>
    </row>
    <row r="71" spans="1:11" s="23" customFormat="1" ht="90" customHeight="1" x14ac:dyDescent="0.2">
      <c r="A71" s="271" t="s">
        <v>321</v>
      </c>
      <c r="B71" s="620" t="s">
        <v>277</v>
      </c>
      <c r="C71" s="620"/>
      <c r="D71" s="620"/>
      <c r="E71" s="620"/>
      <c r="F71" s="620"/>
      <c r="G71" s="620"/>
      <c r="H71" s="620"/>
      <c r="I71" s="621">
        <v>33128</v>
      </c>
      <c r="J71" s="622"/>
    </row>
    <row r="72" spans="1:11" ht="30.75" customHeight="1" x14ac:dyDescent="0.25">
      <c r="B72" s="620" t="s">
        <v>272</v>
      </c>
      <c r="C72" s="620"/>
      <c r="D72" s="620"/>
      <c r="E72" s="620"/>
      <c r="F72" s="620"/>
      <c r="G72" s="620"/>
      <c r="H72" s="620"/>
      <c r="I72" s="623">
        <v>330</v>
      </c>
      <c r="J72" s="624"/>
    </row>
    <row r="74" spans="1:11" x14ac:dyDescent="0.25">
      <c r="A74" s="272" t="s">
        <v>322</v>
      </c>
      <c r="B74" s="273" t="s">
        <v>323</v>
      </c>
      <c r="C74" s="274"/>
      <c r="D74" s="274"/>
      <c r="E74" s="274"/>
      <c r="F74" s="274"/>
      <c r="G74" s="274"/>
      <c r="H74" s="265"/>
    </row>
    <row r="75" spans="1:11" x14ac:dyDescent="0.25">
      <c r="B75" s="614" t="s">
        <v>324</v>
      </c>
      <c r="C75" s="615"/>
      <c r="D75" s="615"/>
      <c r="E75" s="615"/>
      <c r="F75" s="615"/>
      <c r="G75" s="615"/>
      <c r="H75" s="616"/>
      <c r="I75" s="264"/>
      <c r="J75" s="254">
        <v>11924</v>
      </c>
    </row>
    <row r="76" spans="1:11" x14ac:dyDescent="0.25">
      <c r="B76" s="614" t="s">
        <v>325</v>
      </c>
      <c r="C76" s="615"/>
      <c r="D76" s="615"/>
      <c r="E76" s="615"/>
      <c r="F76" s="615"/>
      <c r="G76" s="615"/>
      <c r="H76" s="616"/>
      <c r="I76" s="264"/>
      <c r="J76" s="254">
        <v>1105</v>
      </c>
    </row>
    <row r="77" spans="1:11" x14ac:dyDescent="0.25">
      <c r="B77" s="614" t="s">
        <v>326</v>
      </c>
      <c r="C77" s="615"/>
      <c r="D77" s="615"/>
      <c r="E77" s="615"/>
      <c r="F77" s="615"/>
      <c r="G77" s="615"/>
      <c r="H77" s="616"/>
      <c r="I77" s="264"/>
      <c r="J77" s="254">
        <v>1506</v>
      </c>
    </row>
    <row r="78" spans="1:11" x14ac:dyDescent="0.25">
      <c r="B78" s="614" t="s">
        <v>327</v>
      </c>
      <c r="C78" s="615"/>
      <c r="D78" s="615"/>
      <c r="E78" s="615"/>
      <c r="F78" s="615"/>
      <c r="G78" s="615"/>
      <c r="H78" s="616"/>
      <c r="I78" s="264"/>
      <c r="J78" s="254">
        <v>4346</v>
      </c>
    </row>
    <row r="79" spans="1:11" s="272" customFormat="1" x14ac:dyDescent="0.25">
      <c r="B79" s="617" t="s">
        <v>328</v>
      </c>
      <c r="C79" s="618"/>
      <c r="D79" s="618"/>
      <c r="E79" s="618"/>
      <c r="F79" s="618"/>
      <c r="G79" s="618"/>
      <c r="H79" s="619"/>
      <c r="I79" s="275"/>
      <c r="J79" s="260">
        <f>SUM(J75:J78)</f>
        <v>18881</v>
      </c>
    </row>
  </sheetData>
  <mergeCells count="52">
    <mergeCell ref="B37:J45"/>
    <mergeCell ref="K37:K45"/>
    <mergeCell ref="B3:H3"/>
    <mergeCell ref="B8:F8"/>
    <mergeCell ref="G8:H8"/>
    <mergeCell ref="B12:F12"/>
    <mergeCell ref="G12:H12"/>
    <mergeCell ref="B13:J15"/>
    <mergeCell ref="K13:K15"/>
    <mergeCell ref="G25:H25"/>
    <mergeCell ref="B26:J34"/>
    <mergeCell ref="K26:K34"/>
    <mergeCell ref="G36:H36"/>
    <mergeCell ref="B16:F16"/>
    <mergeCell ref="G16:H16"/>
    <mergeCell ref="B17:J19"/>
    <mergeCell ref="K62:K63"/>
    <mergeCell ref="B63:J63"/>
    <mergeCell ref="G47:H47"/>
    <mergeCell ref="K47:K54"/>
    <mergeCell ref="B48:J51"/>
    <mergeCell ref="G52:H52"/>
    <mergeCell ref="B53:J54"/>
    <mergeCell ref="B56:D56"/>
    <mergeCell ref="G56:H56"/>
    <mergeCell ref="B57:J57"/>
    <mergeCell ref="G59:H59"/>
    <mergeCell ref="B60:J60"/>
    <mergeCell ref="B62:F62"/>
    <mergeCell ref="G62:H62"/>
    <mergeCell ref="B65:F65"/>
    <mergeCell ref="G65:H65"/>
    <mergeCell ref="I65:J65"/>
    <mergeCell ref="B66:F66"/>
    <mergeCell ref="G66:H66"/>
    <mergeCell ref="I66:J66"/>
    <mergeCell ref="B77:H77"/>
    <mergeCell ref="B78:H78"/>
    <mergeCell ref="B79:H79"/>
    <mergeCell ref="B71:H71"/>
    <mergeCell ref="I71:J71"/>
    <mergeCell ref="B72:H72"/>
    <mergeCell ref="I72:J72"/>
    <mergeCell ref="B75:H75"/>
    <mergeCell ref="B76:H76"/>
    <mergeCell ref="K17:K19"/>
    <mergeCell ref="B4:F4"/>
    <mergeCell ref="G4:H4"/>
    <mergeCell ref="B5:J6"/>
    <mergeCell ref="K5:K6"/>
    <mergeCell ref="B9:J10"/>
    <mergeCell ref="K9:K10"/>
  </mergeCells>
  <pageMargins left="0.51181102362204722" right="0.31496062992125984" top="0.78740157480314965" bottom="0.78740157480314965" header="0.31496062992125984" footer="0.31496062992125984"/>
  <pageSetup paperSize="9" scale="69" fitToHeight="2" orientation="portrait" horizontalDpi="4294967293" r:id="rId1"/>
  <rowBreaks count="1" manualBreakCount="1">
    <brk id="66" max="10"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A1:P231"/>
  <sheetViews>
    <sheetView showGridLines="0" view="pageBreakPreview" zoomScaleNormal="100" zoomScaleSheetLayoutView="100" workbookViewId="0">
      <selection activeCell="K58" sqref="K58"/>
    </sheetView>
  </sheetViews>
  <sheetFormatPr defaultColWidth="9.140625" defaultRowHeight="12.75" x14ac:dyDescent="0.2"/>
  <cols>
    <col min="1" max="1" width="9.140625" style="3"/>
    <col min="2" max="2" width="42.42578125" style="3" customWidth="1"/>
    <col min="3" max="3" width="4.28515625" style="3" customWidth="1"/>
    <col min="4" max="5" width="15.7109375" style="16" hidden="1" customWidth="1"/>
    <col min="6" max="6" width="18.42578125" style="16" customWidth="1"/>
    <col min="7" max="7" width="18.140625" style="16" bestFit="1" customWidth="1"/>
    <col min="8" max="8" width="18.42578125" style="16" customWidth="1"/>
    <col min="9" max="9" width="9" style="17" customWidth="1"/>
    <col min="10" max="11" width="18.42578125" style="16" customWidth="1"/>
    <col min="12" max="12" width="3.140625" style="3" customWidth="1"/>
    <col min="13" max="13" width="10.140625" style="12" customWidth="1"/>
    <col min="14" max="14" width="10.140625" style="14" customWidth="1"/>
    <col min="15" max="15" width="10.140625" style="3" customWidth="1"/>
    <col min="16" max="16" width="10" style="3" bestFit="1" customWidth="1"/>
    <col min="17" max="16384" width="9.140625" style="3"/>
  </cols>
  <sheetData>
    <row r="1" spans="1:16" ht="20.25" x14ac:dyDescent="0.3">
      <c r="A1" s="2" t="s">
        <v>295</v>
      </c>
    </row>
    <row r="2" spans="1:16" ht="15.75" x14ac:dyDescent="0.25">
      <c r="A2" s="4"/>
    </row>
    <row r="3" spans="1:16" ht="15.75" x14ac:dyDescent="0.25">
      <c r="A3" s="4" t="s">
        <v>78</v>
      </c>
    </row>
    <row r="4" spans="1:16" ht="13.5" thickBot="1" x14ac:dyDescent="0.25">
      <c r="D4" s="18"/>
      <c r="E4" s="18"/>
      <c r="F4" s="18"/>
      <c r="G4" s="18"/>
      <c r="H4" s="18"/>
      <c r="I4" s="133" t="s">
        <v>6</v>
      </c>
      <c r="J4" s="18"/>
      <c r="K4" s="18"/>
    </row>
    <row r="5" spans="1:16" ht="39" customHeight="1" thickTop="1" thickBot="1" x14ac:dyDescent="0.25">
      <c r="A5" s="684" t="s">
        <v>53</v>
      </c>
      <c r="B5" s="685"/>
      <c r="C5" s="10" t="s">
        <v>54</v>
      </c>
      <c r="D5" s="61" t="s">
        <v>157</v>
      </c>
      <c r="E5" s="61" t="s">
        <v>158</v>
      </c>
      <c r="F5" s="61" t="s">
        <v>250</v>
      </c>
      <c r="G5" s="61" t="s">
        <v>254</v>
      </c>
      <c r="H5" s="61" t="s">
        <v>251</v>
      </c>
      <c r="I5" s="27" t="s">
        <v>5</v>
      </c>
      <c r="J5" s="283" t="s">
        <v>335</v>
      </c>
      <c r="K5" s="61" t="s">
        <v>336</v>
      </c>
    </row>
    <row r="6" spans="1:16" ht="14.25" thickTop="1" thickBot="1" x14ac:dyDescent="0.25">
      <c r="A6" s="686">
        <v>1</v>
      </c>
      <c r="B6" s="687"/>
      <c r="C6" s="8">
        <v>2</v>
      </c>
      <c r="D6" s="9" t="s">
        <v>162</v>
      </c>
      <c r="E6" s="9" t="s">
        <v>163</v>
      </c>
      <c r="F6" s="9">
        <v>3</v>
      </c>
      <c r="G6" s="9">
        <v>4</v>
      </c>
      <c r="H6" s="9">
        <v>5</v>
      </c>
      <c r="I6" s="28" t="s">
        <v>195</v>
      </c>
      <c r="J6" s="284"/>
      <c r="K6" s="9">
        <v>5</v>
      </c>
    </row>
    <row r="7" spans="1:16" s="143" customFormat="1" ht="18" customHeight="1" thickTop="1" x14ac:dyDescent="0.25">
      <c r="A7" s="688" t="s">
        <v>0</v>
      </c>
      <c r="B7" s="689"/>
      <c r="C7" s="197">
        <v>1</v>
      </c>
      <c r="D7" s="198">
        <v>25921</v>
      </c>
      <c r="E7" s="198">
        <v>28085</v>
      </c>
      <c r="F7" s="198">
        <f>SUM('01'!E15)</f>
        <v>48558</v>
      </c>
      <c r="G7" s="198">
        <f>SUM('01'!F15)</f>
        <v>48558</v>
      </c>
      <c r="H7" s="198">
        <v>41317</v>
      </c>
      <c r="I7" s="199">
        <f>H7/F7*100</f>
        <v>85.087936076444663</v>
      </c>
      <c r="J7" s="285">
        <f>H7*0.03</f>
        <v>1239.51</v>
      </c>
      <c r="K7" s="198">
        <f>H7-J7</f>
        <v>40077.49</v>
      </c>
    </row>
    <row r="8" spans="1:16" s="143" customFormat="1" ht="18" hidden="1" customHeight="1" x14ac:dyDescent="0.25">
      <c r="A8" s="185" t="s">
        <v>256</v>
      </c>
      <c r="B8" s="186"/>
      <c r="C8" s="187"/>
      <c r="D8" s="188"/>
      <c r="E8" s="188"/>
      <c r="F8" s="188">
        <f>SUM('01'!E175)</f>
        <v>48558</v>
      </c>
      <c r="G8" s="188">
        <f>SUM('01'!F175)</f>
        <v>48558</v>
      </c>
      <c r="H8" s="188">
        <v>41317</v>
      </c>
      <c r="I8" s="189">
        <f>H8/F8*100</f>
        <v>85.087936076444663</v>
      </c>
      <c r="J8" s="286">
        <f>SUM('01'!I175)</f>
        <v>0</v>
      </c>
      <c r="K8" s="188">
        <v>41317</v>
      </c>
    </row>
    <row r="9" spans="1:16" s="143" customFormat="1" ht="18" hidden="1" customHeight="1" x14ac:dyDescent="0.25">
      <c r="A9" s="200" t="s">
        <v>257</v>
      </c>
      <c r="B9" s="201"/>
      <c r="C9" s="202"/>
      <c r="D9" s="203"/>
      <c r="E9" s="203"/>
      <c r="F9" s="203">
        <f>SUM('20'!E11)</f>
        <v>0</v>
      </c>
      <c r="G9" s="203">
        <f>SUM('20'!F11)</f>
        <v>0</v>
      </c>
      <c r="H9" s="203">
        <f>SUM('20'!G11)</f>
        <v>0</v>
      </c>
      <c r="I9" s="204">
        <v>0</v>
      </c>
      <c r="J9" s="286">
        <f>SUM('20'!I11)</f>
        <v>0</v>
      </c>
      <c r="K9" s="203">
        <f>SUM('20'!J11)</f>
        <v>0</v>
      </c>
    </row>
    <row r="10" spans="1:16" s="143" customFormat="1" ht="18" customHeight="1" x14ac:dyDescent="0.25">
      <c r="A10" s="690" t="s">
        <v>260</v>
      </c>
      <c r="B10" s="691"/>
      <c r="C10" s="209">
        <v>2</v>
      </c>
      <c r="D10" s="183">
        <v>37794</v>
      </c>
      <c r="E10" s="183">
        <f>24167+14</f>
        <v>24181</v>
      </c>
      <c r="F10" s="183">
        <f>SUM('02'!E12)</f>
        <v>430315</v>
      </c>
      <c r="G10" s="183">
        <f>SUM('02'!F12)</f>
        <v>443679</v>
      </c>
      <c r="H10" s="183">
        <v>383333</v>
      </c>
      <c r="I10" s="184">
        <f>H10/F10*100</f>
        <v>89.081951593600039</v>
      </c>
      <c r="J10" s="287">
        <f>H10*0.03</f>
        <v>11499.99</v>
      </c>
      <c r="K10" s="183">
        <f>H10-J10</f>
        <v>371833.01</v>
      </c>
    </row>
    <row r="11" spans="1:16" s="143" customFormat="1" ht="18" hidden="1" customHeight="1" x14ac:dyDescent="0.25">
      <c r="A11" s="185" t="s">
        <v>256</v>
      </c>
      <c r="B11" s="186"/>
      <c r="C11" s="187"/>
      <c r="D11" s="188"/>
      <c r="E11" s="188"/>
      <c r="F11" s="188">
        <f>SUM('02'!E75)</f>
        <v>430315</v>
      </c>
      <c r="G11" s="188">
        <f>SUM('02'!F75)</f>
        <v>443679</v>
      </c>
      <c r="H11" s="188">
        <v>383333</v>
      </c>
      <c r="I11" s="189">
        <f>H11/F11*100</f>
        <v>89.081951593600039</v>
      </c>
      <c r="J11" s="286">
        <f>SUM('02'!I75)</f>
        <v>0</v>
      </c>
      <c r="K11" s="188">
        <v>383333</v>
      </c>
      <c r="M11" s="148"/>
    </row>
    <row r="12" spans="1:16" s="143" customFormat="1" ht="18" hidden="1" customHeight="1" x14ac:dyDescent="0.25">
      <c r="A12" s="200" t="s">
        <v>257</v>
      </c>
      <c r="B12" s="201"/>
      <c r="C12" s="202"/>
      <c r="D12" s="203"/>
      <c r="E12" s="203"/>
      <c r="F12" s="203">
        <f>SUM('02'!E76)</f>
        <v>0</v>
      </c>
      <c r="G12" s="203">
        <f>SUM('02'!F76)</f>
        <v>0</v>
      </c>
      <c r="H12" s="203">
        <f>SUM('02'!G76)</f>
        <v>0</v>
      </c>
      <c r="I12" s="204">
        <v>0</v>
      </c>
      <c r="J12" s="288">
        <f>SUM('02'!I76)</f>
        <v>0</v>
      </c>
      <c r="K12" s="203">
        <f>SUM('02'!J76)</f>
        <v>0</v>
      </c>
    </row>
    <row r="13" spans="1:16" s="143" customFormat="1" ht="18" customHeight="1" x14ac:dyDescent="0.25">
      <c r="A13" s="682" t="s">
        <v>83</v>
      </c>
      <c r="B13" s="683"/>
      <c r="C13" s="209">
        <v>3</v>
      </c>
      <c r="D13" s="183">
        <v>305370</v>
      </c>
      <c r="E13" s="183">
        <v>315147</v>
      </c>
      <c r="F13" s="183">
        <f>SUM('03'!E14)</f>
        <v>126807</v>
      </c>
      <c r="G13" s="183">
        <f>SUM('03'!F14)</f>
        <v>126652</v>
      </c>
      <c r="H13" s="278">
        <v>97329</v>
      </c>
      <c r="I13" s="184">
        <f>H13/F13*100</f>
        <v>76.753649246492699</v>
      </c>
      <c r="J13" s="287">
        <f>H13*0.03</f>
        <v>2919.87</v>
      </c>
      <c r="K13" s="278">
        <f>H13-J13</f>
        <v>94409.13</v>
      </c>
      <c r="P13" s="148"/>
    </row>
    <row r="14" spans="1:16" s="143" customFormat="1" ht="18" hidden="1" customHeight="1" x14ac:dyDescent="0.25">
      <c r="A14" s="185" t="s">
        <v>256</v>
      </c>
      <c r="B14" s="186"/>
      <c r="C14" s="187"/>
      <c r="D14" s="188"/>
      <c r="E14" s="188"/>
      <c r="F14" s="188">
        <f>SUM('03'!E173)</f>
        <v>126807</v>
      </c>
      <c r="G14" s="188">
        <f>SUM('03'!F173)</f>
        <v>126652</v>
      </c>
      <c r="H14" s="279">
        <v>97329</v>
      </c>
      <c r="I14" s="189">
        <f>H14/F14*100</f>
        <v>76.753649246492699</v>
      </c>
      <c r="J14" s="289">
        <f>SUM('03'!I173)</f>
        <v>0</v>
      </c>
      <c r="K14" s="279">
        <v>97329</v>
      </c>
      <c r="M14" s="148"/>
    </row>
    <row r="15" spans="1:16" s="143" customFormat="1" ht="18" hidden="1" customHeight="1" x14ac:dyDescent="0.25">
      <c r="A15" s="200" t="s">
        <v>257</v>
      </c>
      <c r="B15" s="201"/>
      <c r="C15" s="202"/>
      <c r="D15" s="203"/>
      <c r="E15" s="203"/>
      <c r="F15" s="203">
        <f>SUM('04'!E92)</f>
        <v>0</v>
      </c>
      <c r="G15" s="203">
        <f>SUM('04'!F92)</f>
        <v>0</v>
      </c>
      <c r="H15" s="203">
        <f>SUM('04'!G92)</f>
        <v>0</v>
      </c>
      <c r="I15" s="204">
        <v>0</v>
      </c>
      <c r="J15" s="288">
        <f>SUM('04'!I92)</f>
        <v>0</v>
      </c>
      <c r="K15" s="203">
        <f>SUM('04'!J92)</f>
        <v>0</v>
      </c>
    </row>
    <row r="16" spans="1:16" s="143" customFormat="1" ht="18" customHeight="1" x14ac:dyDescent="0.25">
      <c r="A16" s="690" t="s">
        <v>114</v>
      </c>
      <c r="B16" s="691"/>
      <c r="C16" s="209">
        <v>4</v>
      </c>
      <c r="D16" s="183">
        <v>37794</v>
      </c>
      <c r="E16" s="183">
        <f>24167+14</f>
        <v>24181</v>
      </c>
      <c r="F16" s="183">
        <f>SUM('04'!E12)</f>
        <v>51540</v>
      </c>
      <c r="G16" s="183">
        <f>SUM('04'!F12)</f>
        <v>51629</v>
      </c>
      <c r="H16" s="183">
        <v>43694</v>
      </c>
      <c r="I16" s="184">
        <f t="shared" ref="I16:I58" si="0">H16/F16*100</f>
        <v>84.776872332169191</v>
      </c>
      <c r="J16" s="287">
        <f>H16*0.03</f>
        <v>1310.82</v>
      </c>
      <c r="K16" s="183">
        <f>H16-J16</f>
        <v>42383.18</v>
      </c>
    </row>
    <row r="17" spans="1:16" s="143" customFormat="1" ht="18" hidden="1" customHeight="1" x14ac:dyDescent="0.25">
      <c r="A17" s="185" t="s">
        <v>256</v>
      </c>
      <c r="B17" s="186"/>
      <c r="C17" s="187"/>
      <c r="D17" s="188"/>
      <c r="E17" s="188"/>
      <c r="F17" s="188">
        <f>SUM('04'!E94)</f>
        <v>45555</v>
      </c>
      <c r="G17" s="188">
        <f>SUM('04'!F94)</f>
        <v>45555</v>
      </c>
      <c r="H17" s="188">
        <f>SUM('04'!G94)</f>
        <v>47427</v>
      </c>
      <c r="I17" s="189">
        <f t="shared" si="0"/>
        <v>104.10931840632203</v>
      </c>
      <c r="J17" s="286">
        <f>SUM('04'!I94)</f>
        <v>0</v>
      </c>
      <c r="K17" s="183">
        <f t="shared" ref="K17:K48" si="1">H17-J17</f>
        <v>47427</v>
      </c>
      <c r="M17" s="148"/>
    </row>
    <row r="18" spans="1:16" s="143" customFormat="1" ht="18" hidden="1" customHeight="1" x14ac:dyDescent="0.25">
      <c r="A18" s="200" t="s">
        <v>257</v>
      </c>
      <c r="B18" s="201"/>
      <c r="C18" s="202"/>
      <c r="D18" s="203"/>
      <c r="E18" s="203"/>
      <c r="F18" s="203">
        <f>SUM('04'!E95)</f>
        <v>5985</v>
      </c>
      <c r="G18" s="203">
        <f>SUM('04'!F95)</f>
        <v>6074</v>
      </c>
      <c r="H18" s="203">
        <f>SUM('04'!G95)</f>
        <v>9590</v>
      </c>
      <c r="I18" s="204">
        <v>0</v>
      </c>
      <c r="J18" s="288">
        <f>SUM('04'!I95)</f>
        <v>0</v>
      </c>
      <c r="K18" s="183">
        <f t="shared" si="1"/>
        <v>9590</v>
      </c>
    </row>
    <row r="19" spans="1:16" s="144" customFormat="1" ht="18" customHeight="1" x14ac:dyDescent="0.25">
      <c r="A19" s="690" t="s">
        <v>138</v>
      </c>
      <c r="B19" s="691"/>
      <c r="C19" s="209">
        <v>6</v>
      </c>
      <c r="D19" s="183">
        <v>24589</v>
      </c>
      <c r="E19" s="183">
        <v>28131</v>
      </c>
      <c r="F19" s="183">
        <f>SUM('06'!E11)</f>
        <v>45111</v>
      </c>
      <c r="G19" s="183">
        <f>SUM('06'!F11)</f>
        <v>51352</v>
      </c>
      <c r="H19" s="183">
        <v>35830</v>
      </c>
      <c r="I19" s="184">
        <f>H19/F19*100</f>
        <v>79.426304005674879</v>
      </c>
      <c r="J19" s="287">
        <f>H19*0.03</f>
        <v>1074.8999999999999</v>
      </c>
      <c r="K19" s="183">
        <f t="shared" si="1"/>
        <v>34755.1</v>
      </c>
      <c r="L19" s="143"/>
      <c r="M19" s="143"/>
      <c r="N19" s="143"/>
    </row>
    <row r="20" spans="1:16" s="144" customFormat="1" ht="18" hidden="1" customHeight="1" x14ac:dyDescent="0.25">
      <c r="A20" s="185" t="s">
        <v>256</v>
      </c>
      <c r="B20" s="186"/>
      <c r="C20" s="187"/>
      <c r="D20" s="188"/>
      <c r="E20" s="188"/>
      <c r="F20" s="188">
        <f>SUM('06'!E63)</f>
        <v>45111</v>
      </c>
      <c r="G20" s="188">
        <f>SUM('06'!F63)</f>
        <v>51352</v>
      </c>
      <c r="H20" s="188">
        <f>SUM('06'!G63)</f>
        <v>52428</v>
      </c>
      <c r="I20" s="189">
        <f>H20/F20*100</f>
        <v>116.21999068963224</v>
      </c>
      <c r="J20" s="286">
        <f>SUM('06'!I63)</f>
        <v>0</v>
      </c>
      <c r="K20" s="183">
        <f t="shared" si="1"/>
        <v>52428</v>
      </c>
      <c r="L20" s="143"/>
      <c r="M20" s="143"/>
      <c r="N20" s="143"/>
    </row>
    <row r="21" spans="1:16" s="144" customFormat="1" ht="18" hidden="1" customHeight="1" x14ac:dyDescent="0.25">
      <c r="A21" s="200" t="s">
        <v>257</v>
      </c>
      <c r="B21" s="201"/>
      <c r="C21" s="202"/>
      <c r="D21" s="203"/>
      <c r="E21" s="203"/>
      <c r="F21" s="203">
        <f>SUM('06'!E64)</f>
        <v>0</v>
      </c>
      <c r="G21" s="203">
        <f>SUM('06'!F64)</f>
        <v>0</v>
      </c>
      <c r="H21" s="203">
        <f>SUM('06'!G64)</f>
        <v>0</v>
      </c>
      <c r="I21" s="204">
        <v>0</v>
      </c>
      <c r="J21" s="288">
        <f>SUM('06'!I64)</f>
        <v>0</v>
      </c>
      <c r="K21" s="183">
        <f t="shared" si="1"/>
        <v>0</v>
      </c>
      <c r="L21" s="143"/>
      <c r="M21" s="143"/>
      <c r="N21" s="143"/>
    </row>
    <row r="22" spans="1:16" s="143" customFormat="1" ht="18" customHeight="1" x14ac:dyDescent="0.25">
      <c r="A22" s="682" t="s">
        <v>55</v>
      </c>
      <c r="B22" s="683"/>
      <c r="C22" s="209">
        <v>7</v>
      </c>
      <c r="D22" s="183">
        <v>46380</v>
      </c>
      <c r="E22" s="183">
        <v>45038</v>
      </c>
      <c r="F22" s="183">
        <f>SUM('07'!E12)</f>
        <v>252715</v>
      </c>
      <c r="G22" s="183">
        <f>SUM('07'!F12)</f>
        <v>242983</v>
      </c>
      <c r="H22" s="183">
        <v>223230</v>
      </c>
      <c r="I22" s="184">
        <f t="shared" si="0"/>
        <v>88.332706804107403</v>
      </c>
      <c r="J22" s="287">
        <f>H22*0.03</f>
        <v>6696.9</v>
      </c>
      <c r="K22" s="183">
        <f t="shared" si="1"/>
        <v>216533.1</v>
      </c>
    </row>
    <row r="23" spans="1:16" s="144" customFormat="1" ht="18" hidden="1" customHeight="1" x14ac:dyDescent="0.25">
      <c r="A23" s="185" t="s">
        <v>256</v>
      </c>
      <c r="B23" s="186"/>
      <c r="C23" s="187"/>
      <c r="D23" s="188"/>
      <c r="E23" s="188"/>
      <c r="F23" s="188">
        <f>SUM('07'!E52)</f>
        <v>252715</v>
      </c>
      <c r="G23" s="188">
        <f>SUM('07'!F52)</f>
        <v>242983</v>
      </c>
      <c r="H23" s="188">
        <f>SUM('07'!G52)</f>
        <v>143836</v>
      </c>
      <c r="I23" s="189">
        <f t="shared" si="0"/>
        <v>56.91628910036998</v>
      </c>
      <c r="J23" s="286">
        <f>SUM('07'!I52)</f>
        <v>0</v>
      </c>
      <c r="K23" s="183">
        <f t="shared" si="1"/>
        <v>143836</v>
      </c>
      <c r="L23" s="143"/>
      <c r="M23" s="143"/>
      <c r="N23" s="143"/>
    </row>
    <row r="24" spans="1:16" s="144" customFormat="1" ht="18" hidden="1" customHeight="1" x14ac:dyDescent="0.25">
      <c r="A24" s="200" t="s">
        <v>257</v>
      </c>
      <c r="B24" s="201"/>
      <c r="C24" s="202"/>
      <c r="D24" s="203"/>
      <c r="E24" s="203"/>
      <c r="F24" s="203">
        <f>SUM('06'!E67)</f>
        <v>0</v>
      </c>
      <c r="G24" s="203">
        <f>SUM('06'!F67)</f>
        <v>0</v>
      </c>
      <c r="H24" s="203">
        <f>SUM('06'!G67)</f>
        <v>0</v>
      </c>
      <c r="I24" s="204">
        <v>0</v>
      </c>
      <c r="J24" s="288">
        <f>SUM('06'!I67)</f>
        <v>0</v>
      </c>
      <c r="K24" s="183">
        <f t="shared" si="1"/>
        <v>0</v>
      </c>
      <c r="L24" s="143"/>
      <c r="M24" s="143"/>
      <c r="N24" s="143"/>
    </row>
    <row r="25" spans="1:16" s="156" customFormat="1" ht="18" customHeight="1" x14ac:dyDescent="0.25">
      <c r="A25" s="692" t="s">
        <v>118</v>
      </c>
      <c r="B25" s="693"/>
      <c r="C25" s="209">
        <v>8</v>
      </c>
      <c r="D25" s="218">
        <v>7505</v>
      </c>
      <c r="E25" s="218">
        <v>9297</v>
      </c>
      <c r="F25" s="218">
        <f>SUM('08'!E16)</f>
        <v>37442</v>
      </c>
      <c r="G25" s="218">
        <f>SUM('08'!F16)</f>
        <v>39702</v>
      </c>
      <c r="H25" s="218">
        <v>37109</v>
      </c>
      <c r="I25" s="184">
        <f>H25/F25*100</f>
        <v>99.110624432455523</v>
      </c>
      <c r="J25" s="287">
        <f>H25*0.03</f>
        <v>1113.27</v>
      </c>
      <c r="K25" s="183">
        <f t="shared" si="1"/>
        <v>35995.730000000003</v>
      </c>
    </row>
    <row r="26" spans="1:16" s="143" customFormat="1" ht="18" hidden="1" customHeight="1" x14ac:dyDescent="0.25">
      <c r="A26" s="185" t="s">
        <v>256</v>
      </c>
      <c r="B26" s="186"/>
      <c r="C26" s="187"/>
      <c r="D26" s="188"/>
      <c r="E26" s="188"/>
      <c r="F26" s="188">
        <f>SUM('08'!E239)</f>
        <v>37442</v>
      </c>
      <c r="G26" s="188">
        <f>SUM('08'!F239)</f>
        <v>39702</v>
      </c>
      <c r="H26" s="188">
        <f>SUM('08'!G239)</f>
        <v>46637</v>
      </c>
      <c r="I26" s="189">
        <f>H26/F26*100</f>
        <v>124.55798301372789</v>
      </c>
      <c r="J26" s="286">
        <f>SUM('08'!I239)</f>
        <v>0</v>
      </c>
      <c r="K26" s="183">
        <f t="shared" si="1"/>
        <v>46637</v>
      </c>
      <c r="M26" s="148"/>
    </row>
    <row r="27" spans="1:16" s="143" customFormat="1" ht="18" hidden="1" customHeight="1" x14ac:dyDescent="0.25">
      <c r="A27" s="200" t="s">
        <v>257</v>
      </c>
      <c r="B27" s="201"/>
      <c r="C27" s="202"/>
      <c r="D27" s="203"/>
      <c r="E27" s="203"/>
      <c r="F27" s="203">
        <f>SUM('04'!E102)</f>
        <v>0</v>
      </c>
      <c r="G27" s="203">
        <f>SUM('04'!F102)</f>
        <v>0</v>
      </c>
      <c r="H27" s="203">
        <f>SUM('04'!G102)</f>
        <v>0</v>
      </c>
      <c r="I27" s="204">
        <v>0</v>
      </c>
      <c r="J27" s="288">
        <f>SUM('04'!I102)</f>
        <v>0</v>
      </c>
      <c r="K27" s="183">
        <f t="shared" si="1"/>
        <v>0</v>
      </c>
    </row>
    <row r="28" spans="1:16" s="149" customFormat="1" ht="18" customHeight="1" x14ac:dyDescent="0.25">
      <c r="A28" s="682" t="s">
        <v>50</v>
      </c>
      <c r="B28" s="683"/>
      <c r="C28" s="209">
        <v>9</v>
      </c>
      <c r="D28" s="183">
        <v>4793</v>
      </c>
      <c r="E28" s="183">
        <v>5130</v>
      </c>
      <c r="F28" s="183">
        <f>SUM('09'!E23)</f>
        <v>8640</v>
      </c>
      <c r="G28" s="183">
        <f>SUM('09'!F23)</f>
        <v>56940</v>
      </c>
      <c r="H28" s="183">
        <v>6387</v>
      </c>
      <c r="I28" s="184">
        <f t="shared" si="0"/>
        <v>73.923611111111114</v>
      </c>
      <c r="J28" s="287">
        <f>H28*0.03</f>
        <v>191.60999999999999</v>
      </c>
      <c r="K28" s="183">
        <f t="shared" si="1"/>
        <v>6195.39</v>
      </c>
      <c r="P28" s="155"/>
    </row>
    <row r="29" spans="1:16" s="143" customFormat="1" ht="18" hidden="1" customHeight="1" x14ac:dyDescent="0.25">
      <c r="A29" s="185" t="s">
        <v>256</v>
      </c>
      <c r="B29" s="186"/>
      <c r="C29" s="187"/>
      <c r="D29" s="188"/>
      <c r="E29" s="188"/>
      <c r="F29" s="188">
        <f>SUM('09'!E161)</f>
        <v>8640</v>
      </c>
      <c r="G29" s="188">
        <f>SUM('09'!F161)</f>
        <v>11141</v>
      </c>
      <c r="H29" s="188">
        <f>SUM('09'!G161)</f>
        <v>259466</v>
      </c>
      <c r="I29" s="189">
        <f t="shared" si="0"/>
        <v>3003.0787037037035</v>
      </c>
      <c r="J29" s="286">
        <f>SUM('09'!I161)</f>
        <v>0</v>
      </c>
      <c r="K29" s="183">
        <f t="shared" si="1"/>
        <v>259466</v>
      </c>
      <c r="M29" s="148"/>
    </row>
    <row r="30" spans="1:16" s="143" customFormat="1" ht="18" hidden="1" customHeight="1" x14ac:dyDescent="0.25">
      <c r="A30" s="200" t="s">
        <v>257</v>
      </c>
      <c r="B30" s="201"/>
      <c r="C30" s="202"/>
      <c r="D30" s="203"/>
      <c r="E30" s="203"/>
      <c r="F30" s="203">
        <f>SUM('04'!E105)</f>
        <v>0</v>
      </c>
      <c r="G30" s="203">
        <f>SUM('04'!F105)</f>
        <v>0</v>
      </c>
      <c r="H30" s="203">
        <f>SUM('04'!G105)</f>
        <v>0</v>
      </c>
      <c r="I30" s="204">
        <v>0</v>
      </c>
      <c r="J30" s="288">
        <f>SUM('04'!I105)</f>
        <v>0</v>
      </c>
      <c r="K30" s="183">
        <f t="shared" si="1"/>
        <v>0</v>
      </c>
    </row>
    <row r="31" spans="1:16" s="149" customFormat="1" ht="18" customHeight="1" x14ac:dyDescent="0.25">
      <c r="A31" s="682" t="s">
        <v>141</v>
      </c>
      <c r="B31" s="683"/>
      <c r="C31" s="182">
        <v>10</v>
      </c>
      <c r="D31" s="183">
        <v>14184</v>
      </c>
      <c r="E31" s="183">
        <f>10107+870</f>
        <v>10977</v>
      </c>
      <c r="F31" s="183">
        <f>SUM('10'!E16)</f>
        <v>12558</v>
      </c>
      <c r="G31" s="183">
        <f>SUM('10'!F16)</f>
        <v>13214</v>
      </c>
      <c r="H31" s="183">
        <v>10931</v>
      </c>
      <c r="I31" s="184">
        <f t="shared" si="0"/>
        <v>87.044115304984871</v>
      </c>
      <c r="J31" s="287">
        <f>H31*0.03</f>
        <v>327.93</v>
      </c>
      <c r="K31" s="183">
        <f t="shared" si="1"/>
        <v>10603.07</v>
      </c>
    </row>
    <row r="32" spans="1:16" s="143" customFormat="1" ht="18" hidden="1" customHeight="1" x14ac:dyDescent="0.25">
      <c r="A32" s="185" t="s">
        <v>256</v>
      </c>
      <c r="B32" s="186"/>
      <c r="C32" s="187"/>
      <c r="D32" s="188"/>
      <c r="E32" s="188"/>
      <c r="F32" s="188">
        <f>SUM('10'!E150)</f>
        <v>12558</v>
      </c>
      <c r="G32" s="188">
        <f>SUM('10'!F150)</f>
        <v>13214</v>
      </c>
      <c r="H32" s="188">
        <f>SUM('10'!G150)</f>
        <v>14437</v>
      </c>
      <c r="I32" s="189">
        <f t="shared" si="0"/>
        <v>114.96257365822584</v>
      </c>
      <c r="J32" s="286">
        <f>SUM('10'!I150)</f>
        <v>0</v>
      </c>
      <c r="K32" s="183">
        <f t="shared" si="1"/>
        <v>14437</v>
      </c>
      <c r="M32" s="148"/>
    </row>
    <row r="33" spans="1:16" s="143" customFormat="1" ht="18" hidden="1" customHeight="1" x14ac:dyDescent="0.25">
      <c r="A33" s="200" t="s">
        <v>257</v>
      </c>
      <c r="B33" s="201"/>
      <c r="C33" s="202"/>
      <c r="D33" s="203"/>
      <c r="E33" s="203"/>
      <c r="F33" s="203">
        <f>SUM('04'!E104)</f>
        <v>0</v>
      </c>
      <c r="G33" s="203">
        <f>SUM('04'!F104)</f>
        <v>0</v>
      </c>
      <c r="H33" s="203">
        <f>SUM('04'!G104)</f>
        <v>0</v>
      </c>
      <c r="I33" s="204">
        <v>0</v>
      </c>
      <c r="J33" s="288">
        <f>SUM('04'!I104)</f>
        <v>0</v>
      </c>
      <c r="K33" s="183">
        <f t="shared" si="1"/>
        <v>0</v>
      </c>
    </row>
    <row r="34" spans="1:16" s="143" customFormat="1" ht="18" customHeight="1" x14ac:dyDescent="0.25">
      <c r="A34" s="682" t="s">
        <v>51</v>
      </c>
      <c r="B34" s="683"/>
      <c r="C34" s="182">
        <v>11</v>
      </c>
      <c r="D34" s="183">
        <v>5245</v>
      </c>
      <c r="E34" s="183">
        <v>1330</v>
      </c>
      <c r="F34" s="183">
        <f>SUM('11'!E15)</f>
        <v>4416</v>
      </c>
      <c r="G34" s="183">
        <f>SUM('11'!F15)</f>
        <v>5746</v>
      </c>
      <c r="H34" s="183">
        <v>2938</v>
      </c>
      <c r="I34" s="184">
        <f t="shared" si="0"/>
        <v>66.530797101449281</v>
      </c>
      <c r="J34" s="287">
        <f>H34*0.03</f>
        <v>88.14</v>
      </c>
      <c r="K34" s="183">
        <f t="shared" si="1"/>
        <v>2849.86</v>
      </c>
      <c r="P34" s="148"/>
    </row>
    <row r="35" spans="1:16" s="143" customFormat="1" ht="18" hidden="1" customHeight="1" x14ac:dyDescent="0.25">
      <c r="A35" s="185" t="s">
        <v>256</v>
      </c>
      <c r="B35" s="186"/>
      <c r="C35" s="187"/>
      <c r="D35" s="188"/>
      <c r="E35" s="188"/>
      <c r="F35" s="188">
        <f>SUM('11'!E226)</f>
        <v>4416</v>
      </c>
      <c r="G35" s="188">
        <f>SUM('11'!F226)</f>
        <v>5746</v>
      </c>
      <c r="H35" s="188">
        <f>SUM('11'!G226)</f>
        <v>4345</v>
      </c>
      <c r="I35" s="189">
        <f t="shared" si="0"/>
        <v>98.392210144927532</v>
      </c>
      <c r="J35" s="286">
        <f>SUM('11'!I226)</f>
        <v>0</v>
      </c>
      <c r="K35" s="183">
        <f t="shared" si="1"/>
        <v>4345</v>
      </c>
      <c r="M35" s="148"/>
    </row>
    <row r="36" spans="1:16" s="143" customFormat="1" ht="18" hidden="1" customHeight="1" x14ac:dyDescent="0.25">
      <c r="A36" s="200" t="s">
        <v>257</v>
      </c>
      <c r="B36" s="201"/>
      <c r="C36" s="202"/>
      <c r="D36" s="203"/>
      <c r="E36" s="203"/>
      <c r="F36" s="203">
        <f>SUM('04'!E107)</f>
        <v>0</v>
      </c>
      <c r="G36" s="203">
        <f>SUM('04'!F107)</f>
        <v>0</v>
      </c>
      <c r="H36" s="203">
        <f>SUM('04'!G107)</f>
        <v>0</v>
      </c>
      <c r="I36" s="204">
        <v>0</v>
      </c>
      <c r="J36" s="288">
        <f>SUM('04'!I107)</f>
        <v>0</v>
      </c>
      <c r="K36" s="183">
        <f t="shared" si="1"/>
        <v>0</v>
      </c>
    </row>
    <row r="37" spans="1:16" s="143" customFormat="1" ht="18" customHeight="1" x14ac:dyDescent="0.25">
      <c r="A37" s="694" t="s">
        <v>52</v>
      </c>
      <c r="B37" s="695"/>
      <c r="C37" s="182">
        <v>12</v>
      </c>
      <c r="D37" s="183">
        <v>835</v>
      </c>
      <c r="E37" s="183">
        <v>3238</v>
      </c>
      <c r="F37" s="183">
        <f>SUM('12'!E13)</f>
        <v>870</v>
      </c>
      <c r="G37" s="183">
        <f>SUM('12'!F13)</f>
        <v>870</v>
      </c>
      <c r="H37" s="183">
        <v>1859</v>
      </c>
      <c r="I37" s="184">
        <f t="shared" si="0"/>
        <v>213.6781609195402</v>
      </c>
      <c r="J37" s="287">
        <f>H37*0.03</f>
        <v>55.769999999999996</v>
      </c>
      <c r="K37" s="183">
        <f t="shared" si="1"/>
        <v>1803.23</v>
      </c>
      <c r="L37" s="148"/>
      <c r="M37" s="148"/>
      <c r="N37" s="148"/>
      <c r="O37" s="148"/>
      <c r="P37" s="148"/>
    </row>
    <row r="38" spans="1:16" s="143" customFormat="1" ht="18" hidden="1" customHeight="1" x14ac:dyDescent="0.25">
      <c r="A38" s="185" t="s">
        <v>256</v>
      </c>
      <c r="B38" s="186"/>
      <c r="C38" s="187"/>
      <c r="D38" s="188"/>
      <c r="E38" s="188"/>
      <c r="F38" s="188">
        <f>SUM('12'!E42)</f>
        <v>870</v>
      </c>
      <c r="G38" s="188">
        <f>SUM('12'!F42)</f>
        <v>870</v>
      </c>
      <c r="H38" s="188">
        <f>SUM('12'!G42)</f>
        <v>860</v>
      </c>
      <c r="I38" s="189">
        <f t="shared" si="0"/>
        <v>98.850574712643677</v>
      </c>
      <c r="J38" s="286">
        <f>SUM('12'!I42)</f>
        <v>0</v>
      </c>
      <c r="K38" s="183">
        <f t="shared" si="1"/>
        <v>860</v>
      </c>
      <c r="M38" s="148"/>
    </row>
    <row r="39" spans="1:16" s="143" customFormat="1" ht="18" hidden="1" customHeight="1" x14ac:dyDescent="0.25">
      <c r="A39" s="200" t="s">
        <v>257</v>
      </c>
      <c r="B39" s="201"/>
      <c r="C39" s="202"/>
      <c r="D39" s="203"/>
      <c r="E39" s="203"/>
      <c r="F39" s="203">
        <f>SUM('04'!E102)</f>
        <v>0</v>
      </c>
      <c r="G39" s="203">
        <f>SUM('13'!F80)</f>
        <v>0</v>
      </c>
      <c r="H39" s="203">
        <f>SUM('13'!G80)</f>
        <v>0</v>
      </c>
      <c r="I39" s="204">
        <v>0</v>
      </c>
      <c r="J39" s="288">
        <f>SUM('13'!I80)</f>
        <v>0</v>
      </c>
      <c r="K39" s="183">
        <f t="shared" si="1"/>
        <v>0</v>
      </c>
    </row>
    <row r="40" spans="1:16" s="144" customFormat="1" ht="18" customHeight="1" x14ac:dyDescent="0.25">
      <c r="A40" s="694" t="s">
        <v>150</v>
      </c>
      <c r="B40" s="699"/>
      <c r="C40" s="182">
        <v>13</v>
      </c>
      <c r="D40" s="183">
        <v>9093</v>
      </c>
      <c r="E40" s="183">
        <v>1</v>
      </c>
      <c r="F40" s="183">
        <f>SUM('13'!E15)</f>
        <v>34740</v>
      </c>
      <c r="G40" s="183">
        <f>SUM('13'!F15)</f>
        <v>38089</v>
      </c>
      <c r="H40" s="183">
        <v>36670</v>
      </c>
      <c r="I40" s="184">
        <f t="shared" si="0"/>
        <v>105.55555555555556</v>
      </c>
      <c r="J40" s="287">
        <f>H40*0.03</f>
        <v>1100.0999999999999</v>
      </c>
      <c r="K40" s="183">
        <f t="shared" si="1"/>
        <v>35569.9</v>
      </c>
      <c r="L40" s="148"/>
      <c r="M40" s="148"/>
      <c r="N40" s="152"/>
      <c r="O40" s="152"/>
      <c r="P40" s="152"/>
    </row>
    <row r="41" spans="1:16" s="143" customFormat="1" ht="18" hidden="1" customHeight="1" x14ac:dyDescent="0.25">
      <c r="A41" s="185" t="s">
        <v>256</v>
      </c>
      <c r="B41" s="186"/>
      <c r="C41" s="187"/>
      <c r="D41" s="188"/>
      <c r="E41" s="188"/>
      <c r="F41" s="188">
        <f>SUM('13'!E82)</f>
        <v>34740</v>
      </c>
      <c r="G41" s="188">
        <f>SUM('13'!F82)</f>
        <v>38089</v>
      </c>
      <c r="H41" s="188">
        <f>SUM('13'!G82)</f>
        <v>34165</v>
      </c>
      <c r="I41" s="189">
        <f t="shared" si="0"/>
        <v>98.344847438111685</v>
      </c>
      <c r="J41" s="286">
        <f>SUM('13'!I82)</f>
        <v>0</v>
      </c>
      <c r="K41" s="183">
        <f t="shared" si="1"/>
        <v>34165</v>
      </c>
      <c r="M41" s="148"/>
    </row>
    <row r="42" spans="1:16" s="143" customFormat="1" ht="18" hidden="1" customHeight="1" x14ac:dyDescent="0.25">
      <c r="A42" s="200" t="s">
        <v>257</v>
      </c>
      <c r="B42" s="201"/>
      <c r="C42" s="202"/>
      <c r="D42" s="203"/>
      <c r="E42" s="203"/>
      <c r="F42" s="203">
        <f>SUM('04'!E105)</f>
        <v>0</v>
      </c>
      <c r="G42" s="203">
        <f>SUM('13'!F83)</f>
        <v>0</v>
      </c>
      <c r="H42" s="203">
        <f>SUM('13'!G83)</f>
        <v>0</v>
      </c>
      <c r="I42" s="204">
        <v>0</v>
      </c>
      <c r="J42" s="288">
        <f>SUM('13'!I83)</f>
        <v>0</v>
      </c>
      <c r="K42" s="183">
        <f t="shared" si="1"/>
        <v>0</v>
      </c>
    </row>
    <row r="43" spans="1:16" s="150" customFormat="1" ht="18" customHeight="1" x14ac:dyDescent="0.25">
      <c r="A43" s="682" t="s">
        <v>56</v>
      </c>
      <c r="B43" s="683"/>
      <c r="C43" s="219">
        <v>14</v>
      </c>
      <c r="D43" s="218">
        <v>18917</v>
      </c>
      <c r="E43" s="218">
        <v>21869</v>
      </c>
      <c r="F43" s="218">
        <f>SUM('14'!E19)</f>
        <v>80460</v>
      </c>
      <c r="G43" s="218">
        <f>SUM('14'!F19)</f>
        <v>81507</v>
      </c>
      <c r="H43" s="218">
        <v>52510</v>
      </c>
      <c r="I43" s="184">
        <f t="shared" si="0"/>
        <v>65.262242107879686</v>
      </c>
      <c r="J43" s="287">
        <f>H43*0.03</f>
        <v>1575.3</v>
      </c>
      <c r="K43" s="183">
        <f t="shared" si="1"/>
        <v>50934.7</v>
      </c>
      <c r="L43" s="149"/>
      <c r="M43" s="149"/>
      <c r="P43" s="151"/>
    </row>
    <row r="44" spans="1:16" s="143" customFormat="1" ht="18" hidden="1" customHeight="1" x14ac:dyDescent="0.25">
      <c r="A44" s="185" t="s">
        <v>256</v>
      </c>
      <c r="B44" s="186"/>
      <c r="C44" s="187"/>
      <c r="D44" s="188"/>
      <c r="E44" s="188"/>
      <c r="F44" s="188">
        <f>SUM('14'!E83)</f>
        <v>80460</v>
      </c>
      <c r="G44" s="188">
        <f>SUM('14'!F83)</f>
        <v>81507</v>
      </c>
      <c r="H44" s="188">
        <f>SUM('14'!G83)</f>
        <v>83940</v>
      </c>
      <c r="I44" s="189">
        <f t="shared" si="0"/>
        <v>104.32513049962715</v>
      </c>
      <c r="J44" s="286">
        <f>SUM('14'!I83)</f>
        <v>0</v>
      </c>
      <c r="K44" s="183">
        <f t="shared" si="1"/>
        <v>83940</v>
      </c>
      <c r="M44" s="148"/>
    </row>
    <row r="45" spans="1:16" s="143" customFormat="1" ht="18" hidden="1" customHeight="1" x14ac:dyDescent="0.25">
      <c r="A45" s="200" t="s">
        <v>257</v>
      </c>
      <c r="B45" s="201"/>
      <c r="C45" s="202"/>
      <c r="D45" s="203"/>
      <c r="E45" s="203"/>
      <c r="F45" s="203">
        <f>SUM('04'!E108)</f>
        <v>0</v>
      </c>
      <c r="G45" s="203">
        <f>SUM('04'!F108)</f>
        <v>0</v>
      </c>
      <c r="H45" s="203">
        <f>SUM('04'!G108)</f>
        <v>0</v>
      </c>
      <c r="I45" s="204">
        <v>0</v>
      </c>
      <c r="J45" s="288">
        <f>SUM('04'!I108)</f>
        <v>0</v>
      </c>
      <c r="K45" s="183">
        <f t="shared" si="1"/>
        <v>0</v>
      </c>
    </row>
    <row r="46" spans="1:16" s="143" customFormat="1" ht="18" customHeight="1" x14ac:dyDescent="0.25">
      <c r="A46" s="694" t="s">
        <v>140</v>
      </c>
      <c r="B46" s="700"/>
      <c r="C46" s="182">
        <v>17</v>
      </c>
      <c r="D46" s="183">
        <v>487</v>
      </c>
      <c r="E46" s="183">
        <v>989</v>
      </c>
      <c r="F46" s="183">
        <f>SUM('17'!E12)</f>
        <v>1355</v>
      </c>
      <c r="G46" s="183">
        <f>SUM('17'!F12)</f>
        <v>2317</v>
      </c>
      <c r="H46" s="183">
        <v>1382</v>
      </c>
      <c r="I46" s="184">
        <f t="shared" si="0"/>
        <v>101.99261992619925</v>
      </c>
      <c r="J46" s="287">
        <f>H46*0.03</f>
        <v>41.46</v>
      </c>
      <c r="K46" s="183">
        <f>H46-J46</f>
        <v>1340.54</v>
      </c>
    </row>
    <row r="47" spans="1:16" s="143" customFormat="1" ht="18" hidden="1" customHeight="1" x14ac:dyDescent="0.25">
      <c r="A47" s="185" t="s">
        <v>256</v>
      </c>
      <c r="B47" s="186"/>
      <c r="C47" s="187"/>
      <c r="D47" s="188"/>
      <c r="E47" s="188"/>
      <c r="F47" s="188">
        <f>SUM('17'!E40)</f>
        <v>1355</v>
      </c>
      <c r="G47" s="188">
        <f>SUM('17'!F40)</f>
        <v>2317</v>
      </c>
      <c r="H47" s="188">
        <f>SUM('17'!G40)</f>
        <v>1355</v>
      </c>
      <c r="I47" s="189">
        <f t="shared" si="0"/>
        <v>100</v>
      </c>
      <c r="J47" s="286">
        <f>SUM('17'!I40)</f>
        <v>0</v>
      </c>
      <c r="K47" s="183">
        <f t="shared" si="1"/>
        <v>1355</v>
      </c>
      <c r="M47" s="148"/>
    </row>
    <row r="48" spans="1:16" s="143" customFormat="1" ht="18" hidden="1" customHeight="1" x14ac:dyDescent="0.25">
      <c r="A48" s="200" t="s">
        <v>257</v>
      </c>
      <c r="B48" s="201"/>
      <c r="C48" s="202"/>
      <c r="D48" s="203"/>
      <c r="E48" s="203"/>
      <c r="F48" s="203">
        <f>SUM('04'!E111)</f>
        <v>0</v>
      </c>
      <c r="G48" s="203">
        <f>SUM('04'!F111)</f>
        <v>0</v>
      </c>
      <c r="H48" s="203">
        <f>SUM('04'!G111)</f>
        <v>0</v>
      </c>
      <c r="I48" s="204">
        <v>0</v>
      </c>
      <c r="J48" s="288">
        <f>SUM('04'!I111)</f>
        <v>0</v>
      </c>
      <c r="K48" s="183">
        <f t="shared" si="1"/>
        <v>0</v>
      </c>
    </row>
    <row r="49" spans="1:14" s="143" customFormat="1" ht="18" customHeight="1" x14ac:dyDescent="0.25">
      <c r="A49" s="694" t="s">
        <v>155</v>
      </c>
      <c r="B49" s="695"/>
      <c r="C49" s="182">
        <v>18</v>
      </c>
      <c r="D49" s="183">
        <v>27425</v>
      </c>
      <c r="E49" s="183">
        <v>34572</v>
      </c>
      <c r="F49" s="183">
        <f>SUM('18'!E30)</f>
        <v>72454</v>
      </c>
      <c r="G49" s="183">
        <f>SUM('18'!F30)</f>
        <v>73187</v>
      </c>
      <c r="H49" s="183">
        <v>67592</v>
      </c>
      <c r="I49" s="184">
        <f t="shared" si="0"/>
        <v>93.289535429375874</v>
      </c>
      <c r="J49" s="287">
        <f>H49*0.03</f>
        <v>2027.76</v>
      </c>
      <c r="K49" s="183">
        <f>H49-J49</f>
        <v>65564.240000000005</v>
      </c>
    </row>
    <row r="50" spans="1:14" s="143" customFormat="1" ht="18" hidden="1" customHeight="1" x14ac:dyDescent="0.25">
      <c r="A50" s="185" t="s">
        <v>256</v>
      </c>
      <c r="B50" s="186"/>
      <c r="C50" s="187"/>
      <c r="D50" s="188"/>
      <c r="E50" s="188"/>
      <c r="F50" s="188">
        <f>SUM('18'!E415)</f>
        <v>72454</v>
      </c>
      <c r="G50" s="188">
        <f>SUM('18'!F415)</f>
        <v>73187</v>
      </c>
      <c r="H50" s="188">
        <f>SUM('18'!G415)</f>
        <v>166983</v>
      </c>
      <c r="I50" s="189">
        <f t="shared" si="0"/>
        <v>230.46760703342812</v>
      </c>
      <c r="J50" s="286">
        <f>SUM('18'!I415)</f>
        <v>0</v>
      </c>
      <c r="K50" s="188">
        <f>SUM('18'!J415)</f>
        <v>0</v>
      </c>
      <c r="M50" s="148"/>
    </row>
    <row r="51" spans="1:14" s="143" customFormat="1" ht="18" hidden="1" customHeight="1" x14ac:dyDescent="0.25">
      <c r="A51" s="200" t="s">
        <v>257</v>
      </c>
      <c r="B51" s="201"/>
      <c r="C51" s="202"/>
      <c r="D51" s="203"/>
      <c r="E51" s="203"/>
      <c r="F51" s="203">
        <f>SUM('18'!E416)</f>
        <v>0</v>
      </c>
      <c r="G51" s="203">
        <f>SUM('18'!F416)</f>
        <v>0</v>
      </c>
      <c r="H51" s="203">
        <f>SUM('18'!G416)</f>
        <v>0</v>
      </c>
      <c r="I51" s="204">
        <v>0</v>
      </c>
      <c r="J51" s="288">
        <f>SUM('18'!I416)</f>
        <v>0</v>
      </c>
      <c r="K51" s="203">
        <f>SUM('18'!J416)</f>
        <v>0</v>
      </c>
    </row>
    <row r="52" spans="1:14" s="143" customFormat="1" ht="18" customHeight="1" x14ac:dyDescent="0.25">
      <c r="A52" s="701" t="s">
        <v>91</v>
      </c>
      <c r="B52" s="702"/>
      <c r="C52" s="292">
        <v>19</v>
      </c>
      <c r="D52" s="293">
        <v>566</v>
      </c>
      <c r="E52" s="293">
        <v>33070</v>
      </c>
      <c r="F52" s="293">
        <v>70485</v>
      </c>
      <c r="G52" s="293">
        <f>SUM('19'!F12)</f>
        <v>34300</v>
      </c>
      <c r="H52" s="293">
        <f>SUM('19'!G12)</f>
        <v>0</v>
      </c>
      <c r="I52" s="294">
        <f t="shared" si="0"/>
        <v>0</v>
      </c>
      <c r="J52" s="295">
        <f>SUM('19'!I12)</f>
        <v>0</v>
      </c>
      <c r="K52" s="293">
        <f>SUM('19'!J12)</f>
        <v>0</v>
      </c>
      <c r="L52" s="157"/>
    </row>
    <row r="53" spans="1:14" s="143" customFormat="1" ht="18" hidden="1" customHeight="1" x14ac:dyDescent="0.25">
      <c r="A53" s="185" t="s">
        <v>256</v>
      </c>
      <c r="B53" s="186"/>
      <c r="C53" s="187"/>
      <c r="D53" s="188"/>
      <c r="E53" s="188"/>
      <c r="F53" s="188">
        <f>SUM('19'!E45)</f>
        <v>70485</v>
      </c>
      <c r="G53" s="188">
        <f>SUM('19'!F45)</f>
        <v>34300</v>
      </c>
      <c r="H53" s="188">
        <f>SUM('19'!G45)</f>
        <v>0</v>
      </c>
      <c r="I53" s="189">
        <f t="shared" si="0"/>
        <v>0</v>
      </c>
      <c r="J53" s="286">
        <f>SUM('19'!I45)</f>
        <v>0</v>
      </c>
      <c r="K53" s="188">
        <f>SUM('19'!J45)</f>
        <v>0</v>
      </c>
      <c r="M53" s="148"/>
    </row>
    <row r="54" spans="1:14" s="143" customFormat="1" ht="18" hidden="1" customHeight="1" x14ac:dyDescent="0.25">
      <c r="A54" s="200" t="s">
        <v>257</v>
      </c>
      <c r="B54" s="201"/>
      <c r="C54" s="202"/>
      <c r="D54" s="203"/>
      <c r="E54" s="203"/>
      <c r="F54" s="203">
        <f>SUM('18'!E419)</f>
        <v>0</v>
      </c>
      <c r="G54" s="203">
        <f>SUM('18'!F419)</f>
        <v>0</v>
      </c>
      <c r="H54" s="203">
        <f>SUM('18'!G419)</f>
        <v>0</v>
      </c>
      <c r="I54" s="204">
        <v>0</v>
      </c>
      <c r="J54" s="288">
        <f>SUM('18'!I419)</f>
        <v>0</v>
      </c>
      <c r="K54" s="203">
        <f>SUM('18'!J419)</f>
        <v>0</v>
      </c>
    </row>
    <row r="55" spans="1:14" s="144" customFormat="1" ht="18" customHeight="1" thickBot="1" x14ac:dyDescent="0.3">
      <c r="A55" s="694" t="s">
        <v>103</v>
      </c>
      <c r="B55" s="695"/>
      <c r="C55" s="182">
        <v>20</v>
      </c>
      <c r="D55" s="183">
        <f>SUM('20'!C10)</f>
        <v>0</v>
      </c>
      <c r="E55" s="183">
        <f>SUM('20'!D10)</f>
        <v>0</v>
      </c>
      <c r="F55" s="183">
        <f>SUM('20'!E10)</f>
        <v>577</v>
      </c>
      <c r="G55" s="183">
        <f>SUM('20'!F10)</f>
        <v>577</v>
      </c>
      <c r="H55" s="183">
        <v>513</v>
      </c>
      <c r="I55" s="184">
        <f t="shared" si="0"/>
        <v>88.908145580589263</v>
      </c>
      <c r="J55" s="287">
        <f>H55*0.03</f>
        <v>15.389999999999999</v>
      </c>
      <c r="K55" s="183">
        <f>H55-J55</f>
        <v>497.61</v>
      </c>
      <c r="L55" s="143"/>
    </row>
    <row r="56" spans="1:14" s="190" customFormat="1" ht="18" hidden="1" customHeight="1" x14ac:dyDescent="0.2">
      <c r="A56" s="185" t="s">
        <v>256</v>
      </c>
      <c r="B56" s="186"/>
      <c r="C56" s="187"/>
      <c r="D56" s="188"/>
      <c r="E56" s="188"/>
      <c r="F56" s="188">
        <f>SUM('20'!E35)</f>
        <v>577</v>
      </c>
      <c r="G56" s="188">
        <f>SUM('20'!F35)</f>
        <v>577</v>
      </c>
      <c r="H56" s="188">
        <f>SUM('20'!G35)</f>
        <v>577</v>
      </c>
      <c r="I56" s="189">
        <f t="shared" si="0"/>
        <v>100</v>
      </c>
      <c r="J56" s="286">
        <f>SUM('20'!I35)</f>
        <v>0</v>
      </c>
      <c r="K56" s="188">
        <f>SUM('20'!J35)</f>
        <v>0</v>
      </c>
      <c r="L56" s="170"/>
    </row>
    <row r="57" spans="1:14" s="190" customFormat="1" ht="18" hidden="1" customHeight="1" thickBot="1" x14ac:dyDescent="0.25">
      <c r="A57" s="191" t="s">
        <v>257</v>
      </c>
      <c r="B57" s="192"/>
      <c r="C57" s="193"/>
      <c r="D57" s="194"/>
      <c r="E57" s="194"/>
      <c r="F57" s="194">
        <f>SUM('20'!E36)</f>
        <v>0</v>
      </c>
      <c r="G57" s="194">
        <f>SUM('20'!F36)</f>
        <v>0</v>
      </c>
      <c r="H57" s="194">
        <f>SUM('20'!G36)</f>
        <v>0</v>
      </c>
      <c r="I57" s="195">
        <v>0</v>
      </c>
      <c r="J57" s="290">
        <f>SUM('20'!I36)</f>
        <v>0</v>
      </c>
      <c r="K57" s="194">
        <f>SUM('20'!J36)</f>
        <v>0</v>
      </c>
      <c r="L57" s="170"/>
    </row>
    <row r="58" spans="1:14" s="6" customFormat="1" ht="25.5" customHeight="1" thickTop="1" thickBot="1" x14ac:dyDescent="0.3">
      <c r="A58" s="696" t="s">
        <v>123</v>
      </c>
      <c r="B58" s="697"/>
      <c r="C58" s="697"/>
      <c r="D58" s="11">
        <f>SUM(D7:D55)</f>
        <v>566898</v>
      </c>
      <c r="E58" s="11">
        <f>SUM(E7:E55)</f>
        <v>585236</v>
      </c>
      <c r="F58" s="11">
        <f>SUM(F7,F10,F13,F16,F19,F22,F25,F28,F31,F34,F37,F40,F43,F46,F49,F52,F55)</f>
        <v>1279043</v>
      </c>
      <c r="G58" s="11">
        <f>SUM(G7,G10,G13,G16,G19,G22,G25,G28,G31,G34,G37,G40,G43,G46,G49,G52,G55)</f>
        <v>1311302</v>
      </c>
      <c r="H58" s="11">
        <f>SUM(H7,H10,H13,H16,H19,H22,H25,H28,H31,H34,H37,H40,H43,H46,H49,H52,H55)</f>
        <v>1042624</v>
      </c>
      <c r="I58" s="29">
        <f t="shared" si="0"/>
        <v>81.515945906431611</v>
      </c>
      <c r="J58" s="291">
        <f>SUM(J7,J10,J13,J16,J19,J22,J25,J28,J31,J34,J37,J40,J43,J46,J49,J52,J55)</f>
        <v>31278.719999999994</v>
      </c>
      <c r="K58" s="11">
        <f>SUM(K7,K10,K13,K16,K19,K22,K25,K28,K31,K34,K37,K40,K43,K46,K49,K52,K55)</f>
        <v>1011345.2799999999</v>
      </c>
      <c r="M58" s="13"/>
      <c r="N58" s="15"/>
    </row>
    <row r="59" spans="1:14" ht="13.5" thickTop="1" x14ac:dyDescent="0.2">
      <c r="A59" s="281"/>
      <c r="B59" s="281"/>
      <c r="C59" s="281"/>
      <c r="D59" s="281"/>
      <c r="E59" s="281"/>
      <c r="F59" s="281"/>
      <c r="G59" s="281"/>
      <c r="H59" s="281"/>
      <c r="I59" s="281"/>
      <c r="J59" s="281"/>
      <c r="K59" s="282"/>
    </row>
    <row r="60" spans="1:14" ht="13.5" customHeight="1" x14ac:dyDescent="0.2">
      <c r="A60" s="698"/>
      <c r="B60" s="698"/>
      <c r="C60" s="698"/>
      <c r="D60" s="698"/>
      <c r="E60" s="698"/>
      <c r="F60" s="698"/>
      <c r="G60" s="698"/>
      <c r="H60" s="698"/>
      <c r="I60" s="698"/>
      <c r="J60" s="281"/>
      <c r="K60" s="282"/>
    </row>
    <row r="61" spans="1:14" x14ac:dyDescent="0.2">
      <c r="A61" s="170" t="s">
        <v>249</v>
      </c>
      <c r="B61" s="7"/>
      <c r="C61" s="7"/>
      <c r="D61" s="19"/>
      <c r="E61" s="19"/>
      <c r="F61" s="19"/>
      <c r="G61" s="19"/>
      <c r="H61" s="19"/>
      <c r="I61" s="20"/>
      <c r="J61" s="19"/>
      <c r="K61" s="19"/>
    </row>
    <row r="62" spans="1:14" ht="14.25" x14ac:dyDescent="0.2">
      <c r="A62" s="156" t="s">
        <v>247</v>
      </c>
      <c r="B62" s="156"/>
      <c r="C62" s="225"/>
      <c r="D62" s="225"/>
      <c r="E62" s="225"/>
      <c r="F62" s="5">
        <f>F58-F63</f>
        <v>828683</v>
      </c>
      <c r="G62" s="5">
        <f>G58-G63</f>
        <v>847747</v>
      </c>
      <c r="H62" s="5">
        <f>H58-H63</f>
        <v>535646</v>
      </c>
      <c r="I62" s="174">
        <f>H62/F62*100</f>
        <v>64.638227162859621</v>
      </c>
      <c r="J62" s="5"/>
      <c r="K62" s="5">
        <f>K58-K63</f>
        <v>1011345.2799999999</v>
      </c>
    </row>
    <row r="63" spans="1:14" ht="14.25" x14ac:dyDescent="0.2">
      <c r="A63" s="6" t="s">
        <v>296</v>
      </c>
      <c r="B63" s="6"/>
      <c r="C63" s="13"/>
      <c r="D63" s="226"/>
      <c r="E63" s="226"/>
      <c r="F63" s="5">
        <f>'01'!E9+'03'!E8+'02'!E8</f>
        <v>450360</v>
      </c>
      <c r="G63" s="5">
        <f>'01'!F9+'03'!F8+'02'!F8</f>
        <v>463555</v>
      </c>
      <c r="H63" s="5">
        <f>'02'!G8+'01'!G9</f>
        <v>506978</v>
      </c>
      <c r="I63" s="175">
        <f>H63/F63*100</f>
        <v>112.57172040145662</v>
      </c>
      <c r="J63" s="5"/>
      <c r="K63" s="5">
        <f>'02'!J8+'01'!J9</f>
        <v>0</v>
      </c>
    </row>
    <row r="64" spans="1:14" ht="15.75" thickBot="1" x14ac:dyDescent="0.3">
      <c r="A64" s="171" t="s">
        <v>248</v>
      </c>
      <c r="B64" s="171"/>
      <c r="C64" s="227"/>
      <c r="D64" s="227"/>
      <c r="E64" s="227"/>
      <c r="F64" s="172">
        <f>SUM(F62:F63)</f>
        <v>1279043</v>
      </c>
      <c r="G64" s="172">
        <f>SUM(G62:G63)</f>
        <v>1311302</v>
      </c>
      <c r="H64" s="172">
        <f>SUM(H62:H63)</f>
        <v>1042624</v>
      </c>
      <c r="I64" s="173">
        <f>H64/F64*100</f>
        <v>81.515945906431611</v>
      </c>
      <c r="J64" s="172"/>
      <c r="K64" s="172">
        <f>SUM(K62:K63)</f>
        <v>1011345.2799999999</v>
      </c>
    </row>
    <row r="65" spans="1:11" ht="13.5" thickTop="1" x14ac:dyDescent="0.2"/>
    <row r="67" spans="1:11" x14ac:dyDescent="0.2">
      <c r="A67" s="170" t="s">
        <v>249</v>
      </c>
      <c r="B67" s="7"/>
      <c r="C67" s="7"/>
      <c r="D67" s="19"/>
      <c r="E67" s="19"/>
      <c r="F67" s="19"/>
      <c r="G67" s="19"/>
      <c r="H67" s="19"/>
      <c r="I67" s="20"/>
      <c r="J67" s="19"/>
      <c r="K67" s="19"/>
    </row>
    <row r="68" spans="1:11" ht="14.25" x14ac:dyDescent="0.2">
      <c r="A68" s="156" t="s">
        <v>294</v>
      </c>
      <c r="B68" s="156"/>
      <c r="C68" s="156"/>
      <c r="D68" s="156"/>
      <c r="E68" s="156"/>
      <c r="F68" s="5">
        <f t="shared" ref="F68:H69" si="2">SUM(F8,F11,F14,F17,F20,F23,F26,F29,F32,F35,F38,F41,F44,F47,F50,F53,F56)</f>
        <v>1273058</v>
      </c>
      <c r="G68" s="5">
        <f t="shared" si="2"/>
        <v>1259429</v>
      </c>
      <c r="H68" s="5">
        <f t="shared" si="2"/>
        <v>1378435</v>
      </c>
      <c r="I68" s="174">
        <f>H68/F68*100</f>
        <v>108.27747046874534</v>
      </c>
      <c r="J68" s="5"/>
      <c r="K68" s="5">
        <f>SUM(K8,K11,K14,K17,K20,K23,K26,K29,K32,K35,K38,K41,K44,K47,K50,K53,K56)</f>
        <v>1210875</v>
      </c>
    </row>
    <row r="69" spans="1:11" ht="14.25" x14ac:dyDescent="0.2">
      <c r="A69" s="6" t="s">
        <v>253</v>
      </c>
      <c r="B69" s="6"/>
      <c r="C69" s="6"/>
      <c r="D69" s="5"/>
      <c r="E69" s="5"/>
      <c r="F69" s="5">
        <f t="shared" si="2"/>
        <v>5985</v>
      </c>
      <c r="G69" s="5">
        <f t="shared" si="2"/>
        <v>6074</v>
      </c>
      <c r="H69" s="5">
        <f t="shared" si="2"/>
        <v>9590</v>
      </c>
      <c r="I69" s="175">
        <f>H69/F69*100</f>
        <v>160.23391812865498</v>
      </c>
      <c r="J69" s="5"/>
      <c r="K69" s="5">
        <f>SUM(K9,K12,K15,K18,K21,K24,K27,K30,K33,K36,K39,K42,K45,K48,K51,K54,K57)</f>
        <v>9590</v>
      </c>
    </row>
    <row r="70" spans="1:11" ht="15.75" thickBot="1" x14ac:dyDescent="0.3">
      <c r="A70" s="171" t="s">
        <v>248</v>
      </c>
      <c r="B70" s="171"/>
      <c r="C70" s="171"/>
      <c r="D70" s="171"/>
      <c r="E70" s="171"/>
      <c r="F70" s="172">
        <f>SUM(F68:F69)</f>
        <v>1279043</v>
      </c>
      <c r="G70" s="172">
        <f>SUM(G68:G69)</f>
        <v>1265503</v>
      </c>
      <c r="H70" s="172">
        <f>SUM(H68:H69)</f>
        <v>1388025</v>
      </c>
      <c r="I70" s="173">
        <f>H70/F70*100</f>
        <v>108.52058922178536</v>
      </c>
      <c r="J70" s="172"/>
      <c r="K70" s="172">
        <f>SUM(K68:K69)</f>
        <v>1220465</v>
      </c>
    </row>
    <row r="71" spans="1:11" ht="13.5" thickTop="1" x14ac:dyDescent="0.2"/>
    <row r="73" spans="1:11" x14ac:dyDescent="0.2">
      <c r="I73" s="16"/>
    </row>
    <row r="74" spans="1:11" x14ac:dyDescent="0.2">
      <c r="I74" s="16"/>
    </row>
    <row r="75" spans="1:11" x14ac:dyDescent="0.2">
      <c r="I75" s="16"/>
    </row>
    <row r="76" spans="1:11" x14ac:dyDescent="0.2">
      <c r="I76" s="16"/>
    </row>
    <row r="77" spans="1:11" x14ac:dyDescent="0.2">
      <c r="I77" s="16"/>
    </row>
    <row r="78" spans="1:11" x14ac:dyDescent="0.2">
      <c r="I78" s="16"/>
    </row>
    <row r="79" spans="1:11" x14ac:dyDescent="0.2">
      <c r="I79" s="16"/>
    </row>
    <row r="80" spans="1:11" x14ac:dyDescent="0.2">
      <c r="I80" s="16"/>
    </row>
    <row r="81" spans="9:9" x14ac:dyDescent="0.2">
      <c r="I81" s="16"/>
    </row>
    <row r="82" spans="9:9" x14ac:dyDescent="0.2">
      <c r="I82" s="16"/>
    </row>
    <row r="83" spans="9:9" x14ac:dyDescent="0.2">
      <c r="I83" s="16"/>
    </row>
    <row r="84" spans="9:9" x14ac:dyDescent="0.2">
      <c r="I84" s="16"/>
    </row>
    <row r="85" spans="9:9" x14ac:dyDescent="0.2">
      <c r="I85" s="16"/>
    </row>
    <row r="86" spans="9:9" x14ac:dyDescent="0.2">
      <c r="I86" s="16"/>
    </row>
    <row r="87" spans="9:9" x14ac:dyDescent="0.2">
      <c r="I87" s="16"/>
    </row>
    <row r="88" spans="9:9" x14ac:dyDescent="0.2">
      <c r="I88" s="16"/>
    </row>
    <row r="89" spans="9:9" x14ac:dyDescent="0.2">
      <c r="I89" s="16"/>
    </row>
    <row r="90" spans="9:9" x14ac:dyDescent="0.2">
      <c r="I90" s="16"/>
    </row>
    <row r="91" spans="9:9" x14ac:dyDescent="0.2">
      <c r="I91" s="16"/>
    </row>
    <row r="92" spans="9:9" x14ac:dyDescent="0.2">
      <c r="I92" s="16"/>
    </row>
    <row r="93" spans="9:9" x14ac:dyDescent="0.2">
      <c r="I93" s="16"/>
    </row>
    <row r="94" spans="9:9" x14ac:dyDescent="0.2">
      <c r="I94" s="16"/>
    </row>
    <row r="95" spans="9:9" x14ac:dyDescent="0.2">
      <c r="I95" s="16"/>
    </row>
    <row r="96" spans="9:9" x14ac:dyDescent="0.2">
      <c r="I96" s="16"/>
    </row>
    <row r="97" spans="9:9" x14ac:dyDescent="0.2">
      <c r="I97" s="16"/>
    </row>
    <row r="98" spans="9:9" x14ac:dyDescent="0.2">
      <c r="I98" s="16"/>
    </row>
    <row r="99" spans="9:9" x14ac:dyDescent="0.2">
      <c r="I99" s="16"/>
    </row>
    <row r="100" spans="9:9" x14ac:dyDescent="0.2">
      <c r="I100" s="16"/>
    </row>
    <row r="101" spans="9:9" x14ac:dyDescent="0.2">
      <c r="I101" s="16"/>
    </row>
    <row r="102" spans="9:9" x14ac:dyDescent="0.2">
      <c r="I102" s="16"/>
    </row>
    <row r="103" spans="9:9" x14ac:dyDescent="0.2">
      <c r="I103" s="16"/>
    </row>
    <row r="104" spans="9:9" x14ac:dyDescent="0.2">
      <c r="I104" s="16"/>
    </row>
    <row r="105" spans="9:9" x14ac:dyDescent="0.2">
      <c r="I105" s="16"/>
    </row>
    <row r="106" spans="9:9" x14ac:dyDescent="0.2">
      <c r="I106" s="16"/>
    </row>
    <row r="107" spans="9:9" x14ac:dyDescent="0.2">
      <c r="I107" s="16"/>
    </row>
    <row r="108" spans="9:9" x14ac:dyDescent="0.2">
      <c r="I108" s="16"/>
    </row>
    <row r="109" spans="9:9" x14ac:dyDescent="0.2">
      <c r="I109" s="16"/>
    </row>
    <row r="110" spans="9:9" x14ac:dyDescent="0.2">
      <c r="I110" s="16"/>
    </row>
    <row r="111" spans="9:9" x14ac:dyDescent="0.2">
      <c r="I111" s="16"/>
    </row>
    <row r="112" spans="9:9" x14ac:dyDescent="0.2">
      <c r="I112" s="16"/>
    </row>
    <row r="113" spans="9:9" x14ac:dyDescent="0.2">
      <c r="I113" s="16"/>
    </row>
    <row r="114" spans="9:9" x14ac:dyDescent="0.2">
      <c r="I114" s="16"/>
    </row>
    <row r="115" spans="9:9" x14ac:dyDescent="0.2">
      <c r="I115" s="16"/>
    </row>
    <row r="116" spans="9:9" x14ac:dyDescent="0.2">
      <c r="I116" s="16"/>
    </row>
    <row r="117" spans="9:9" x14ac:dyDescent="0.2">
      <c r="I117" s="16"/>
    </row>
    <row r="118" spans="9:9" x14ac:dyDescent="0.2">
      <c r="I118" s="16"/>
    </row>
    <row r="119" spans="9:9" x14ac:dyDescent="0.2">
      <c r="I119" s="16"/>
    </row>
    <row r="120" spans="9:9" x14ac:dyDescent="0.2">
      <c r="I120" s="16"/>
    </row>
    <row r="121" spans="9:9" x14ac:dyDescent="0.2">
      <c r="I121" s="16"/>
    </row>
    <row r="122" spans="9:9" x14ac:dyDescent="0.2">
      <c r="I122" s="16"/>
    </row>
    <row r="123" spans="9:9" x14ac:dyDescent="0.2">
      <c r="I123" s="16"/>
    </row>
    <row r="124" spans="9:9" x14ac:dyDescent="0.2">
      <c r="I124" s="16"/>
    </row>
    <row r="125" spans="9:9" x14ac:dyDescent="0.2">
      <c r="I125" s="16"/>
    </row>
    <row r="126" spans="9:9" x14ac:dyDescent="0.2">
      <c r="I126" s="16"/>
    </row>
    <row r="127" spans="9:9" x14ac:dyDescent="0.2">
      <c r="I127" s="16"/>
    </row>
    <row r="128" spans="9:9" x14ac:dyDescent="0.2">
      <c r="I128" s="16"/>
    </row>
    <row r="129" spans="9:9" x14ac:dyDescent="0.2">
      <c r="I129" s="16"/>
    </row>
    <row r="130" spans="9:9" x14ac:dyDescent="0.2">
      <c r="I130" s="16"/>
    </row>
    <row r="131" spans="9:9" x14ac:dyDescent="0.2">
      <c r="I131" s="16"/>
    </row>
    <row r="132" spans="9:9" x14ac:dyDescent="0.2">
      <c r="I132" s="16"/>
    </row>
    <row r="133" spans="9:9" x14ac:dyDescent="0.2">
      <c r="I133" s="16"/>
    </row>
    <row r="134" spans="9:9" x14ac:dyDescent="0.2">
      <c r="I134" s="16"/>
    </row>
    <row r="135" spans="9:9" x14ac:dyDescent="0.2">
      <c r="I135" s="16"/>
    </row>
    <row r="136" spans="9:9" x14ac:dyDescent="0.2">
      <c r="I136" s="16"/>
    </row>
    <row r="137" spans="9:9" x14ac:dyDescent="0.2">
      <c r="I137" s="16"/>
    </row>
    <row r="138" spans="9:9" x14ac:dyDescent="0.2">
      <c r="I138" s="16"/>
    </row>
    <row r="139" spans="9:9" x14ac:dyDescent="0.2">
      <c r="I139" s="16"/>
    </row>
    <row r="140" spans="9:9" x14ac:dyDescent="0.2">
      <c r="I140" s="16"/>
    </row>
    <row r="141" spans="9:9" x14ac:dyDescent="0.2">
      <c r="I141" s="16"/>
    </row>
    <row r="142" spans="9:9" x14ac:dyDescent="0.2">
      <c r="I142" s="16"/>
    </row>
    <row r="143" spans="9:9" x14ac:dyDescent="0.2">
      <c r="I143" s="16"/>
    </row>
    <row r="144" spans="9:9" x14ac:dyDescent="0.2">
      <c r="I144" s="16"/>
    </row>
    <row r="145" spans="9:9" x14ac:dyDescent="0.2">
      <c r="I145" s="16"/>
    </row>
    <row r="146" spans="9:9" x14ac:dyDescent="0.2">
      <c r="I146" s="16"/>
    </row>
    <row r="147" spans="9:9" x14ac:dyDescent="0.2">
      <c r="I147" s="16"/>
    </row>
    <row r="148" spans="9:9" x14ac:dyDescent="0.2">
      <c r="I148" s="16"/>
    </row>
    <row r="149" spans="9:9" x14ac:dyDescent="0.2">
      <c r="I149" s="16"/>
    </row>
    <row r="150" spans="9:9" x14ac:dyDescent="0.2">
      <c r="I150" s="16"/>
    </row>
    <row r="151" spans="9:9" x14ac:dyDescent="0.2">
      <c r="I151" s="16"/>
    </row>
    <row r="152" spans="9:9" x14ac:dyDescent="0.2">
      <c r="I152" s="16"/>
    </row>
    <row r="153" spans="9:9" x14ac:dyDescent="0.2">
      <c r="I153" s="16"/>
    </row>
    <row r="154" spans="9:9" x14ac:dyDescent="0.2">
      <c r="I154" s="16"/>
    </row>
    <row r="155" spans="9:9" x14ac:dyDescent="0.2">
      <c r="I155" s="16"/>
    </row>
    <row r="156" spans="9:9" x14ac:dyDescent="0.2">
      <c r="I156" s="16"/>
    </row>
    <row r="157" spans="9:9" x14ac:dyDescent="0.2">
      <c r="I157" s="16"/>
    </row>
    <row r="158" spans="9:9" x14ac:dyDescent="0.2">
      <c r="I158" s="16"/>
    </row>
    <row r="159" spans="9:9" x14ac:dyDescent="0.2">
      <c r="I159" s="16"/>
    </row>
    <row r="160" spans="9:9" x14ac:dyDescent="0.2">
      <c r="I160" s="16"/>
    </row>
    <row r="161" spans="9:9" x14ac:dyDescent="0.2">
      <c r="I161" s="16"/>
    </row>
    <row r="162" spans="9:9" x14ac:dyDescent="0.2">
      <c r="I162" s="16"/>
    </row>
    <row r="163" spans="9:9" x14ac:dyDescent="0.2">
      <c r="I163" s="16"/>
    </row>
    <row r="164" spans="9:9" x14ac:dyDescent="0.2">
      <c r="I164" s="16"/>
    </row>
    <row r="165" spans="9:9" x14ac:dyDescent="0.2">
      <c r="I165" s="16"/>
    </row>
    <row r="166" spans="9:9" x14ac:dyDescent="0.2">
      <c r="I166" s="16"/>
    </row>
    <row r="167" spans="9:9" x14ac:dyDescent="0.2">
      <c r="I167" s="16"/>
    </row>
    <row r="168" spans="9:9" x14ac:dyDescent="0.2">
      <c r="I168" s="16"/>
    </row>
    <row r="169" spans="9:9" x14ac:dyDescent="0.2">
      <c r="I169" s="16"/>
    </row>
    <row r="170" spans="9:9" x14ac:dyDescent="0.2">
      <c r="I170" s="16"/>
    </row>
    <row r="171" spans="9:9" x14ac:dyDescent="0.2">
      <c r="I171" s="16"/>
    </row>
    <row r="172" spans="9:9" x14ac:dyDescent="0.2">
      <c r="I172" s="16"/>
    </row>
    <row r="173" spans="9:9" x14ac:dyDescent="0.2">
      <c r="I173" s="16"/>
    </row>
    <row r="174" spans="9:9" x14ac:dyDescent="0.2">
      <c r="I174" s="16"/>
    </row>
    <row r="175" spans="9:9" x14ac:dyDescent="0.2">
      <c r="I175" s="16"/>
    </row>
    <row r="176" spans="9:9" x14ac:dyDescent="0.2">
      <c r="I176" s="16"/>
    </row>
    <row r="177" spans="9:9" x14ac:dyDescent="0.2">
      <c r="I177" s="16"/>
    </row>
    <row r="178" spans="9:9" x14ac:dyDescent="0.2">
      <c r="I178" s="16"/>
    </row>
    <row r="179" spans="9:9" x14ac:dyDescent="0.2">
      <c r="I179" s="16"/>
    </row>
    <row r="180" spans="9:9" x14ac:dyDescent="0.2">
      <c r="I180" s="16"/>
    </row>
    <row r="181" spans="9:9" x14ac:dyDescent="0.2">
      <c r="I181" s="16"/>
    </row>
    <row r="182" spans="9:9" x14ac:dyDescent="0.2">
      <c r="I182" s="16"/>
    </row>
    <row r="183" spans="9:9" x14ac:dyDescent="0.2">
      <c r="I183" s="16"/>
    </row>
    <row r="184" spans="9:9" x14ac:dyDescent="0.2">
      <c r="I184" s="16"/>
    </row>
    <row r="185" spans="9:9" x14ac:dyDescent="0.2">
      <c r="I185" s="16"/>
    </row>
    <row r="186" spans="9:9" x14ac:dyDescent="0.2">
      <c r="I186" s="16"/>
    </row>
    <row r="187" spans="9:9" x14ac:dyDescent="0.2">
      <c r="I187" s="16"/>
    </row>
    <row r="188" spans="9:9" x14ac:dyDescent="0.2">
      <c r="I188" s="16"/>
    </row>
    <row r="189" spans="9:9" x14ac:dyDescent="0.2">
      <c r="I189" s="16"/>
    </row>
    <row r="190" spans="9:9" x14ac:dyDescent="0.2">
      <c r="I190" s="16"/>
    </row>
    <row r="191" spans="9:9" x14ac:dyDescent="0.2">
      <c r="I191" s="16"/>
    </row>
    <row r="192" spans="9:9" x14ac:dyDescent="0.2">
      <c r="I192" s="16"/>
    </row>
    <row r="193" spans="9:9" x14ac:dyDescent="0.2">
      <c r="I193" s="16"/>
    </row>
    <row r="194" spans="9:9" x14ac:dyDescent="0.2">
      <c r="I194" s="16"/>
    </row>
    <row r="195" spans="9:9" x14ac:dyDescent="0.2">
      <c r="I195" s="16"/>
    </row>
    <row r="196" spans="9:9" x14ac:dyDescent="0.2">
      <c r="I196" s="16"/>
    </row>
    <row r="197" spans="9:9" x14ac:dyDescent="0.2">
      <c r="I197" s="16"/>
    </row>
    <row r="198" spans="9:9" x14ac:dyDescent="0.2">
      <c r="I198" s="16"/>
    </row>
    <row r="199" spans="9:9" x14ac:dyDescent="0.2">
      <c r="I199" s="16"/>
    </row>
    <row r="200" spans="9:9" x14ac:dyDescent="0.2">
      <c r="I200" s="16"/>
    </row>
    <row r="201" spans="9:9" x14ac:dyDescent="0.2">
      <c r="I201" s="16"/>
    </row>
    <row r="202" spans="9:9" x14ac:dyDescent="0.2">
      <c r="I202" s="16"/>
    </row>
    <row r="203" spans="9:9" x14ac:dyDescent="0.2">
      <c r="I203" s="16"/>
    </row>
    <row r="204" spans="9:9" x14ac:dyDescent="0.2">
      <c r="I204" s="16"/>
    </row>
    <row r="205" spans="9:9" x14ac:dyDescent="0.2">
      <c r="I205" s="16"/>
    </row>
    <row r="206" spans="9:9" x14ac:dyDescent="0.2">
      <c r="I206" s="16"/>
    </row>
    <row r="207" spans="9:9" x14ac:dyDescent="0.2">
      <c r="I207" s="16"/>
    </row>
    <row r="208" spans="9:9" x14ac:dyDescent="0.2">
      <c r="I208" s="16"/>
    </row>
    <row r="209" spans="9:9" x14ac:dyDescent="0.2">
      <c r="I209" s="16"/>
    </row>
    <row r="210" spans="9:9" x14ac:dyDescent="0.2">
      <c r="I210" s="16"/>
    </row>
    <row r="211" spans="9:9" x14ac:dyDescent="0.2">
      <c r="I211" s="16"/>
    </row>
    <row r="212" spans="9:9" x14ac:dyDescent="0.2">
      <c r="I212" s="16"/>
    </row>
    <row r="213" spans="9:9" x14ac:dyDescent="0.2">
      <c r="I213" s="16"/>
    </row>
    <row r="214" spans="9:9" x14ac:dyDescent="0.2">
      <c r="I214" s="16"/>
    </row>
    <row r="215" spans="9:9" x14ac:dyDescent="0.2">
      <c r="I215" s="16"/>
    </row>
    <row r="216" spans="9:9" x14ac:dyDescent="0.2">
      <c r="I216" s="16"/>
    </row>
    <row r="217" spans="9:9" x14ac:dyDescent="0.2">
      <c r="I217" s="16"/>
    </row>
    <row r="218" spans="9:9" x14ac:dyDescent="0.2">
      <c r="I218" s="16"/>
    </row>
    <row r="219" spans="9:9" x14ac:dyDescent="0.2">
      <c r="I219" s="16"/>
    </row>
    <row r="220" spans="9:9" x14ac:dyDescent="0.2">
      <c r="I220" s="16"/>
    </row>
    <row r="221" spans="9:9" x14ac:dyDescent="0.2">
      <c r="I221" s="16"/>
    </row>
    <row r="222" spans="9:9" x14ac:dyDescent="0.2">
      <c r="I222" s="16"/>
    </row>
    <row r="223" spans="9:9" x14ac:dyDescent="0.2">
      <c r="I223" s="16"/>
    </row>
    <row r="224" spans="9:9" x14ac:dyDescent="0.2">
      <c r="I224" s="16"/>
    </row>
    <row r="225" spans="9:9" x14ac:dyDescent="0.2">
      <c r="I225" s="16"/>
    </row>
    <row r="226" spans="9:9" x14ac:dyDescent="0.2">
      <c r="I226" s="16"/>
    </row>
    <row r="227" spans="9:9" x14ac:dyDescent="0.2">
      <c r="I227" s="16"/>
    </row>
    <row r="228" spans="9:9" x14ac:dyDescent="0.2">
      <c r="I228" s="16"/>
    </row>
    <row r="229" spans="9:9" x14ac:dyDescent="0.2">
      <c r="I229" s="16"/>
    </row>
    <row r="230" spans="9:9" x14ac:dyDescent="0.2">
      <c r="I230" s="16"/>
    </row>
    <row r="231" spans="9:9" x14ac:dyDescent="0.2">
      <c r="I231" s="16"/>
    </row>
  </sheetData>
  <mergeCells count="21">
    <mergeCell ref="A55:B55"/>
    <mergeCell ref="A58:C58"/>
    <mergeCell ref="A60:I60"/>
    <mergeCell ref="A37:B37"/>
    <mergeCell ref="A40:B40"/>
    <mergeCell ref="A43:B43"/>
    <mergeCell ref="A46:B46"/>
    <mergeCell ref="A49:B49"/>
    <mergeCell ref="A52:B52"/>
    <mergeCell ref="A34:B34"/>
    <mergeCell ref="A5:B5"/>
    <mergeCell ref="A6:B6"/>
    <mergeCell ref="A7:B7"/>
    <mergeCell ref="A10:B10"/>
    <mergeCell ref="A13:B13"/>
    <mergeCell ref="A16:B16"/>
    <mergeCell ref="A19:B19"/>
    <mergeCell ref="A22:B22"/>
    <mergeCell ref="A25:B25"/>
    <mergeCell ref="A28:B28"/>
    <mergeCell ref="A31:B31"/>
  </mergeCells>
  <pageMargins left="0.70866141732283472" right="0.70866141732283472" top="0.78740157480314965" bottom="0.78740157480314965" header="0.31496062992125984" footer="0.31496062992125984"/>
  <pageSetup paperSize="9" scale="55" firstPageNumber="32" orientation="portrait" useFirstPageNumber="1" r:id="rId1"/>
  <headerFooter>
    <oddFooter>&amp;L&amp;"-,Kurzíva"Zastupitelstvo Olomouckého kraje 21-12-2020
11. - Rozpočet Olomouckého kraje 2021 - návrh rozpočtu
Příloha č. 3a): Výdaje odborů &amp;R&amp;"-,Kurzíva"Strana &amp;P (Celkem 150)</oddFooter>
  </headerFooter>
  <colBreaks count="1" manualBreakCount="1">
    <brk id="11" max="70"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1:N193"/>
  <sheetViews>
    <sheetView showGridLines="0" tabSelected="1" view="pageBreakPreview" zoomScaleNormal="100" zoomScaleSheetLayoutView="100" workbookViewId="0">
      <selection activeCell="C14" sqref="C14"/>
    </sheetView>
  </sheetViews>
  <sheetFormatPr defaultColWidth="9.140625" defaultRowHeight="12.75" x14ac:dyDescent="0.2"/>
  <cols>
    <col min="1" max="1" width="9.140625" style="16"/>
    <col min="2" max="2" width="42.42578125" style="16" customWidth="1"/>
    <col min="3" max="3" width="4.28515625" style="16" customWidth="1"/>
    <col min="4" max="5" width="15.7109375" style="16" hidden="1" customWidth="1"/>
    <col min="6" max="6" width="18.42578125" style="16" customWidth="1"/>
    <col min="7" max="7" width="18.140625" style="16" bestFit="1" customWidth="1"/>
    <col min="8" max="8" width="18.42578125" style="16" customWidth="1"/>
    <col min="9" max="9" width="9" style="17" customWidth="1"/>
    <col min="10" max="10" width="3.140625" style="16" customWidth="1"/>
    <col min="11" max="13" width="10.140625" style="16" customWidth="1"/>
    <col min="14" max="14" width="10" style="16" bestFit="1" customWidth="1"/>
    <col min="15" max="16384" width="9.140625" style="16"/>
  </cols>
  <sheetData>
    <row r="1" spans="1:14" ht="20.25" x14ac:dyDescent="0.3">
      <c r="A1" s="2" t="s">
        <v>609</v>
      </c>
    </row>
    <row r="2" spans="1:14" ht="15.75" x14ac:dyDescent="0.25">
      <c r="A2" s="4"/>
    </row>
    <row r="3" spans="1:14" ht="15.75" x14ac:dyDescent="0.25">
      <c r="A3" s="4" t="s">
        <v>78</v>
      </c>
    </row>
    <row r="4" spans="1:14" ht="13.5" thickBot="1" x14ac:dyDescent="0.25">
      <c r="D4" s="18"/>
      <c r="E4" s="18"/>
      <c r="F4" s="18"/>
      <c r="G4" s="18"/>
      <c r="H4" s="18"/>
      <c r="I4" s="133" t="s">
        <v>6</v>
      </c>
    </row>
    <row r="5" spans="1:14" ht="39" customHeight="1" thickTop="1" thickBot="1" x14ac:dyDescent="0.25">
      <c r="A5" s="703" t="s">
        <v>53</v>
      </c>
      <c r="B5" s="704"/>
      <c r="C5" s="297" t="s">
        <v>54</v>
      </c>
      <c r="D5" s="61" t="s">
        <v>157</v>
      </c>
      <c r="E5" s="61" t="s">
        <v>158</v>
      </c>
      <c r="F5" s="61" t="s">
        <v>582</v>
      </c>
      <c r="G5" s="61" t="s">
        <v>583</v>
      </c>
      <c r="H5" s="61" t="s">
        <v>584</v>
      </c>
      <c r="I5" s="27" t="s">
        <v>5</v>
      </c>
    </row>
    <row r="6" spans="1:14" ht="14.25" thickTop="1" thickBot="1" x14ac:dyDescent="0.25">
      <c r="A6" s="705">
        <v>1</v>
      </c>
      <c r="B6" s="706"/>
      <c r="C6" s="298">
        <v>2</v>
      </c>
      <c r="D6" s="9" t="s">
        <v>162</v>
      </c>
      <c r="E6" s="9" t="s">
        <v>163</v>
      </c>
      <c r="F6" s="9">
        <v>3</v>
      </c>
      <c r="G6" s="9">
        <v>4</v>
      </c>
      <c r="H6" s="9">
        <v>5</v>
      </c>
      <c r="I6" s="28" t="s">
        <v>195</v>
      </c>
    </row>
    <row r="7" spans="1:14" s="143" customFormat="1" ht="18" customHeight="1" thickTop="1" x14ac:dyDescent="0.25">
      <c r="A7" s="688" t="s">
        <v>0</v>
      </c>
      <c r="B7" s="689"/>
      <c r="C7" s="197">
        <v>1</v>
      </c>
      <c r="D7" s="198">
        <v>25921</v>
      </c>
      <c r="E7" s="198">
        <v>28085</v>
      </c>
      <c r="F7" s="198">
        <f>SUM('01'!E15)</f>
        <v>48558</v>
      </c>
      <c r="G7" s="198">
        <f>SUM('01'!F15)</f>
        <v>48558</v>
      </c>
      <c r="H7" s="198">
        <f>SUM('01'!G15)</f>
        <v>49107</v>
      </c>
      <c r="I7" s="199">
        <f t="shared" ref="I7:I19" si="0">H7/F7*100</f>
        <v>101.13060669714568</v>
      </c>
    </row>
    <row r="8" spans="1:14" s="143" customFormat="1" ht="18" customHeight="1" x14ac:dyDescent="0.25">
      <c r="A8" s="690" t="s">
        <v>260</v>
      </c>
      <c r="B8" s="691"/>
      <c r="C8" s="209">
        <v>2</v>
      </c>
      <c r="D8" s="183">
        <v>37794</v>
      </c>
      <c r="E8" s="183">
        <f>24167+14</f>
        <v>24181</v>
      </c>
      <c r="F8" s="183">
        <f>SUM('02'!E12)</f>
        <v>430315</v>
      </c>
      <c r="G8" s="183">
        <f>SUM('02'!F12)</f>
        <v>443679</v>
      </c>
      <c r="H8" s="183">
        <f>SUM('02'!G12)</f>
        <v>490552</v>
      </c>
      <c r="I8" s="184">
        <f t="shared" si="0"/>
        <v>113.9983500458966</v>
      </c>
    </row>
    <row r="9" spans="1:14" s="143" customFormat="1" ht="18" customHeight="1" x14ac:dyDescent="0.25">
      <c r="A9" s="682" t="s">
        <v>83</v>
      </c>
      <c r="B9" s="683"/>
      <c r="C9" s="209">
        <v>3</v>
      </c>
      <c r="D9" s="183">
        <v>305370</v>
      </c>
      <c r="E9" s="183">
        <v>315147</v>
      </c>
      <c r="F9" s="183">
        <f>SUM('03'!E14)</f>
        <v>126807</v>
      </c>
      <c r="G9" s="183">
        <f>SUM('03'!F14)</f>
        <v>126652</v>
      </c>
      <c r="H9" s="183">
        <f>SUM('03'!G14)</f>
        <v>129341</v>
      </c>
      <c r="I9" s="184">
        <f t="shared" si="0"/>
        <v>101.99831239600337</v>
      </c>
      <c r="N9" s="148"/>
    </row>
    <row r="10" spans="1:14" s="143" customFormat="1" ht="18" customHeight="1" x14ac:dyDescent="0.25">
      <c r="A10" s="690" t="s">
        <v>114</v>
      </c>
      <c r="B10" s="691"/>
      <c r="C10" s="209">
        <v>4</v>
      </c>
      <c r="D10" s="183">
        <v>37794</v>
      </c>
      <c r="E10" s="183">
        <f>24167+14</f>
        <v>24181</v>
      </c>
      <c r="F10" s="183">
        <f>SUM('04'!E12)</f>
        <v>51540</v>
      </c>
      <c r="G10" s="183">
        <f>SUM('04'!F12)</f>
        <v>51629</v>
      </c>
      <c r="H10" s="183">
        <f>SUM('04'!G12)</f>
        <v>57017</v>
      </c>
      <c r="I10" s="184">
        <f t="shared" si="0"/>
        <v>110.6266977105161</v>
      </c>
    </row>
    <row r="11" spans="1:14" s="144" customFormat="1" ht="18" customHeight="1" x14ac:dyDescent="0.25">
      <c r="A11" s="690" t="s">
        <v>138</v>
      </c>
      <c r="B11" s="691"/>
      <c r="C11" s="209">
        <v>6</v>
      </c>
      <c r="D11" s="183">
        <v>24589</v>
      </c>
      <c r="E11" s="183">
        <v>28131</v>
      </c>
      <c r="F11" s="183">
        <f>SUM('06'!E11)</f>
        <v>45111</v>
      </c>
      <c r="G11" s="183">
        <f>SUM('06'!F11)</f>
        <v>51352</v>
      </c>
      <c r="H11" s="183">
        <f>SUM('06'!G11)</f>
        <v>52428</v>
      </c>
      <c r="I11" s="184">
        <f t="shared" si="0"/>
        <v>116.21999068963224</v>
      </c>
      <c r="J11" s="143"/>
      <c r="K11" s="143"/>
      <c r="L11" s="143"/>
    </row>
    <row r="12" spans="1:14" s="143" customFormat="1" ht="18" customHeight="1" x14ac:dyDescent="0.25">
      <c r="A12" s="682" t="s">
        <v>55</v>
      </c>
      <c r="B12" s="683"/>
      <c r="C12" s="209">
        <v>7</v>
      </c>
      <c r="D12" s="183">
        <v>46380</v>
      </c>
      <c r="E12" s="183">
        <v>45038</v>
      </c>
      <c r="F12" s="183">
        <f>SUM('07'!E12)</f>
        <v>252715</v>
      </c>
      <c r="G12" s="183">
        <f>SUM('07'!F12)</f>
        <v>242983</v>
      </c>
      <c r="H12" s="183">
        <f>SUM('07'!G12)</f>
        <v>143836</v>
      </c>
      <c r="I12" s="184">
        <f t="shared" si="0"/>
        <v>56.91628910036998</v>
      </c>
    </row>
    <row r="13" spans="1:14" s="156" customFormat="1" ht="18" customHeight="1" x14ac:dyDescent="0.25">
      <c r="A13" s="692" t="s">
        <v>118</v>
      </c>
      <c r="B13" s="693"/>
      <c r="C13" s="209">
        <v>8</v>
      </c>
      <c r="D13" s="218">
        <v>7505</v>
      </c>
      <c r="E13" s="218">
        <v>9297</v>
      </c>
      <c r="F13" s="218">
        <f>SUM('08'!E16)</f>
        <v>37442</v>
      </c>
      <c r="G13" s="218">
        <f>SUM('08'!F16)</f>
        <v>39702</v>
      </c>
      <c r="H13" s="218">
        <f>SUM('08'!G16)</f>
        <v>46637</v>
      </c>
      <c r="I13" s="184">
        <f t="shared" si="0"/>
        <v>124.55798301372789</v>
      </c>
    </row>
    <row r="14" spans="1:14" s="149" customFormat="1" ht="18" customHeight="1" x14ac:dyDescent="0.25">
      <c r="A14" s="682" t="s">
        <v>50</v>
      </c>
      <c r="B14" s="683"/>
      <c r="C14" s="209">
        <v>9</v>
      </c>
      <c r="D14" s="183">
        <v>4793</v>
      </c>
      <c r="E14" s="183">
        <v>5130</v>
      </c>
      <c r="F14" s="183">
        <f>SUM('09'!E23)</f>
        <v>8640</v>
      </c>
      <c r="G14" s="183">
        <f>SUM('09'!F23)</f>
        <v>56940</v>
      </c>
      <c r="H14" s="183">
        <f>SUM('09'!G23)</f>
        <v>305265</v>
      </c>
      <c r="I14" s="184">
        <f t="shared" si="0"/>
        <v>3533.1597222222222</v>
      </c>
      <c r="N14" s="155"/>
    </row>
    <row r="15" spans="1:14" s="149" customFormat="1" ht="18" customHeight="1" x14ac:dyDescent="0.25">
      <c r="A15" s="682" t="s">
        <v>141</v>
      </c>
      <c r="B15" s="683"/>
      <c r="C15" s="182">
        <v>10</v>
      </c>
      <c r="D15" s="183">
        <v>14184</v>
      </c>
      <c r="E15" s="183">
        <f>10107+870</f>
        <v>10977</v>
      </c>
      <c r="F15" s="183">
        <f>SUM('10'!E16)</f>
        <v>12558</v>
      </c>
      <c r="G15" s="183">
        <f>SUM('10'!F16)</f>
        <v>13214</v>
      </c>
      <c r="H15" s="183">
        <f>SUM('10'!G16)</f>
        <v>14437</v>
      </c>
      <c r="I15" s="184">
        <f t="shared" si="0"/>
        <v>114.96257365822584</v>
      </c>
    </row>
    <row r="16" spans="1:14" s="143" customFormat="1" ht="18" customHeight="1" x14ac:dyDescent="0.25">
      <c r="A16" s="682" t="s">
        <v>51</v>
      </c>
      <c r="B16" s="683"/>
      <c r="C16" s="182">
        <v>11</v>
      </c>
      <c r="D16" s="183">
        <v>5245</v>
      </c>
      <c r="E16" s="183">
        <v>1330</v>
      </c>
      <c r="F16" s="183">
        <f>SUM('11'!E15)</f>
        <v>4416</v>
      </c>
      <c r="G16" s="183">
        <f>SUM('11'!F15)</f>
        <v>5746</v>
      </c>
      <c r="H16" s="183">
        <f>SUM('11'!G15)</f>
        <v>4345</v>
      </c>
      <c r="I16" s="184">
        <f t="shared" si="0"/>
        <v>98.392210144927532</v>
      </c>
      <c r="N16" s="148"/>
    </row>
    <row r="17" spans="1:14" s="143" customFormat="1" ht="18" customHeight="1" x14ac:dyDescent="0.25">
      <c r="A17" s="694" t="s">
        <v>52</v>
      </c>
      <c r="B17" s="695"/>
      <c r="C17" s="182">
        <v>12</v>
      </c>
      <c r="D17" s="183">
        <v>835</v>
      </c>
      <c r="E17" s="183">
        <v>3238</v>
      </c>
      <c r="F17" s="183">
        <f>SUM('12'!E13)</f>
        <v>870</v>
      </c>
      <c r="G17" s="183">
        <f>SUM('12'!F13)</f>
        <v>870</v>
      </c>
      <c r="H17" s="183">
        <f>SUM('12'!G13)</f>
        <v>860</v>
      </c>
      <c r="I17" s="184">
        <f t="shared" si="0"/>
        <v>98.850574712643677</v>
      </c>
      <c r="J17" s="148"/>
      <c r="K17" s="148"/>
      <c r="L17" s="148"/>
      <c r="M17" s="148"/>
      <c r="N17" s="148"/>
    </row>
    <row r="18" spans="1:14" s="144" customFormat="1" ht="18" customHeight="1" x14ac:dyDescent="0.25">
      <c r="A18" s="694" t="s">
        <v>150</v>
      </c>
      <c r="B18" s="699"/>
      <c r="C18" s="182">
        <v>13</v>
      </c>
      <c r="D18" s="183">
        <v>9093</v>
      </c>
      <c r="E18" s="183">
        <v>1</v>
      </c>
      <c r="F18" s="183">
        <f>SUM('13'!E15)</f>
        <v>34740</v>
      </c>
      <c r="G18" s="183">
        <f>SUM('13'!F15)</f>
        <v>38089</v>
      </c>
      <c r="H18" s="183">
        <f>SUM('13'!G15)</f>
        <v>34165</v>
      </c>
      <c r="I18" s="184">
        <f t="shared" si="0"/>
        <v>98.344847438111685</v>
      </c>
      <c r="J18" s="148"/>
      <c r="K18" s="148"/>
      <c r="L18" s="152"/>
      <c r="M18" s="152"/>
      <c r="N18" s="152"/>
    </row>
    <row r="19" spans="1:14" s="150" customFormat="1" ht="18" customHeight="1" x14ac:dyDescent="0.25">
      <c r="A19" s="682" t="s">
        <v>56</v>
      </c>
      <c r="B19" s="683"/>
      <c r="C19" s="219">
        <v>14</v>
      </c>
      <c r="D19" s="218">
        <v>18917</v>
      </c>
      <c r="E19" s="218">
        <v>21869</v>
      </c>
      <c r="F19" s="218">
        <f>SUM('14'!E19)</f>
        <v>80460</v>
      </c>
      <c r="G19" s="218">
        <f>SUM('14'!F19)</f>
        <v>81507</v>
      </c>
      <c r="H19" s="218">
        <f>SUM('14'!G19)</f>
        <v>83940</v>
      </c>
      <c r="I19" s="184">
        <f t="shared" si="0"/>
        <v>104.32513049962715</v>
      </c>
      <c r="J19" s="149"/>
      <c r="K19" s="149"/>
      <c r="N19" s="151"/>
    </row>
    <row r="20" spans="1:14" s="143" customFormat="1" ht="18" customHeight="1" x14ac:dyDescent="0.25">
      <c r="A20" s="682" t="s">
        <v>827</v>
      </c>
      <c r="B20" s="683"/>
      <c r="C20" s="219">
        <v>15</v>
      </c>
      <c r="D20" s="218">
        <v>18917</v>
      </c>
      <c r="E20" s="218">
        <v>21869</v>
      </c>
      <c r="F20" s="218">
        <f>SUM('15'!E9)</f>
        <v>0</v>
      </c>
      <c r="G20" s="218">
        <f>SUM('15'!F9)</f>
        <v>510</v>
      </c>
      <c r="H20" s="218">
        <f>SUM('15'!G9)</f>
        <v>515</v>
      </c>
      <c r="I20" s="184"/>
    </row>
    <row r="21" spans="1:14" s="143" customFormat="1" ht="18" customHeight="1" x14ac:dyDescent="0.25">
      <c r="A21" s="694" t="s">
        <v>140</v>
      </c>
      <c r="B21" s="700"/>
      <c r="C21" s="182">
        <v>17</v>
      </c>
      <c r="D21" s="183">
        <v>487</v>
      </c>
      <c r="E21" s="183">
        <v>989</v>
      </c>
      <c r="F21" s="183">
        <f>SUM('17'!E12)</f>
        <v>1355</v>
      </c>
      <c r="G21" s="183">
        <f>SUM('17'!F12)</f>
        <v>2317</v>
      </c>
      <c r="H21" s="183">
        <f>SUM('17'!G12)</f>
        <v>1355</v>
      </c>
      <c r="I21" s="184">
        <f>H21/F21*100</f>
        <v>100</v>
      </c>
    </row>
    <row r="22" spans="1:14" s="143" customFormat="1" ht="18" customHeight="1" x14ac:dyDescent="0.25">
      <c r="A22" s="694" t="s">
        <v>155</v>
      </c>
      <c r="B22" s="695"/>
      <c r="C22" s="182">
        <v>18</v>
      </c>
      <c r="D22" s="183">
        <v>27425</v>
      </c>
      <c r="E22" s="183">
        <v>34572</v>
      </c>
      <c r="F22" s="183">
        <f>SUM('18'!E30)</f>
        <v>72454</v>
      </c>
      <c r="G22" s="183">
        <f>SUM('18'!F30)</f>
        <v>73187</v>
      </c>
      <c r="H22" s="183">
        <f>SUM('18'!G30)</f>
        <v>166983</v>
      </c>
      <c r="I22" s="184">
        <f>H22/F22*100</f>
        <v>230.46760703342812</v>
      </c>
    </row>
    <row r="23" spans="1:14" s="144" customFormat="1" ht="18" customHeight="1" x14ac:dyDescent="0.25">
      <c r="A23" s="694" t="s">
        <v>103</v>
      </c>
      <c r="B23" s="695"/>
      <c r="C23" s="182">
        <v>20</v>
      </c>
      <c r="D23" s="183">
        <f>SUM('20'!C10)</f>
        <v>0</v>
      </c>
      <c r="E23" s="183">
        <f>SUM('20'!D10)</f>
        <v>0</v>
      </c>
      <c r="F23" s="183">
        <f>SUM('20'!E10)</f>
        <v>577</v>
      </c>
      <c r="G23" s="183">
        <f>SUM('20'!F10)</f>
        <v>577</v>
      </c>
      <c r="H23" s="183">
        <f>SUM('20'!G10)</f>
        <v>577</v>
      </c>
      <c r="I23" s="184">
        <f>H23/F23*100</f>
        <v>100</v>
      </c>
      <c r="J23" s="143"/>
    </row>
    <row r="24" spans="1:14" s="144" customFormat="1" ht="18" customHeight="1" thickBot="1" x14ac:dyDescent="0.3">
      <c r="A24" s="694" t="s">
        <v>467</v>
      </c>
      <c r="B24" s="695"/>
      <c r="C24" s="182">
        <v>98</v>
      </c>
      <c r="D24" s="183">
        <f>SUM('20'!C13)</f>
        <v>0</v>
      </c>
      <c r="E24" s="183">
        <f>SUM('20'!D13)</f>
        <v>0</v>
      </c>
      <c r="F24" s="183">
        <f>SUM('98'!E13)</f>
        <v>15000</v>
      </c>
      <c r="G24" s="183">
        <f>SUM('98'!F13)</f>
        <v>49705</v>
      </c>
      <c r="H24" s="183">
        <f>SUM('98'!G13)</f>
        <v>15000</v>
      </c>
      <c r="I24" s="184">
        <f>H24/F24*100</f>
        <v>100</v>
      </c>
      <c r="J24" s="143"/>
    </row>
    <row r="25" spans="1:14" s="6" customFormat="1" ht="25.5" customHeight="1" thickTop="1" thickBot="1" x14ac:dyDescent="0.3">
      <c r="A25" s="696" t="s">
        <v>123</v>
      </c>
      <c r="B25" s="697"/>
      <c r="C25" s="697"/>
      <c r="D25" s="11">
        <f>SUM(D7:D23)</f>
        <v>585249</v>
      </c>
      <c r="E25" s="11">
        <f>SUM(E7:E23)</f>
        <v>574035</v>
      </c>
      <c r="F25" s="11">
        <f>SUM(F7,F8,F9,F10,F11,F12,F13,F14,F15,F16,F17,F18,F19,F21,F22,F23,F24,F20)</f>
        <v>1223558</v>
      </c>
      <c r="G25" s="11">
        <f>SUM(G7,G8,G9,G10,G11,G12,G13,G14,G15,G16,G17,G18,G19,G21,G22,G23,G24,G20)</f>
        <v>1327217</v>
      </c>
      <c r="H25" s="11">
        <f>SUM(H7,H8,H9,H10,H11,H12,H13,H14,H15,H16,H17,H18,H19,H21,H22,H23,H24,H20)</f>
        <v>1596360</v>
      </c>
      <c r="I25" s="29">
        <f>H25/F25*100</f>
        <v>130.46868231828813</v>
      </c>
    </row>
    <row r="26" spans="1:14" ht="13.5" thickTop="1" x14ac:dyDescent="0.2">
      <c r="A26" s="591"/>
      <c r="B26" s="591"/>
      <c r="C26" s="591"/>
      <c r="D26" s="591"/>
      <c r="E26" s="591"/>
      <c r="F26" s="591"/>
      <c r="G26" s="591"/>
      <c r="H26" s="591"/>
      <c r="I26" s="591"/>
    </row>
    <row r="27" spans="1:14" ht="13.5" customHeight="1" x14ac:dyDescent="0.2">
      <c r="A27" s="698"/>
      <c r="B27" s="698"/>
      <c r="C27" s="698"/>
      <c r="D27" s="698"/>
      <c r="E27" s="698"/>
      <c r="F27" s="698"/>
      <c r="G27" s="698"/>
      <c r="H27" s="698"/>
      <c r="I27" s="698"/>
    </row>
    <row r="29" spans="1:14" x14ac:dyDescent="0.2">
      <c r="A29" s="170" t="s">
        <v>249</v>
      </c>
      <c r="B29" s="19"/>
      <c r="C29" s="19"/>
      <c r="D29" s="19"/>
      <c r="E29" s="19"/>
      <c r="F29" s="19"/>
      <c r="G29" s="19"/>
      <c r="H29" s="19"/>
      <c r="I29" s="20"/>
    </row>
    <row r="30" spans="1:14" ht="14.25" x14ac:dyDescent="0.2">
      <c r="A30" s="156" t="s">
        <v>294</v>
      </c>
      <c r="B30" s="156"/>
      <c r="C30" s="156"/>
      <c r="D30" s="156"/>
      <c r="E30" s="156"/>
      <c r="F30" s="5">
        <f>'01'!E175+'02'!E75+'03'!E173+'04'!E94+'06'!E63+'07'!E52+'08'!E239+'09'!E161+'10'!E150+'11'!E226+'12'!E42+'13'!E82+'14'!E83+'15'!E26+'17'!E40+'18'!E415+'20'!E35+'98'!E25</f>
        <v>1217573</v>
      </c>
      <c r="G30" s="5">
        <f>'01'!F175+'02'!F75+'03'!F173+'04'!F94+'06'!F63+'07'!F52+'08'!F239+'09'!F161+'10'!F150+'11'!F226+'12'!F42+'13'!F82+'14'!F83+'15'!F26+'17'!F40+'18'!F415+'20'!F35+'98'!F25</f>
        <v>1275344</v>
      </c>
      <c r="H30" s="5">
        <f>'01'!G175+'02'!G75+'03'!G173+'04'!G94+'06'!G63+'07'!G52+'08'!G239+'09'!G161+'10'!G150+'11'!G226+'12'!G42+'13'!G82+'14'!G83+'15'!G26+'17'!G40+'18'!G415+'20'!G35+'98'!G25</f>
        <v>1540971</v>
      </c>
      <c r="I30" s="174">
        <f>H30/F30*100</f>
        <v>126.56087150421371</v>
      </c>
    </row>
    <row r="31" spans="1:14" ht="14.25" x14ac:dyDescent="0.2">
      <c r="A31" s="6" t="s">
        <v>253</v>
      </c>
      <c r="B31" s="6"/>
      <c r="C31" s="6"/>
      <c r="D31" s="5"/>
      <c r="E31" s="5"/>
      <c r="F31" s="5">
        <f>'01'!E176+'02'!E76+'03'!E174+'04'!E95+'06'!E64+'07'!E53+'08'!E240+'09'!E162+'10'!E151+'11'!E227+'12'!E43+'13'!E83+'14'!E84+'15'!E27+'17'!E41+'18'!E416+'20'!E36+'98'!E26</f>
        <v>5985</v>
      </c>
      <c r="G31" s="5">
        <f>'01'!F176+'02'!F76+'03'!F174+'04'!F95+'06'!F64+'07'!F53+'08'!F240+'09'!F162+'10'!F151+'11'!F227+'12'!F43+'13'!F83+'14'!F84+'15'!F27+'17'!F41+'18'!F416+'20'!F36+'98'!F26</f>
        <v>51873</v>
      </c>
      <c r="H31" s="5">
        <f>'01'!G176+'02'!G76+'03'!G174+'04'!G95+'06'!G64+'07'!G53+'08'!G240+'09'!G162+'10'!G151+'11'!G227+'12'!G43+'13'!G83+'14'!G84+'15'!G27+'17'!G41+'18'!G416+'20'!G36+'98'!G26</f>
        <v>55389</v>
      </c>
      <c r="I31" s="175">
        <f>H31/F31*100</f>
        <v>925.46365914786963</v>
      </c>
    </row>
    <row r="32" spans="1:14" ht="15.75" thickBot="1" x14ac:dyDescent="0.3">
      <c r="A32" s="171" t="s">
        <v>248</v>
      </c>
      <c r="B32" s="171"/>
      <c r="C32" s="171"/>
      <c r="D32" s="171"/>
      <c r="E32" s="171"/>
      <c r="F32" s="172">
        <f>SUM(F30:F31)</f>
        <v>1223558</v>
      </c>
      <c r="G32" s="172">
        <f>SUM(G30:G31)</f>
        <v>1327217</v>
      </c>
      <c r="H32" s="172">
        <f>SUM(H30:H31)</f>
        <v>1596360</v>
      </c>
      <c r="I32" s="173">
        <f>H32/F32*100</f>
        <v>130.46868231828813</v>
      </c>
    </row>
    <row r="33" spans="9:9" ht="13.5" thickTop="1" x14ac:dyDescent="0.2"/>
    <row r="35" spans="9:9" x14ac:dyDescent="0.2">
      <c r="I35" s="16"/>
    </row>
    <row r="36" spans="9:9" x14ac:dyDescent="0.2">
      <c r="I36" s="16"/>
    </row>
    <row r="37" spans="9:9" x14ac:dyDescent="0.2">
      <c r="I37" s="16"/>
    </row>
    <row r="38" spans="9:9" x14ac:dyDescent="0.2">
      <c r="I38" s="16"/>
    </row>
    <row r="39" spans="9:9" x14ac:dyDescent="0.2">
      <c r="I39" s="16"/>
    </row>
    <row r="40" spans="9:9" x14ac:dyDescent="0.2">
      <c r="I40" s="16"/>
    </row>
    <row r="41" spans="9:9" x14ac:dyDescent="0.2">
      <c r="I41" s="16"/>
    </row>
    <row r="42" spans="9:9" x14ac:dyDescent="0.2">
      <c r="I42" s="16"/>
    </row>
    <row r="43" spans="9:9" x14ac:dyDescent="0.2">
      <c r="I43" s="16"/>
    </row>
    <row r="44" spans="9:9" x14ac:dyDescent="0.2">
      <c r="I44" s="16"/>
    </row>
    <row r="45" spans="9:9" x14ac:dyDescent="0.2">
      <c r="I45" s="16"/>
    </row>
    <row r="46" spans="9:9" x14ac:dyDescent="0.2">
      <c r="I46" s="16"/>
    </row>
    <row r="47" spans="9:9" x14ac:dyDescent="0.2">
      <c r="I47" s="16"/>
    </row>
    <row r="48" spans="9:9" x14ac:dyDescent="0.2">
      <c r="I48" s="16"/>
    </row>
    <row r="49" s="16" customFormat="1" x14ac:dyDescent="0.2"/>
    <row r="50" s="16" customFormat="1" x14ac:dyDescent="0.2"/>
    <row r="51" s="16" customFormat="1" x14ac:dyDescent="0.2"/>
    <row r="52" s="16" customFormat="1" x14ac:dyDescent="0.2"/>
    <row r="53" s="16" customFormat="1" x14ac:dyDescent="0.2"/>
    <row r="54" s="16" customFormat="1" x14ac:dyDescent="0.2"/>
    <row r="55" s="16" customFormat="1" x14ac:dyDescent="0.2"/>
    <row r="56" s="16" customFormat="1" x14ac:dyDescent="0.2"/>
    <row r="57" s="16" customFormat="1" x14ac:dyDescent="0.2"/>
    <row r="58" s="16" customFormat="1" x14ac:dyDescent="0.2"/>
    <row r="59" s="16" customFormat="1" x14ac:dyDescent="0.2"/>
    <row r="60" s="16" customFormat="1" x14ac:dyDescent="0.2"/>
    <row r="61" s="16" customFormat="1" x14ac:dyDescent="0.2"/>
    <row r="62" s="16" customFormat="1" x14ac:dyDescent="0.2"/>
    <row r="63" s="16" customFormat="1" x14ac:dyDescent="0.2"/>
    <row r="64" s="16" customFormat="1" x14ac:dyDescent="0.2"/>
    <row r="65" s="16" customFormat="1" x14ac:dyDescent="0.2"/>
    <row r="66" s="16" customFormat="1" x14ac:dyDescent="0.2"/>
    <row r="67" s="16" customFormat="1" x14ac:dyDescent="0.2"/>
    <row r="68" s="16" customFormat="1" x14ac:dyDescent="0.2"/>
    <row r="69" s="16" customFormat="1" x14ac:dyDescent="0.2"/>
    <row r="70" s="16" customFormat="1" x14ac:dyDescent="0.2"/>
    <row r="71" s="16" customFormat="1" x14ac:dyDescent="0.2"/>
    <row r="72" s="16" customFormat="1" x14ac:dyDescent="0.2"/>
    <row r="73" s="16" customFormat="1" x14ac:dyDescent="0.2"/>
    <row r="74" s="16" customFormat="1" x14ac:dyDescent="0.2"/>
    <row r="75" s="16" customFormat="1" x14ac:dyDescent="0.2"/>
    <row r="76" s="16" customFormat="1" x14ac:dyDescent="0.2"/>
    <row r="77" s="16" customFormat="1" x14ac:dyDescent="0.2"/>
    <row r="78" s="16" customFormat="1" x14ac:dyDescent="0.2"/>
    <row r="79" s="16" customFormat="1" x14ac:dyDescent="0.2"/>
    <row r="80" s="16" customFormat="1" x14ac:dyDescent="0.2"/>
    <row r="81" s="16" customFormat="1" x14ac:dyDescent="0.2"/>
    <row r="82" s="16" customFormat="1" x14ac:dyDescent="0.2"/>
    <row r="83" s="16" customFormat="1" x14ac:dyDescent="0.2"/>
    <row r="84" s="16" customFormat="1" x14ac:dyDescent="0.2"/>
    <row r="85" s="16" customFormat="1" x14ac:dyDescent="0.2"/>
    <row r="86" s="16" customFormat="1" x14ac:dyDescent="0.2"/>
    <row r="87" s="16" customFormat="1" x14ac:dyDescent="0.2"/>
    <row r="88" s="16" customFormat="1" x14ac:dyDescent="0.2"/>
    <row r="89" s="16" customFormat="1" x14ac:dyDescent="0.2"/>
    <row r="90" s="16" customFormat="1" x14ac:dyDescent="0.2"/>
    <row r="91" s="16" customFormat="1" x14ac:dyDescent="0.2"/>
    <row r="92" s="16" customFormat="1" x14ac:dyDescent="0.2"/>
    <row r="93" s="16" customFormat="1" x14ac:dyDescent="0.2"/>
    <row r="94" s="16" customFormat="1" x14ac:dyDescent="0.2"/>
    <row r="95" s="16" customFormat="1" x14ac:dyDescent="0.2"/>
    <row r="96" s="16" customFormat="1" x14ac:dyDescent="0.2"/>
    <row r="97" s="16" customFormat="1" x14ac:dyDescent="0.2"/>
    <row r="98" s="16" customFormat="1" x14ac:dyDescent="0.2"/>
    <row r="99" s="16" customFormat="1" x14ac:dyDescent="0.2"/>
    <row r="100" s="16" customFormat="1" x14ac:dyDescent="0.2"/>
    <row r="101" s="16" customFormat="1" x14ac:dyDescent="0.2"/>
    <row r="102" s="16" customFormat="1" x14ac:dyDescent="0.2"/>
    <row r="103" s="16" customFormat="1" x14ac:dyDescent="0.2"/>
    <row r="104" s="16" customFormat="1" x14ac:dyDescent="0.2"/>
    <row r="105" s="16" customFormat="1" x14ac:dyDescent="0.2"/>
    <row r="106" s="16" customFormat="1" x14ac:dyDescent="0.2"/>
    <row r="107" s="16" customFormat="1" x14ac:dyDescent="0.2"/>
    <row r="108" s="16" customFormat="1" x14ac:dyDescent="0.2"/>
    <row r="109" s="16" customFormat="1" x14ac:dyDescent="0.2"/>
    <row r="110" s="16" customFormat="1" x14ac:dyDescent="0.2"/>
    <row r="111" s="16" customFormat="1" x14ac:dyDescent="0.2"/>
    <row r="112" s="16" customFormat="1" x14ac:dyDescent="0.2"/>
    <row r="113" s="16" customFormat="1" x14ac:dyDescent="0.2"/>
    <row r="114" s="16" customFormat="1" x14ac:dyDescent="0.2"/>
    <row r="115" s="16" customFormat="1" x14ac:dyDescent="0.2"/>
    <row r="116" s="16" customFormat="1" x14ac:dyDescent="0.2"/>
    <row r="117" s="16" customFormat="1" x14ac:dyDescent="0.2"/>
    <row r="118" s="16" customFormat="1" x14ac:dyDescent="0.2"/>
    <row r="119" s="16" customFormat="1" x14ac:dyDescent="0.2"/>
    <row r="120" s="16" customFormat="1" x14ac:dyDescent="0.2"/>
    <row r="121" s="16" customFormat="1" x14ac:dyDescent="0.2"/>
    <row r="122" s="16" customFormat="1" x14ac:dyDescent="0.2"/>
    <row r="123" s="16" customFormat="1" x14ac:dyDescent="0.2"/>
    <row r="124" s="16" customFormat="1" x14ac:dyDescent="0.2"/>
    <row r="125" s="16" customFormat="1" x14ac:dyDescent="0.2"/>
    <row r="126" s="16" customFormat="1" x14ac:dyDescent="0.2"/>
    <row r="127" s="16" customFormat="1" x14ac:dyDescent="0.2"/>
    <row r="128" s="16" customFormat="1" x14ac:dyDescent="0.2"/>
    <row r="129" s="16" customFormat="1" x14ac:dyDescent="0.2"/>
    <row r="130" s="16" customFormat="1" x14ac:dyDescent="0.2"/>
    <row r="131" s="16" customFormat="1" x14ac:dyDescent="0.2"/>
    <row r="132" s="16" customFormat="1" x14ac:dyDescent="0.2"/>
    <row r="133" s="16" customFormat="1" x14ac:dyDescent="0.2"/>
    <row r="134" s="16" customFormat="1" x14ac:dyDescent="0.2"/>
    <row r="135" s="16" customFormat="1" x14ac:dyDescent="0.2"/>
    <row r="136" s="16" customFormat="1" x14ac:dyDescent="0.2"/>
    <row r="137" s="16" customFormat="1" x14ac:dyDescent="0.2"/>
    <row r="138" s="16" customFormat="1" x14ac:dyDescent="0.2"/>
    <row r="139" s="16" customFormat="1" x14ac:dyDescent="0.2"/>
    <row r="140" s="16" customFormat="1" x14ac:dyDescent="0.2"/>
    <row r="141" s="16" customFormat="1" x14ac:dyDescent="0.2"/>
    <row r="142" s="16" customFormat="1" x14ac:dyDescent="0.2"/>
    <row r="143" s="16" customFormat="1" x14ac:dyDescent="0.2"/>
    <row r="144" s="16" customFormat="1" x14ac:dyDescent="0.2"/>
    <row r="145" s="16" customFormat="1" x14ac:dyDescent="0.2"/>
    <row r="146" s="16" customFormat="1" x14ac:dyDescent="0.2"/>
    <row r="147" s="16" customFormat="1" x14ac:dyDescent="0.2"/>
    <row r="148" s="16" customFormat="1" x14ac:dyDescent="0.2"/>
    <row r="149" s="16" customFormat="1" x14ac:dyDescent="0.2"/>
    <row r="150" s="16" customFormat="1" x14ac:dyDescent="0.2"/>
    <row r="151" s="16" customFormat="1" x14ac:dyDescent="0.2"/>
    <row r="152" s="16" customFormat="1" x14ac:dyDescent="0.2"/>
    <row r="153" s="16" customFormat="1" x14ac:dyDescent="0.2"/>
    <row r="154" s="16" customFormat="1" x14ac:dyDescent="0.2"/>
    <row r="155" s="16" customFormat="1" x14ac:dyDescent="0.2"/>
    <row r="156" s="16" customFormat="1" x14ac:dyDescent="0.2"/>
    <row r="157" s="16" customFormat="1" x14ac:dyDescent="0.2"/>
    <row r="158" s="16" customFormat="1" x14ac:dyDescent="0.2"/>
    <row r="159" s="16" customFormat="1" x14ac:dyDescent="0.2"/>
    <row r="160" s="16" customFormat="1" x14ac:dyDescent="0.2"/>
    <row r="161" s="16" customFormat="1" x14ac:dyDescent="0.2"/>
    <row r="162" s="16" customFormat="1" x14ac:dyDescent="0.2"/>
    <row r="163" s="16" customFormat="1" x14ac:dyDescent="0.2"/>
    <row r="164" s="16" customFormat="1" x14ac:dyDescent="0.2"/>
    <row r="165" s="16" customFormat="1" x14ac:dyDescent="0.2"/>
    <row r="166" s="16" customFormat="1" x14ac:dyDescent="0.2"/>
    <row r="167" s="16" customFormat="1" x14ac:dyDescent="0.2"/>
    <row r="168" s="16" customFormat="1" x14ac:dyDescent="0.2"/>
    <row r="169" s="16" customFormat="1" x14ac:dyDescent="0.2"/>
    <row r="170" s="16" customFormat="1" x14ac:dyDescent="0.2"/>
    <row r="171" s="16" customFormat="1" x14ac:dyDescent="0.2"/>
    <row r="172" s="16" customFormat="1" x14ac:dyDescent="0.2"/>
    <row r="173" s="16" customFormat="1" x14ac:dyDescent="0.2"/>
    <row r="174" s="16" customFormat="1" x14ac:dyDescent="0.2"/>
    <row r="175" s="16" customFormat="1" x14ac:dyDescent="0.2"/>
    <row r="176" s="16" customFormat="1" x14ac:dyDescent="0.2"/>
    <row r="177" s="16" customFormat="1" x14ac:dyDescent="0.2"/>
    <row r="178" s="16" customFormat="1" x14ac:dyDescent="0.2"/>
    <row r="179" s="16" customFormat="1" x14ac:dyDescent="0.2"/>
    <row r="180" s="16" customFormat="1" x14ac:dyDescent="0.2"/>
    <row r="181" s="16" customFormat="1" x14ac:dyDescent="0.2"/>
    <row r="182" s="16" customFormat="1" x14ac:dyDescent="0.2"/>
    <row r="183" s="16" customFormat="1" x14ac:dyDescent="0.2"/>
    <row r="184" s="16" customFormat="1" x14ac:dyDescent="0.2"/>
    <row r="185" s="16" customFormat="1" x14ac:dyDescent="0.2"/>
    <row r="186" s="16" customFormat="1" x14ac:dyDescent="0.2"/>
    <row r="187" s="16" customFormat="1" x14ac:dyDescent="0.2"/>
    <row r="188" s="16" customFormat="1" x14ac:dyDescent="0.2"/>
    <row r="189" s="16" customFormat="1" x14ac:dyDescent="0.2"/>
    <row r="190" s="16" customFormat="1" x14ac:dyDescent="0.2"/>
    <row r="191" s="16" customFormat="1" x14ac:dyDescent="0.2"/>
    <row r="192" s="16" customFormat="1" x14ac:dyDescent="0.2"/>
    <row r="193" s="16" customFormat="1" x14ac:dyDescent="0.2"/>
  </sheetData>
  <mergeCells count="22">
    <mergeCell ref="A19:B19"/>
    <mergeCell ref="A18:B18"/>
    <mergeCell ref="A27:I27"/>
    <mergeCell ref="A21:B21"/>
    <mergeCell ref="A25:C25"/>
    <mergeCell ref="A22:B22"/>
    <mergeCell ref="A23:B23"/>
    <mergeCell ref="A24:B24"/>
    <mergeCell ref="A20:B20"/>
    <mergeCell ref="A5:B5"/>
    <mergeCell ref="A6:B6"/>
    <mergeCell ref="A10:B10"/>
    <mergeCell ref="A17:B17"/>
    <mergeCell ref="A13:B13"/>
    <mergeCell ref="A11:B11"/>
    <mergeCell ref="A7:B7"/>
    <mergeCell ref="A9:B9"/>
    <mergeCell ref="A12:B12"/>
    <mergeCell ref="A14:B14"/>
    <mergeCell ref="A15:B15"/>
    <mergeCell ref="A16:B16"/>
    <mergeCell ref="A8:B8"/>
  </mergeCells>
  <pageMargins left="0.70866141732283472" right="0.70866141732283472" top="0.78740157480314965" bottom="0.78740157480314965" header="0.31496062992125984" footer="0.31496062992125984"/>
  <pageSetup paperSize="9" scale="67" firstPageNumber="30"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1" manualBreakCount="1">
    <brk id="25" max="8"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CCFFFF"/>
  </sheetPr>
  <dimension ref="A1:AM419"/>
  <sheetViews>
    <sheetView view="pageBreakPreview" topLeftCell="A3" zoomScaleNormal="100" zoomScaleSheetLayoutView="100" workbookViewId="0">
      <selection activeCell="D182" sqref="D182"/>
    </sheetView>
  </sheetViews>
  <sheetFormatPr defaultColWidth="9.140625" defaultRowHeight="14.25" x14ac:dyDescent="0.2"/>
  <cols>
    <col min="1" max="1" width="5.28515625" style="37" customWidth="1"/>
    <col min="2" max="2" width="8.5703125" style="232" customWidth="1"/>
    <col min="3" max="3" width="9.140625" style="232"/>
    <col min="4" max="4" width="58.7109375" style="233" customWidth="1"/>
    <col min="5" max="5" width="15.7109375" style="233" customWidth="1"/>
    <col min="6" max="6" width="15.42578125" style="234" customWidth="1"/>
    <col min="7" max="7" width="15.7109375" style="234" customWidth="1"/>
    <col min="8" max="8" width="8.28515625" style="233" customWidth="1"/>
    <col min="9" max="9" width="9.7109375" style="346" customWidth="1"/>
    <col min="10" max="10" width="9.140625" style="346"/>
    <col min="11" max="11" width="9.140625" style="347"/>
    <col min="12" max="12" width="9.140625" style="241"/>
    <col min="13" max="13" width="13.28515625" style="241" customWidth="1"/>
    <col min="14" max="39" width="9.140625" style="241"/>
    <col min="40" max="16384" width="9.140625" style="233"/>
  </cols>
  <sheetData>
    <row r="1" spans="1:39" ht="23.25" x14ac:dyDescent="0.35">
      <c r="B1" s="53" t="s">
        <v>0</v>
      </c>
      <c r="C1" s="22"/>
      <c r="D1" s="23"/>
      <c r="E1" s="23"/>
      <c r="F1" s="24"/>
      <c r="G1" s="724" t="s">
        <v>186</v>
      </c>
      <c r="H1" s="725"/>
    </row>
    <row r="2" spans="1:39" x14ac:dyDescent="0.2">
      <c r="B2" s="22"/>
      <c r="C2" s="22"/>
      <c r="D2" s="23"/>
      <c r="E2" s="23"/>
      <c r="F2" s="24"/>
      <c r="G2" s="24"/>
      <c r="H2" s="23"/>
    </row>
    <row r="3" spans="1:39" x14ac:dyDescent="0.2">
      <c r="B3" s="166" t="s">
        <v>1</v>
      </c>
      <c r="C3" s="166" t="s">
        <v>16</v>
      </c>
      <c r="D3" s="23"/>
      <c r="E3" s="23"/>
      <c r="F3" s="24"/>
      <c r="G3" s="24"/>
      <c r="H3" s="23"/>
    </row>
    <row r="4" spans="1:39" x14ac:dyDescent="0.2">
      <c r="B4" s="22"/>
      <c r="C4" s="166" t="s">
        <v>166</v>
      </c>
      <c r="D4" s="23"/>
      <c r="E4" s="23"/>
      <c r="F4" s="24"/>
      <c r="G4" s="24"/>
      <c r="H4" s="23"/>
    </row>
    <row r="5" spans="1:39" s="224" customFormat="1" ht="15.75" thickBot="1" x14ac:dyDescent="0.3">
      <c r="A5" s="37"/>
      <c r="B5" s="54"/>
      <c r="C5" s="55"/>
      <c r="D5" s="56"/>
      <c r="E5" s="56"/>
      <c r="F5" s="57"/>
      <c r="G5" s="57"/>
      <c r="H5" s="131" t="s">
        <v>6</v>
      </c>
      <c r="I5" s="346"/>
      <c r="J5" s="346"/>
      <c r="K5" s="347"/>
      <c r="L5" s="349"/>
      <c r="M5" s="349"/>
      <c r="N5" s="349"/>
      <c r="O5" s="349"/>
      <c r="P5" s="349"/>
      <c r="Q5" s="349"/>
      <c r="R5" s="349"/>
      <c r="S5" s="349"/>
      <c r="T5" s="349"/>
      <c r="U5" s="349"/>
      <c r="V5" s="349"/>
      <c r="W5" s="349"/>
      <c r="X5" s="349"/>
      <c r="Y5" s="349"/>
      <c r="Z5" s="349"/>
      <c r="AA5" s="349"/>
      <c r="AB5" s="349"/>
      <c r="AC5" s="349"/>
      <c r="AD5" s="349"/>
      <c r="AE5" s="349"/>
      <c r="AF5" s="349"/>
      <c r="AG5" s="349"/>
      <c r="AH5" s="349"/>
      <c r="AI5" s="349"/>
      <c r="AJ5" s="349"/>
      <c r="AK5" s="349"/>
      <c r="AL5" s="349"/>
      <c r="AM5" s="349"/>
    </row>
    <row r="6" spans="1:39" s="224" customFormat="1" ht="39.75" thickTop="1" thickBot="1" x14ac:dyDescent="0.25">
      <c r="A6" s="37"/>
      <c r="B6" s="58" t="s">
        <v>2</v>
      </c>
      <c r="C6" s="59" t="s">
        <v>3</v>
      </c>
      <c r="D6" s="60" t="s">
        <v>4</v>
      </c>
      <c r="E6" s="61" t="s">
        <v>582</v>
      </c>
      <c r="F6" s="61" t="s">
        <v>583</v>
      </c>
      <c r="G6" s="61" t="s">
        <v>584</v>
      </c>
      <c r="H6" s="27" t="s">
        <v>5</v>
      </c>
      <c r="I6" s="346"/>
      <c r="J6" s="346"/>
      <c r="K6" s="347"/>
      <c r="L6" s="349"/>
      <c r="M6" s="349"/>
      <c r="N6" s="349"/>
      <c r="O6" s="349"/>
      <c r="P6" s="349"/>
      <c r="Q6" s="349"/>
      <c r="R6" s="349"/>
      <c r="S6" s="349"/>
      <c r="T6" s="349"/>
      <c r="U6" s="349"/>
      <c r="V6" s="349"/>
      <c r="W6" s="349"/>
      <c r="X6" s="349"/>
      <c r="Y6" s="349"/>
      <c r="Z6" s="349"/>
      <c r="AA6" s="349"/>
      <c r="AB6" s="349"/>
      <c r="AC6" s="349"/>
      <c r="AD6" s="349"/>
      <c r="AE6" s="349"/>
      <c r="AF6" s="349"/>
      <c r="AG6" s="349"/>
      <c r="AH6" s="349"/>
      <c r="AI6" s="349"/>
      <c r="AJ6" s="349"/>
      <c r="AK6" s="349"/>
      <c r="AL6" s="349"/>
      <c r="AM6" s="349"/>
    </row>
    <row r="7" spans="1:39" s="322" customFormat="1" ht="15.75" thickTop="1" thickBot="1" x14ac:dyDescent="0.25">
      <c r="A7" s="42"/>
      <c r="B7" s="62">
        <v>1</v>
      </c>
      <c r="C7" s="63">
        <v>2</v>
      </c>
      <c r="D7" s="63">
        <v>3</v>
      </c>
      <c r="E7" s="64">
        <v>4</v>
      </c>
      <c r="F7" s="64">
        <v>5</v>
      </c>
      <c r="G7" s="64">
        <v>6</v>
      </c>
      <c r="H7" s="65" t="s">
        <v>194</v>
      </c>
      <c r="I7" s="350"/>
      <c r="J7" s="350"/>
      <c r="K7" s="347"/>
      <c r="L7" s="351"/>
      <c r="M7" s="351"/>
      <c r="N7" s="351"/>
      <c r="O7" s="351"/>
      <c r="P7" s="351"/>
      <c r="Q7" s="351"/>
      <c r="R7" s="351"/>
      <c r="S7" s="351"/>
      <c r="T7" s="351"/>
      <c r="U7" s="351"/>
      <c r="V7" s="351"/>
      <c r="W7" s="351"/>
      <c r="X7" s="351"/>
      <c r="Y7" s="351"/>
      <c r="Z7" s="351"/>
      <c r="AA7" s="351"/>
      <c r="AB7" s="351"/>
      <c r="AC7" s="351"/>
      <c r="AD7" s="351"/>
      <c r="AE7" s="351"/>
      <c r="AF7" s="351"/>
      <c r="AG7" s="351"/>
      <c r="AH7" s="351"/>
      <c r="AI7" s="351"/>
      <c r="AJ7" s="351"/>
      <c r="AK7" s="351"/>
      <c r="AL7" s="351"/>
      <c r="AM7" s="351"/>
    </row>
    <row r="8" spans="1:39" s="37" customFormat="1" ht="15" customHeight="1" thickTop="1" x14ac:dyDescent="0.2">
      <c r="B8" s="68">
        <v>3341</v>
      </c>
      <c r="C8" s="69">
        <v>50</v>
      </c>
      <c r="D8" s="70" t="s">
        <v>439</v>
      </c>
      <c r="E8" s="329">
        <f>SUM(I18)</f>
        <v>650</v>
      </c>
      <c r="F8" s="33">
        <f>SUM(J18)</f>
        <v>691</v>
      </c>
      <c r="G8" s="33">
        <f>SUM(G18)</f>
        <v>760</v>
      </c>
      <c r="H8" s="74">
        <f>G8/E8*100</f>
        <v>116.92307692307693</v>
      </c>
      <c r="I8" s="57"/>
      <c r="J8" s="57"/>
      <c r="K8" s="131"/>
      <c r="L8" s="23"/>
      <c r="M8" s="23"/>
      <c r="N8" s="23"/>
      <c r="O8" s="23"/>
      <c r="P8" s="23"/>
      <c r="Q8" s="23"/>
      <c r="R8" s="23"/>
      <c r="S8" s="23"/>
      <c r="T8" s="23"/>
      <c r="U8" s="23"/>
      <c r="V8" s="23"/>
      <c r="W8" s="23"/>
      <c r="X8" s="23"/>
      <c r="Y8" s="23"/>
      <c r="Z8" s="23"/>
      <c r="AA8" s="23"/>
      <c r="AB8" s="23"/>
      <c r="AC8" s="23"/>
      <c r="AD8" s="23"/>
      <c r="AE8" s="23"/>
      <c r="AF8" s="23"/>
      <c r="AG8" s="23"/>
      <c r="AH8" s="23"/>
      <c r="AI8" s="23"/>
      <c r="AJ8" s="23"/>
      <c r="AK8" s="23"/>
      <c r="AL8" s="23"/>
      <c r="AM8" s="23"/>
    </row>
    <row r="9" spans="1:39" s="37" customFormat="1" ht="15" customHeight="1" x14ac:dyDescent="0.2">
      <c r="B9" s="71">
        <v>6113</v>
      </c>
      <c r="C9" s="72">
        <v>50</v>
      </c>
      <c r="D9" s="73" t="s">
        <v>439</v>
      </c>
      <c r="E9" s="330">
        <f>SUM(I24)</f>
        <v>39310</v>
      </c>
      <c r="F9" s="31">
        <f>SUM(J24)</f>
        <v>39310</v>
      </c>
      <c r="G9" s="31">
        <f>SUM(G24)</f>
        <v>38029</v>
      </c>
      <c r="H9" s="74">
        <f>G9/E9*100</f>
        <v>96.741287204273718</v>
      </c>
      <c r="I9" s="57"/>
      <c r="J9" s="57"/>
      <c r="K9" s="131"/>
      <c r="L9" s="23"/>
      <c r="M9" s="23"/>
      <c r="N9" s="23"/>
      <c r="O9" s="23"/>
      <c r="P9" s="23"/>
      <c r="Q9" s="23"/>
      <c r="R9" s="23"/>
      <c r="S9" s="23"/>
      <c r="T9" s="23"/>
      <c r="U9" s="23"/>
      <c r="V9" s="23"/>
      <c r="W9" s="23"/>
      <c r="X9" s="23"/>
      <c r="Y9" s="23"/>
      <c r="Z9" s="23"/>
      <c r="AA9" s="23"/>
      <c r="AB9" s="23"/>
      <c r="AC9" s="23"/>
      <c r="AD9" s="23"/>
      <c r="AE9" s="23"/>
      <c r="AF9" s="23"/>
      <c r="AG9" s="23"/>
      <c r="AH9" s="23"/>
      <c r="AI9" s="23"/>
      <c r="AJ9" s="23"/>
      <c r="AK9" s="23"/>
      <c r="AL9" s="23"/>
      <c r="AM9" s="23"/>
    </row>
    <row r="10" spans="1:39" ht="14.25" customHeight="1" x14ac:dyDescent="0.2">
      <c r="B10" s="71">
        <v>6113</v>
      </c>
      <c r="C10" s="72">
        <v>51</v>
      </c>
      <c r="D10" s="73" t="s">
        <v>380</v>
      </c>
      <c r="E10" s="330">
        <f>SUM(I50)</f>
        <v>7930</v>
      </c>
      <c r="F10" s="330">
        <f>SUM(J50)</f>
        <v>7889</v>
      </c>
      <c r="G10" s="31">
        <f>SUM(G50)</f>
        <v>9517</v>
      </c>
      <c r="H10" s="74">
        <f>G10/E10*100</f>
        <v>120.01261034047918</v>
      </c>
    </row>
    <row r="11" spans="1:39" ht="28.5" x14ac:dyDescent="0.2">
      <c r="B11" s="390">
        <v>6113</v>
      </c>
      <c r="C11" s="391">
        <v>53</v>
      </c>
      <c r="D11" s="134" t="s">
        <v>414</v>
      </c>
      <c r="E11" s="392">
        <f>SUM(I150)</f>
        <v>22</v>
      </c>
      <c r="F11" s="392">
        <f>SUM(J150)</f>
        <v>22</v>
      </c>
      <c r="G11" s="393">
        <f>SUM(G150)</f>
        <v>22</v>
      </c>
      <c r="H11" s="394">
        <f>G11/E11*100</f>
        <v>100</v>
      </c>
    </row>
    <row r="12" spans="1:39" ht="14.25" customHeight="1" x14ac:dyDescent="0.2">
      <c r="B12" s="75">
        <v>6172</v>
      </c>
      <c r="C12" s="395">
        <v>51</v>
      </c>
      <c r="D12" s="73" t="s">
        <v>380</v>
      </c>
      <c r="E12" s="396">
        <f>SUM(I158)</f>
        <v>45</v>
      </c>
      <c r="F12" s="396">
        <f>SUM(J158)</f>
        <v>45</v>
      </c>
      <c r="G12" s="32">
        <f>SUM(G158)</f>
        <v>55</v>
      </c>
      <c r="H12" s="394">
        <f t="shared" ref="H12:H13" si="0">G12/E12*100</f>
        <v>122.22222222222223</v>
      </c>
    </row>
    <row r="13" spans="1:39" ht="14.25" customHeight="1" x14ac:dyDescent="0.2">
      <c r="B13" s="75">
        <v>6172</v>
      </c>
      <c r="C13" s="395">
        <v>54</v>
      </c>
      <c r="D13" s="76" t="s">
        <v>419</v>
      </c>
      <c r="E13" s="396">
        <f>SUM(I165)</f>
        <v>15</v>
      </c>
      <c r="F13" s="396">
        <f>SUM(J165)</f>
        <v>15</v>
      </c>
      <c r="G13" s="32">
        <f>SUM(G165)</f>
        <v>15</v>
      </c>
      <c r="H13" s="394">
        <f t="shared" si="0"/>
        <v>100</v>
      </c>
    </row>
    <row r="14" spans="1:39" ht="29.25" thickBot="1" x14ac:dyDescent="0.25">
      <c r="B14" s="130">
        <v>6330</v>
      </c>
      <c r="C14" s="395">
        <v>53</v>
      </c>
      <c r="D14" s="134" t="s">
        <v>414</v>
      </c>
      <c r="E14" s="48">
        <f>SUM(I169)</f>
        <v>586</v>
      </c>
      <c r="F14" s="48">
        <f>SUM(J169)</f>
        <v>586</v>
      </c>
      <c r="G14" s="48">
        <f>SUM(G169)</f>
        <v>709</v>
      </c>
      <c r="H14" s="394">
        <f>G14/E14*100</f>
        <v>120.98976109215016</v>
      </c>
    </row>
    <row r="15" spans="1:39" s="323" customFormat="1" ht="16.5" thickTop="1" thickBot="1" x14ac:dyDescent="0.3">
      <c r="A15" s="87"/>
      <c r="B15" s="726" t="s">
        <v>8</v>
      </c>
      <c r="C15" s="727"/>
      <c r="D15" s="728"/>
      <c r="E15" s="85">
        <f>SUM(E8:E14)</f>
        <v>48558</v>
      </c>
      <c r="F15" s="85">
        <f>SUM(F8:F14)</f>
        <v>48558</v>
      </c>
      <c r="G15" s="85">
        <f>SUM(G8:G14)</f>
        <v>49107</v>
      </c>
      <c r="H15" s="40">
        <f>G15/E15*100</f>
        <v>101.13060669714568</v>
      </c>
      <c r="I15" s="352"/>
      <c r="J15" s="352"/>
      <c r="K15" s="353"/>
      <c r="L15" s="354"/>
      <c r="M15" s="354"/>
      <c r="N15" s="354"/>
      <c r="O15" s="354"/>
      <c r="P15" s="354"/>
      <c r="Q15" s="354"/>
      <c r="R15" s="354"/>
      <c r="S15" s="354"/>
      <c r="T15" s="354"/>
      <c r="U15" s="354"/>
      <c r="V15" s="354"/>
      <c r="W15" s="354"/>
      <c r="X15" s="354"/>
      <c r="Y15" s="354"/>
      <c r="Z15" s="354"/>
      <c r="AA15" s="354"/>
      <c r="AB15" s="354"/>
      <c r="AC15" s="354"/>
      <c r="AD15" s="354"/>
      <c r="AE15" s="354"/>
      <c r="AF15" s="354"/>
      <c r="AG15" s="354"/>
      <c r="AH15" s="354"/>
      <c r="AI15" s="354"/>
      <c r="AJ15" s="354"/>
      <c r="AK15" s="354"/>
      <c r="AL15" s="354"/>
      <c r="AM15" s="354"/>
    </row>
    <row r="16" spans="1:39" ht="15" thickTop="1" x14ac:dyDescent="0.2">
      <c r="B16" s="240"/>
      <c r="C16" s="240"/>
      <c r="D16" s="241"/>
      <c r="E16" s="241"/>
      <c r="F16" s="242"/>
      <c r="G16" s="242"/>
      <c r="H16" s="241"/>
    </row>
    <row r="17" spans="1:39" ht="15" x14ac:dyDescent="0.25">
      <c r="B17" s="88" t="s">
        <v>10</v>
      </c>
      <c r="C17" s="22"/>
      <c r="D17" s="23"/>
      <c r="E17" s="23"/>
      <c r="F17" s="24"/>
      <c r="G17" s="24"/>
      <c r="H17" s="23"/>
      <c r="I17" s="57"/>
    </row>
    <row r="18" spans="1:39" ht="15.75" thickBot="1" x14ac:dyDescent="0.3">
      <c r="B18" s="44" t="s">
        <v>496</v>
      </c>
      <c r="C18" s="45"/>
      <c r="D18" s="46"/>
      <c r="E18" s="47"/>
      <c r="F18" s="47"/>
      <c r="G18" s="712">
        <f>SUM(G19)</f>
        <v>760</v>
      </c>
      <c r="H18" s="713"/>
      <c r="I18" s="196">
        <v>650</v>
      </c>
      <c r="J18" s="196">
        <v>691</v>
      </c>
    </row>
    <row r="19" spans="1:39" ht="15.75" thickTop="1" x14ac:dyDescent="0.25">
      <c r="A19" s="37">
        <v>5041</v>
      </c>
      <c r="B19" s="21" t="s">
        <v>64</v>
      </c>
      <c r="C19" s="126"/>
      <c r="D19" s="126"/>
      <c r="E19" s="126"/>
      <c r="F19" s="126"/>
      <c r="G19" s="707">
        <v>760</v>
      </c>
      <c r="H19" s="710"/>
      <c r="I19" s="57"/>
    </row>
    <row r="20" spans="1:39" ht="15" customHeight="1" x14ac:dyDescent="0.2">
      <c r="B20" s="711" t="s">
        <v>585</v>
      </c>
      <c r="C20" s="711"/>
      <c r="D20" s="711"/>
      <c r="E20" s="711"/>
      <c r="F20" s="711"/>
      <c r="G20" s="711"/>
      <c r="H20" s="711"/>
      <c r="I20" s="57"/>
    </row>
    <row r="21" spans="1:39" ht="15" customHeight="1" x14ac:dyDescent="0.2">
      <c r="B21" s="711"/>
      <c r="C21" s="711"/>
      <c r="D21" s="711"/>
      <c r="E21" s="711"/>
      <c r="F21" s="711"/>
      <c r="G21" s="711"/>
      <c r="H21" s="711"/>
      <c r="I21" s="57"/>
    </row>
    <row r="22" spans="1:39" ht="27" customHeight="1" x14ac:dyDescent="0.2">
      <c r="B22" s="711"/>
      <c r="C22" s="711"/>
      <c r="D22" s="711"/>
      <c r="E22" s="711"/>
      <c r="F22" s="711"/>
      <c r="G22" s="711"/>
      <c r="H22" s="711"/>
      <c r="I22" s="57"/>
    </row>
    <row r="23" spans="1:39" ht="15" x14ac:dyDescent="0.25">
      <c r="B23" s="355"/>
      <c r="C23" s="240"/>
      <c r="D23" s="241"/>
      <c r="E23" s="241"/>
      <c r="F23" s="242"/>
      <c r="G23" s="242"/>
      <c r="H23" s="241"/>
    </row>
    <row r="24" spans="1:39" s="37" customFormat="1" ht="15.75" thickBot="1" x14ac:dyDescent="0.3">
      <c r="B24" s="44" t="s">
        <v>440</v>
      </c>
      <c r="C24" s="45"/>
      <c r="D24" s="46"/>
      <c r="E24" s="47"/>
      <c r="F24" s="47"/>
      <c r="G24" s="712">
        <f>SUM(G25,G29,G33,G37,G41,G44,G47)</f>
        <v>38029</v>
      </c>
      <c r="H24" s="713"/>
      <c r="I24" s="196">
        <f>SUM(I25:I49)</f>
        <v>39310</v>
      </c>
      <c r="J24" s="196">
        <f>SUM(J25:J49)</f>
        <v>39310</v>
      </c>
      <c r="K24" s="131"/>
      <c r="L24" s="23"/>
      <c r="M24" s="23"/>
      <c r="N24" s="23"/>
      <c r="O24" s="23"/>
      <c r="P24" s="23"/>
      <c r="Q24" s="23"/>
      <c r="R24" s="23"/>
      <c r="S24" s="23"/>
      <c r="T24" s="23"/>
      <c r="U24" s="23"/>
      <c r="V24" s="23"/>
      <c r="W24" s="23"/>
      <c r="X24" s="23"/>
      <c r="Y24" s="23"/>
      <c r="Z24" s="23"/>
      <c r="AA24" s="23"/>
      <c r="AB24" s="23"/>
      <c r="AC24" s="23"/>
      <c r="AD24" s="23"/>
      <c r="AE24" s="23"/>
      <c r="AF24" s="23"/>
      <c r="AG24" s="23"/>
      <c r="AH24" s="23"/>
      <c r="AI24" s="23"/>
      <c r="AJ24" s="23"/>
      <c r="AK24" s="23"/>
      <c r="AL24" s="23"/>
      <c r="AM24" s="23"/>
    </row>
    <row r="25" spans="1:39" ht="15.75" thickTop="1" x14ac:dyDescent="0.25">
      <c r="A25" s="37">
        <v>5019</v>
      </c>
      <c r="B25" s="21" t="s">
        <v>11</v>
      </c>
      <c r="C25" s="54"/>
      <c r="D25" s="86"/>
      <c r="E25" s="89"/>
      <c r="F25" s="89"/>
      <c r="G25" s="707">
        <v>280</v>
      </c>
      <c r="H25" s="729"/>
      <c r="I25" s="57">
        <v>140</v>
      </c>
      <c r="J25" s="57">
        <v>140</v>
      </c>
    </row>
    <row r="26" spans="1:39" ht="15" customHeight="1" x14ac:dyDescent="0.2">
      <c r="B26" s="714" t="s">
        <v>586</v>
      </c>
      <c r="C26" s="714"/>
      <c r="D26" s="714"/>
      <c r="E26" s="714"/>
      <c r="F26" s="714"/>
      <c r="G26" s="714"/>
      <c r="H26" s="714"/>
      <c r="I26" s="57">
        <v>100</v>
      </c>
      <c r="J26" s="57">
        <v>100</v>
      </c>
      <c r="K26" s="131">
        <v>5011</v>
      </c>
      <c r="L26" s="23"/>
    </row>
    <row r="27" spans="1:39" ht="15" customHeight="1" x14ac:dyDescent="0.2">
      <c r="B27" s="714"/>
      <c r="C27" s="714"/>
      <c r="D27" s="714"/>
      <c r="E27" s="714"/>
      <c r="F27" s="714"/>
      <c r="G27" s="714"/>
      <c r="H27" s="714"/>
      <c r="I27" s="57"/>
    </row>
    <row r="28" spans="1:39" ht="15" x14ac:dyDescent="0.25">
      <c r="B28" s="357"/>
      <c r="C28" s="356"/>
      <c r="D28" s="356"/>
      <c r="E28" s="356"/>
      <c r="F28" s="356"/>
      <c r="G28" s="356"/>
      <c r="H28" s="358"/>
    </row>
    <row r="29" spans="1:39" ht="15" x14ac:dyDescent="0.25">
      <c r="A29" s="37">
        <v>5021</v>
      </c>
      <c r="B29" s="21" t="s">
        <v>17</v>
      </c>
      <c r="C29" s="126"/>
      <c r="D29" s="126"/>
      <c r="E29" s="126"/>
      <c r="F29" s="126"/>
      <c r="G29" s="707">
        <v>5400</v>
      </c>
      <c r="H29" s="715"/>
      <c r="I29" s="57">
        <v>5340</v>
      </c>
      <c r="J29" s="57">
        <v>5340</v>
      </c>
    </row>
    <row r="30" spans="1:39" ht="17.25" customHeight="1" x14ac:dyDescent="0.2">
      <c r="B30" s="714" t="s">
        <v>587</v>
      </c>
      <c r="C30" s="714"/>
      <c r="D30" s="714"/>
      <c r="E30" s="714"/>
      <c r="F30" s="714"/>
      <c r="G30" s="714"/>
      <c r="H30" s="714"/>
    </row>
    <row r="31" spans="1:39" ht="13.5" customHeight="1" x14ac:dyDescent="0.2">
      <c r="B31" s="714"/>
      <c r="C31" s="714"/>
      <c r="D31" s="714"/>
      <c r="E31" s="714"/>
      <c r="F31" s="714"/>
      <c r="G31" s="714"/>
      <c r="H31" s="714"/>
    </row>
    <row r="32" spans="1:39" ht="15" x14ac:dyDescent="0.25">
      <c r="B32" s="348"/>
      <c r="C32" s="240"/>
      <c r="D32" s="241"/>
      <c r="E32" s="242"/>
      <c r="F32" s="242"/>
      <c r="G32" s="359"/>
      <c r="H32" s="358"/>
    </row>
    <row r="33" spans="1:11" ht="15" x14ac:dyDescent="0.25">
      <c r="A33" s="37">
        <v>5023</v>
      </c>
      <c r="B33" s="21" t="s">
        <v>18</v>
      </c>
      <c r="C33" s="22"/>
      <c r="D33" s="23"/>
      <c r="E33" s="24"/>
      <c r="F33" s="24"/>
      <c r="G33" s="707">
        <f>24981+100</f>
        <v>25081</v>
      </c>
      <c r="H33" s="715"/>
      <c r="I33" s="57">
        <v>20587</v>
      </c>
      <c r="J33" s="57">
        <v>20587</v>
      </c>
      <c r="K33" s="131"/>
    </row>
    <row r="34" spans="1:11" ht="17.25" customHeight="1" x14ac:dyDescent="0.2">
      <c r="B34" s="711" t="s">
        <v>766</v>
      </c>
      <c r="C34" s="711"/>
      <c r="D34" s="711"/>
      <c r="E34" s="711"/>
      <c r="F34" s="711"/>
      <c r="G34" s="711"/>
      <c r="H34" s="711"/>
      <c r="I34" s="57"/>
      <c r="J34" s="57"/>
      <c r="K34" s="131"/>
    </row>
    <row r="35" spans="1:11" ht="54" customHeight="1" x14ac:dyDescent="0.2">
      <c r="B35" s="711"/>
      <c r="C35" s="711"/>
      <c r="D35" s="711"/>
      <c r="E35" s="711"/>
      <c r="F35" s="711"/>
      <c r="G35" s="711"/>
      <c r="H35" s="711"/>
      <c r="I35" s="57"/>
      <c r="J35" s="57"/>
      <c r="K35" s="131"/>
    </row>
    <row r="36" spans="1:11" ht="15" x14ac:dyDescent="0.25">
      <c r="B36" s="22"/>
      <c r="C36" s="22"/>
      <c r="D36" s="23"/>
      <c r="E36" s="24"/>
      <c r="F36" s="24"/>
      <c r="G36" s="24"/>
      <c r="H36" s="343"/>
      <c r="I36" s="57">
        <v>4446</v>
      </c>
      <c r="J36" s="57">
        <v>4446</v>
      </c>
      <c r="K36" s="131" t="s">
        <v>588</v>
      </c>
    </row>
    <row r="37" spans="1:11" ht="15" x14ac:dyDescent="0.25">
      <c r="A37" s="37">
        <v>5029</v>
      </c>
      <c r="B37" s="21" t="s">
        <v>223</v>
      </c>
      <c r="C37" s="22"/>
      <c r="D37" s="23"/>
      <c r="E37" s="24"/>
      <c r="F37" s="24"/>
      <c r="G37" s="707">
        <v>50</v>
      </c>
      <c r="H37" s="715"/>
      <c r="I37" s="57">
        <v>50</v>
      </c>
      <c r="J37" s="57">
        <v>50</v>
      </c>
      <c r="K37" s="131"/>
    </row>
    <row r="38" spans="1:11" ht="15" customHeight="1" x14ac:dyDescent="0.2">
      <c r="B38" s="709" t="s">
        <v>339</v>
      </c>
      <c r="C38" s="709"/>
      <c r="D38" s="709"/>
      <c r="E38" s="709"/>
      <c r="F38" s="709"/>
      <c r="G38" s="709"/>
      <c r="H38" s="709"/>
      <c r="I38" s="57"/>
      <c r="J38" s="57"/>
      <c r="K38" s="131"/>
    </row>
    <row r="39" spans="1:11" ht="15" customHeight="1" x14ac:dyDescent="0.2">
      <c r="B39" s="709"/>
      <c r="C39" s="709"/>
      <c r="D39" s="709"/>
      <c r="E39" s="709"/>
      <c r="F39" s="709"/>
      <c r="G39" s="709"/>
      <c r="H39" s="709"/>
      <c r="I39" s="57"/>
      <c r="J39" s="57"/>
      <c r="K39" s="131"/>
    </row>
    <row r="40" spans="1:11" ht="15" x14ac:dyDescent="0.25">
      <c r="B40" s="240"/>
      <c r="C40" s="240"/>
      <c r="D40" s="241"/>
      <c r="E40" s="242"/>
      <c r="F40" s="242"/>
      <c r="G40" s="242"/>
      <c r="H40" s="358"/>
    </row>
    <row r="41" spans="1:11" ht="15" x14ac:dyDescent="0.25">
      <c r="A41" s="37">
        <v>5031</v>
      </c>
      <c r="B41" s="21" t="s">
        <v>19</v>
      </c>
      <c r="C41" s="22"/>
      <c r="D41" s="23"/>
      <c r="E41" s="24"/>
      <c r="F41" s="24"/>
      <c r="G41" s="707">
        <v>4358</v>
      </c>
      <c r="H41" s="715"/>
      <c r="I41" s="57">
        <v>5865</v>
      </c>
      <c r="J41" s="57">
        <v>5865</v>
      </c>
    </row>
    <row r="42" spans="1:11" ht="30" customHeight="1" x14ac:dyDescent="0.2">
      <c r="B42" s="711" t="s">
        <v>589</v>
      </c>
      <c r="C42" s="711"/>
      <c r="D42" s="711"/>
      <c r="E42" s="711"/>
      <c r="F42" s="711"/>
      <c r="G42" s="711"/>
      <c r="H42" s="711"/>
      <c r="I42" s="57"/>
      <c r="J42" s="57"/>
    </row>
    <row r="43" spans="1:11" ht="15" x14ac:dyDescent="0.25">
      <c r="B43" s="240"/>
      <c r="C43" s="240"/>
      <c r="D43" s="241"/>
      <c r="E43" s="242"/>
      <c r="F43" s="242"/>
      <c r="G43" s="241"/>
      <c r="H43" s="358"/>
    </row>
    <row r="44" spans="1:11" ht="15" x14ac:dyDescent="0.25">
      <c r="A44" s="37">
        <v>5032</v>
      </c>
      <c r="B44" s="21" t="s">
        <v>34</v>
      </c>
      <c r="C44" s="22"/>
      <c r="D44" s="23"/>
      <c r="E44" s="24"/>
      <c r="F44" s="24"/>
      <c r="G44" s="707">
        <v>2765</v>
      </c>
      <c r="H44" s="715"/>
      <c r="I44" s="57">
        <v>2734</v>
      </c>
      <c r="J44" s="57">
        <v>2734</v>
      </c>
    </row>
    <row r="45" spans="1:11" ht="15" customHeight="1" x14ac:dyDescent="0.2">
      <c r="B45" s="711" t="s">
        <v>590</v>
      </c>
      <c r="C45" s="711"/>
      <c r="D45" s="711"/>
      <c r="E45" s="711"/>
      <c r="F45" s="711"/>
      <c r="G45" s="711"/>
      <c r="H45" s="711"/>
      <c r="I45" s="57"/>
      <c r="J45" s="57"/>
    </row>
    <row r="46" spans="1:11" ht="15" x14ac:dyDescent="0.25">
      <c r="B46" s="356"/>
      <c r="C46" s="356"/>
      <c r="D46" s="356"/>
      <c r="E46" s="356"/>
      <c r="F46" s="356"/>
      <c r="G46" s="356"/>
      <c r="H46" s="358"/>
    </row>
    <row r="47" spans="1:11" ht="15" x14ac:dyDescent="0.25">
      <c r="A47" s="37">
        <v>5039</v>
      </c>
      <c r="B47" s="21" t="s">
        <v>20</v>
      </c>
      <c r="C47" s="54"/>
      <c r="D47" s="86"/>
      <c r="E47" s="24"/>
      <c r="F47" s="24"/>
      <c r="G47" s="707">
        <v>95</v>
      </c>
      <c r="H47" s="715"/>
      <c r="I47" s="57">
        <v>48</v>
      </c>
      <c r="J47" s="57">
        <v>48</v>
      </c>
      <c r="K47" s="131"/>
    </row>
    <row r="48" spans="1:11" ht="15" x14ac:dyDescent="0.25">
      <c r="B48" s="711" t="s">
        <v>340</v>
      </c>
      <c r="C48" s="721"/>
      <c r="D48" s="721"/>
      <c r="E48" s="721"/>
      <c r="F48" s="721"/>
      <c r="G48" s="721"/>
      <c r="H48" s="358"/>
    </row>
    <row r="49" spans="1:12" ht="15" x14ac:dyDescent="0.25">
      <c r="B49" s="357"/>
      <c r="C49" s="356"/>
      <c r="D49" s="356"/>
      <c r="E49" s="356"/>
      <c r="F49" s="356"/>
      <c r="G49" s="356"/>
      <c r="H49" s="358"/>
    </row>
    <row r="50" spans="1:12" ht="15.75" thickBot="1" x14ac:dyDescent="0.3">
      <c r="B50" s="44" t="s">
        <v>379</v>
      </c>
      <c r="C50" s="45"/>
      <c r="D50" s="46"/>
      <c r="E50" s="47"/>
      <c r="F50" s="47"/>
      <c r="G50" s="712">
        <f>SUM(G51,G54,G58,G63,G69,G73,G77,G81,G86,G89,G93,G97,G102,G106,G109,G112,G115,G121:H122,G125,G130,G134,G138,G142,G146)</f>
        <v>9517</v>
      </c>
      <c r="H50" s="713"/>
      <c r="I50" s="196">
        <f>SUM(I51:I148)</f>
        <v>7930</v>
      </c>
      <c r="J50" s="196">
        <f>SUM(J51:J148)</f>
        <v>7889</v>
      </c>
      <c r="K50" s="131"/>
      <c r="L50" s="23"/>
    </row>
    <row r="51" spans="1:12" ht="15.75" thickTop="1" x14ac:dyDescent="0.25">
      <c r="A51" s="37">
        <v>5133</v>
      </c>
      <c r="B51" s="21" t="s">
        <v>79</v>
      </c>
      <c r="C51" s="54"/>
      <c r="D51" s="86"/>
      <c r="E51" s="89"/>
      <c r="F51" s="89"/>
      <c r="G51" s="717">
        <v>3</v>
      </c>
      <c r="H51" s="718"/>
      <c r="I51" s="57">
        <v>3</v>
      </c>
      <c r="J51" s="57">
        <v>3</v>
      </c>
      <c r="K51" s="131"/>
      <c r="L51" s="23"/>
    </row>
    <row r="52" spans="1:12" ht="15" customHeight="1" x14ac:dyDescent="0.2">
      <c r="B52" s="714" t="s">
        <v>258</v>
      </c>
      <c r="C52" s="714"/>
      <c r="D52" s="714"/>
      <c r="E52" s="714"/>
      <c r="F52" s="714"/>
      <c r="G52" s="714"/>
      <c r="H52" s="714"/>
      <c r="I52" s="57"/>
      <c r="J52" s="57"/>
    </row>
    <row r="53" spans="1:12" ht="15" x14ac:dyDescent="0.25">
      <c r="B53" s="94"/>
      <c r="C53" s="95"/>
      <c r="D53" s="93"/>
      <c r="E53" s="92"/>
      <c r="F53" s="92"/>
      <c r="G53" s="344"/>
      <c r="H53" s="23"/>
      <c r="I53" s="57"/>
      <c r="J53" s="57"/>
    </row>
    <row r="54" spans="1:12" ht="15" x14ac:dyDescent="0.25">
      <c r="A54" s="37">
        <v>5136</v>
      </c>
      <c r="B54" s="21" t="s">
        <v>442</v>
      </c>
      <c r="C54" s="54"/>
      <c r="D54" s="86"/>
      <c r="E54" s="89"/>
      <c r="F54" s="89"/>
      <c r="G54" s="707">
        <v>70</v>
      </c>
      <c r="H54" s="715"/>
      <c r="I54" s="57">
        <v>70</v>
      </c>
      <c r="J54" s="57">
        <v>70</v>
      </c>
    </row>
    <row r="55" spans="1:12" ht="14.25" customHeight="1" x14ac:dyDescent="0.2">
      <c r="B55" s="711" t="s">
        <v>591</v>
      </c>
      <c r="C55" s="711"/>
      <c r="D55" s="711"/>
      <c r="E55" s="711"/>
      <c r="F55" s="711"/>
      <c r="G55" s="711"/>
      <c r="H55" s="711"/>
      <c r="I55" s="57"/>
      <c r="J55" s="57"/>
    </row>
    <row r="56" spans="1:12" x14ac:dyDescent="0.2">
      <c r="B56" s="711"/>
      <c r="C56" s="711"/>
      <c r="D56" s="711"/>
      <c r="E56" s="711"/>
      <c r="F56" s="711"/>
      <c r="G56" s="711"/>
      <c r="H56" s="711"/>
      <c r="I56" s="57"/>
      <c r="J56" s="57"/>
    </row>
    <row r="57" spans="1:12" x14ac:dyDescent="0.2">
      <c r="B57" s="240"/>
      <c r="C57" s="240"/>
      <c r="D57" s="241"/>
      <c r="E57" s="242"/>
      <c r="F57" s="242"/>
      <c r="G57" s="242"/>
      <c r="H57" s="241"/>
    </row>
    <row r="58" spans="1:12" ht="15" x14ac:dyDescent="0.25">
      <c r="A58" s="37">
        <v>5137</v>
      </c>
      <c r="B58" s="21" t="s">
        <v>436</v>
      </c>
      <c r="C58" s="22"/>
      <c r="D58" s="23"/>
      <c r="E58" s="24"/>
      <c r="F58" s="24"/>
      <c r="G58" s="707">
        <v>400</v>
      </c>
      <c r="H58" s="715"/>
      <c r="I58" s="57">
        <v>320</v>
      </c>
      <c r="J58" s="57">
        <v>320</v>
      </c>
      <c r="K58" s="131"/>
    </row>
    <row r="59" spans="1:12" ht="14.25" customHeight="1" x14ac:dyDescent="0.2">
      <c r="B59" s="714" t="s">
        <v>592</v>
      </c>
      <c r="C59" s="714"/>
      <c r="D59" s="714"/>
      <c r="E59" s="714"/>
      <c r="F59" s="714"/>
      <c r="G59" s="714"/>
      <c r="H59" s="714"/>
      <c r="I59" s="57"/>
      <c r="J59" s="57"/>
      <c r="K59" s="131"/>
    </row>
    <row r="60" spans="1:12" ht="18" customHeight="1" x14ac:dyDescent="0.2">
      <c r="B60" s="714"/>
      <c r="C60" s="714"/>
      <c r="D60" s="714"/>
      <c r="E60" s="714"/>
      <c r="F60" s="714"/>
      <c r="G60" s="714"/>
      <c r="H60" s="714"/>
      <c r="I60" s="57"/>
      <c r="J60" s="57"/>
      <c r="K60" s="131"/>
    </row>
    <row r="61" spans="1:12" ht="25.5" customHeight="1" x14ac:dyDescent="0.2">
      <c r="B61" s="714"/>
      <c r="C61" s="714"/>
      <c r="D61" s="714"/>
      <c r="E61" s="714"/>
      <c r="F61" s="714"/>
      <c r="G61" s="714"/>
      <c r="H61" s="714"/>
      <c r="I61" s="57"/>
      <c r="J61" s="57"/>
      <c r="K61" s="131"/>
    </row>
    <row r="62" spans="1:12" x14ac:dyDescent="0.2">
      <c r="B62" s="240"/>
      <c r="C62" s="240"/>
      <c r="D62" s="241"/>
      <c r="E62" s="242"/>
      <c r="F62" s="242"/>
      <c r="G62" s="242"/>
      <c r="H62" s="241"/>
    </row>
    <row r="63" spans="1:12" ht="15" x14ac:dyDescent="0.25">
      <c r="A63" s="37">
        <v>5139</v>
      </c>
      <c r="B63" s="21" t="s">
        <v>341</v>
      </c>
      <c r="C63" s="22"/>
      <c r="D63" s="23"/>
      <c r="E63" s="24"/>
      <c r="F63" s="24"/>
      <c r="G63" s="707">
        <v>330</v>
      </c>
      <c r="H63" s="715"/>
      <c r="I63" s="57">
        <v>300</v>
      </c>
      <c r="J63" s="57">
        <v>300</v>
      </c>
      <c r="K63" s="131"/>
    </row>
    <row r="64" spans="1:12" ht="15" customHeight="1" x14ac:dyDescent="0.2">
      <c r="B64" s="714" t="s">
        <v>593</v>
      </c>
      <c r="C64" s="714"/>
      <c r="D64" s="714"/>
      <c r="E64" s="714"/>
      <c r="F64" s="714"/>
      <c r="G64" s="714"/>
      <c r="H64" s="714"/>
      <c r="I64" s="57"/>
      <c r="J64" s="57"/>
      <c r="K64" s="131"/>
    </row>
    <row r="65" spans="1:11" ht="13.5" customHeight="1" x14ac:dyDescent="0.2">
      <c r="B65" s="714"/>
      <c r="C65" s="714"/>
      <c r="D65" s="714"/>
      <c r="E65" s="714"/>
      <c r="F65" s="714"/>
      <c r="G65" s="714"/>
      <c r="H65" s="714"/>
      <c r="I65" s="57"/>
      <c r="J65" s="57"/>
      <c r="K65" s="131"/>
    </row>
    <row r="66" spans="1:11" ht="15.75" customHeight="1" x14ac:dyDescent="0.2">
      <c r="B66" s="714"/>
      <c r="C66" s="714"/>
      <c r="D66" s="714"/>
      <c r="E66" s="714"/>
      <c r="F66" s="714"/>
      <c r="G66" s="714"/>
      <c r="H66" s="714"/>
      <c r="I66" s="57"/>
      <c r="J66" s="57"/>
      <c r="K66" s="131"/>
    </row>
    <row r="67" spans="1:11" ht="13.5" customHeight="1" x14ac:dyDescent="0.2">
      <c r="B67" s="714"/>
      <c r="C67" s="714"/>
      <c r="D67" s="714"/>
      <c r="E67" s="714"/>
      <c r="F67" s="714"/>
      <c r="G67" s="714"/>
      <c r="H67" s="714"/>
      <c r="I67" s="57"/>
      <c r="J67" s="57"/>
      <c r="K67" s="131"/>
    </row>
    <row r="68" spans="1:11" x14ac:dyDescent="0.2">
      <c r="B68" s="240"/>
      <c r="C68" s="240"/>
      <c r="D68" s="241"/>
      <c r="E68" s="242"/>
      <c r="F68" s="242"/>
      <c r="G68" s="242"/>
      <c r="H68" s="241"/>
    </row>
    <row r="69" spans="1:11" ht="15" x14ac:dyDescent="0.25">
      <c r="A69" s="37">
        <v>5142</v>
      </c>
      <c r="B69" s="21" t="s">
        <v>443</v>
      </c>
      <c r="C69" s="22"/>
      <c r="D69" s="23"/>
      <c r="E69" s="24"/>
      <c r="F69" s="24"/>
      <c r="G69" s="707">
        <v>2</v>
      </c>
      <c r="H69" s="715"/>
      <c r="I69" s="57">
        <v>2</v>
      </c>
      <c r="J69" s="57">
        <v>2</v>
      </c>
      <c r="K69" s="131"/>
    </row>
    <row r="70" spans="1:11" ht="15" customHeight="1" x14ac:dyDescent="0.2">
      <c r="B70" s="711" t="s">
        <v>594</v>
      </c>
      <c r="C70" s="711"/>
      <c r="D70" s="711"/>
      <c r="E70" s="711"/>
      <c r="F70" s="711"/>
      <c r="G70" s="711"/>
      <c r="H70" s="711"/>
      <c r="I70" s="57"/>
      <c r="J70" s="57"/>
      <c r="K70" s="131"/>
    </row>
    <row r="71" spans="1:11" ht="15" customHeight="1" x14ac:dyDescent="0.2">
      <c r="B71" s="711"/>
      <c r="C71" s="711"/>
      <c r="D71" s="711"/>
      <c r="E71" s="711"/>
      <c r="F71" s="711"/>
      <c r="G71" s="711"/>
      <c r="H71" s="711"/>
      <c r="I71" s="57"/>
      <c r="J71" s="57"/>
      <c r="K71" s="131"/>
    </row>
    <row r="72" spans="1:11" x14ac:dyDescent="0.2">
      <c r="B72" s="240"/>
      <c r="C72" s="240"/>
      <c r="D72" s="241"/>
      <c r="E72" s="242"/>
      <c r="F72" s="242"/>
      <c r="G72" s="242"/>
      <c r="H72" s="241"/>
    </row>
    <row r="73" spans="1:11" ht="15" x14ac:dyDescent="0.25">
      <c r="A73" s="37">
        <v>5151</v>
      </c>
      <c r="B73" s="21" t="s">
        <v>342</v>
      </c>
      <c r="C73" s="54"/>
      <c r="D73" s="86"/>
      <c r="E73" s="89"/>
      <c r="F73" s="89"/>
      <c r="G73" s="707">
        <v>65</v>
      </c>
      <c r="H73" s="715"/>
      <c r="I73" s="57">
        <v>60</v>
      </c>
      <c r="J73" s="57">
        <v>60</v>
      </c>
    </row>
    <row r="74" spans="1:11" ht="14.25" customHeight="1" x14ac:dyDescent="0.2">
      <c r="B74" s="711" t="s">
        <v>595</v>
      </c>
      <c r="C74" s="711"/>
      <c r="D74" s="711"/>
      <c r="E74" s="711"/>
      <c r="F74" s="711"/>
      <c r="G74" s="711"/>
      <c r="H74" s="711"/>
      <c r="I74" s="57"/>
      <c r="J74" s="57"/>
    </row>
    <row r="75" spans="1:11" ht="14.25" customHeight="1" x14ac:dyDescent="0.2">
      <c r="B75" s="711"/>
      <c r="C75" s="711"/>
      <c r="D75" s="711"/>
      <c r="E75" s="711"/>
      <c r="F75" s="711"/>
      <c r="G75" s="711"/>
      <c r="H75" s="711"/>
      <c r="I75" s="57"/>
      <c r="J75" s="57"/>
    </row>
    <row r="76" spans="1:11" x14ac:dyDescent="0.2">
      <c r="B76" s="348"/>
      <c r="C76" s="240"/>
      <c r="D76" s="241"/>
      <c r="E76" s="242"/>
      <c r="F76" s="242"/>
      <c r="G76" s="242"/>
      <c r="H76" s="241"/>
    </row>
    <row r="77" spans="1:11" ht="15" x14ac:dyDescent="0.25">
      <c r="A77" s="37">
        <v>5152</v>
      </c>
      <c r="B77" s="21" t="s">
        <v>21</v>
      </c>
      <c r="C77" s="22"/>
      <c r="D77" s="23"/>
      <c r="E77" s="24"/>
      <c r="F77" s="24"/>
      <c r="G77" s="707">
        <v>800</v>
      </c>
      <c r="H77" s="715"/>
      <c r="I77" s="57">
        <v>800</v>
      </c>
      <c r="J77" s="57">
        <v>714</v>
      </c>
      <c r="K77" s="131"/>
    </row>
    <row r="78" spans="1:11" ht="14.25" customHeight="1" x14ac:dyDescent="0.2">
      <c r="B78" s="711" t="s">
        <v>596</v>
      </c>
      <c r="C78" s="711"/>
      <c r="D78" s="711"/>
      <c r="E78" s="711"/>
      <c r="F78" s="711"/>
      <c r="G78" s="711"/>
      <c r="H78" s="711"/>
      <c r="I78" s="57"/>
      <c r="J78" s="57"/>
      <c r="K78" s="131"/>
    </row>
    <row r="79" spans="1:11" ht="14.25" customHeight="1" x14ac:dyDescent="0.2">
      <c r="B79" s="711"/>
      <c r="C79" s="711"/>
      <c r="D79" s="711"/>
      <c r="E79" s="711"/>
      <c r="F79" s="711"/>
      <c r="G79" s="711"/>
      <c r="H79" s="711"/>
      <c r="I79" s="57"/>
      <c r="J79" s="57"/>
      <c r="K79" s="131"/>
    </row>
    <row r="80" spans="1:11" x14ac:dyDescent="0.2">
      <c r="B80" s="348"/>
      <c r="C80" s="240"/>
      <c r="D80" s="241"/>
      <c r="E80" s="242"/>
      <c r="F80" s="242"/>
      <c r="G80" s="242"/>
      <c r="H80" s="241"/>
    </row>
    <row r="81" spans="1:11" ht="15" x14ac:dyDescent="0.25">
      <c r="A81" s="37">
        <v>5154</v>
      </c>
      <c r="B81" s="21" t="s">
        <v>22</v>
      </c>
      <c r="C81" s="54"/>
      <c r="D81" s="86"/>
      <c r="E81" s="89"/>
      <c r="F81" s="89"/>
      <c r="G81" s="707">
        <v>600</v>
      </c>
      <c r="H81" s="715"/>
      <c r="I81" s="57">
        <v>1000</v>
      </c>
      <c r="J81" s="57">
        <v>905</v>
      </c>
    </row>
    <row r="82" spans="1:11" ht="14.25" customHeight="1" x14ac:dyDescent="0.2">
      <c r="B82" s="711" t="s">
        <v>597</v>
      </c>
      <c r="C82" s="711"/>
      <c r="D82" s="711"/>
      <c r="E82" s="711"/>
      <c r="F82" s="711"/>
      <c r="G82" s="711"/>
      <c r="H82" s="711"/>
      <c r="I82" s="57"/>
      <c r="J82" s="57"/>
    </row>
    <row r="83" spans="1:11" ht="14.25" customHeight="1" x14ac:dyDescent="0.2">
      <c r="B83" s="711"/>
      <c r="C83" s="711"/>
      <c r="D83" s="711"/>
      <c r="E83" s="711"/>
      <c r="F83" s="711"/>
      <c r="G83" s="711"/>
      <c r="H83" s="711"/>
      <c r="I83" s="57"/>
      <c r="J83" s="57"/>
    </row>
    <row r="84" spans="1:11" ht="14.25" customHeight="1" x14ac:dyDescent="0.2">
      <c r="B84" s="711"/>
      <c r="C84" s="711"/>
      <c r="D84" s="711"/>
      <c r="E84" s="711"/>
      <c r="F84" s="711"/>
      <c r="G84" s="711"/>
      <c r="H84" s="711"/>
      <c r="I84" s="57"/>
      <c r="J84" s="57"/>
    </row>
    <row r="85" spans="1:11" x14ac:dyDescent="0.2">
      <c r="B85" s="348"/>
      <c r="C85" s="240"/>
      <c r="D85" s="241"/>
      <c r="E85" s="242"/>
      <c r="F85" s="242"/>
      <c r="G85" s="242"/>
      <c r="H85" s="241"/>
    </row>
    <row r="86" spans="1:11" ht="15" x14ac:dyDescent="0.25">
      <c r="A86" s="37">
        <v>5156</v>
      </c>
      <c r="B86" s="21" t="s">
        <v>23</v>
      </c>
      <c r="C86" s="22"/>
      <c r="D86" s="23"/>
      <c r="E86" s="24"/>
      <c r="F86" s="24"/>
      <c r="G86" s="707">
        <v>900</v>
      </c>
      <c r="H86" s="715"/>
      <c r="I86" s="57">
        <v>900</v>
      </c>
      <c r="J86" s="57">
        <v>900</v>
      </c>
    </row>
    <row r="87" spans="1:11" ht="15" customHeight="1" x14ac:dyDescent="0.2">
      <c r="B87" s="714" t="s">
        <v>497</v>
      </c>
      <c r="C87" s="714"/>
      <c r="D87" s="714"/>
      <c r="E87" s="714"/>
      <c r="F87" s="714"/>
      <c r="G87" s="714"/>
      <c r="H87" s="714"/>
      <c r="I87" s="57"/>
      <c r="J87" s="57"/>
    </row>
    <row r="88" spans="1:11" x14ac:dyDescent="0.2">
      <c r="B88" s="348"/>
      <c r="C88" s="240"/>
      <c r="D88" s="241"/>
      <c r="E88" s="242"/>
      <c r="F88" s="242"/>
      <c r="G88" s="242"/>
      <c r="H88" s="241"/>
    </row>
    <row r="89" spans="1:11" ht="15" x14ac:dyDescent="0.25">
      <c r="A89" s="37">
        <v>5161</v>
      </c>
      <c r="B89" s="21" t="s">
        <v>65</v>
      </c>
      <c r="C89" s="22"/>
      <c r="D89" s="23"/>
      <c r="E89" s="24"/>
      <c r="F89" s="24"/>
      <c r="G89" s="707">
        <v>10</v>
      </c>
      <c r="H89" s="715"/>
      <c r="I89" s="57">
        <v>3</v>
      </c>
      <c r="J89" s="57">
        <v>3</v>
      </c>
      <c r="K89" s="131"/>
    </row>
    <row r="90" spans="1:11" ht="15" customHeight="1" x14ac:dyDescent="0.2">
      <c r="B90" s="714" t="s">
        <v>598</v>
      </c>
      <c r="C90" s="714"/>
      <c r="D90" s="714"/>
      <c r="E90" s="714"/>
      <c r="F90" s="714"/>
      <c r="G90" s="714"/>
      <c r="H90" s="714"/>
      <c r="I90" s="57"/>
      <c r="J90" s="57"/>
      <c r="K90" s="131"/>
    </row>
    <row r="91" spans="1:11" ht="27" customHeight="1" x14ac:dyDescent="0.2">
      <c r="B91" s="714"/>
      <c r="C91" s="714"/>
      <c r="D91" s="714"/>
      <c r="E91" s="714"/>
      <c r="F91" s="714"/>
      <c r="G91" s="714"/>
      <c r="H91" s="714"/>
      <c r="I91" s="57"/>
      <c r="J91" s="57"/>
      <c r="K91" s="131"/>
    </row>
    <row r="92" spans="1:11" x14ac:dyDescent="0.2">
      <c r="B92" s="348"/>
      <c r="C92" s="240"/>
      <c r="D92" s="241"/>
      <c r="E92" s="242"/>
      <c r="F92" s="242"/>
      <c r="G92" s="242"/>
      <c r="H92" s="241"/>
    </row>
    <row r="93" spans="1:11" ht="15" x14ac:dyDescent="0.25">
      <c r="A93" s="37">
        <v>5162</v>
      </c>
      <c r="B93" s="21" t="s">
        <v>189</v>
      </c>
      <c r="C93" s="22"/>
      <c r="D93" s="23"/>
      <c r="E93" s="24"/>
      <c r="F93" s="24"/>
      <c r="G93" s="707">
        <v>600</v>
      </c>
      <c r="H93" s="715"/>
      <c r="I93" s="57">
        <v>400</v>
      </c>
      <c r="J93" s="57">
        <v>400</v>
      </c>
      <c r="K93" s="131"/>
    </row>
    <row r="94" spans="1:11" ht="14.25" customHeight="1" x14ac:dyDescent="0.2">
      <c r="B94" s="714" t="s">
        <v>599</v>
      </c>
      <c r="C94" s="714"/>
      <c r="D94" s="714"/>
      <c r="E94" s="714"/>
      <c r="F94" s="714"/>
      <c r="G94" s="714"/>
      <c r="H94" s="714"/>
      <c r="I94" s="57"/>
      <c r="J94" s="57"/>
      <c r="K94" s="131"/>
    </row>
    <row r="95" spans="1:11" ht="28.5" customHeight="1" x14ac:dyDescent="0.2">
      <c r="B95" s="714"/>
      <c r="C95" s="714"/>
      <c r="D95" s="714"/>
      <c r="E95" s="714"/>
      <c r="F95" s="714"/>
      <c r="G95" s="714"/>
      <c r="H95" s="714"/>
      <c r="I95" s="57"/>
      <c r="J95" s="57"/>
      <c r="K95" s="131"/>
    </row>
    <row r="96" spans="1:11" x14ac:dyDescent="0.2">
      <c r="B96" s="348"/>
      <c r="C96" s="240"/>
      <c r="D96" s="241"/>
      <c r="E96" s="242"/>
      <c r="F96" s="242"/>
      <c r="G96" s="242"/>
      <c r="H96" s="241"/>
    </row>
    <row r="97" spans="1:12" ht="15" x14ac:dyDescent="0.25">
      <c r="A97" s="37">
        <v>5163</v>
      </c>
      <c r="B97" s="21" t="s">
        <v>24</v>
      </c>
      <c r="C97" s="22"/>
      <c r="D97" s="23"/>
      <c r="E97" s="24"/>
      <c r="F97" s="24"/>
      <c r="G97" s="707">
        <v>28</v>
      </c>
      <c r="H97" s="715"/>
      <c r="I97" s="57">
        <v>28</v>
      </c>
      <c r="J97" s="57">
        <v>28</v>
      </c>
    </row>
    <row r="98" spans="1:12" ht="14.25" customHeight="1" x14ac:dyDescent="0.2">
      <c r="B98" s="711" t="s">
        <v>498</v>
      </c>
      <c r="C98" s="711"/>
      <c r="D98" s="711"/>
      <c r="E98" s="711"/>
      <c r="F98" s="711"/>
      <c r="G98" s="711"/>
      <c r="H98" s="711"/>
      <c r="I98" s="57"/>
      <c r="J98" s="57"/>
    </row>
    <row r="99" spans="1:12" x14ac:dyDescent="0.2">
      <c r="B99" s="711"/>
      <c r="C99" s="711"/>
      <c r="D99" s="711"/>
      <c r="E99" s="711"/>
      <c r="F99" s="711"/>
      <c r="G99" s="711"/>
      <c r="H99" s="711"/>
      <c r="I99" s="57"/>
      <c r="J99" s="57"/>
    </row>
    <row r="100" spans="1:12" x14ac:dyDescent="0.2">
      <c r="B100" s="711"/>
      <c r="C100" s="711"/>
      <c r="D100" s="711"/>
      <c r="E100" s="711"/>
      <c r="F100" s="711"/>
      <c r="G100" s="711"/>
      <c r="H100" s="711"/>
      <c r="I100" s="57"/>
      <c r="J100" s="57"/>
    </row>
    <row r="101" spans="1:12" x14ac:dyDescent="0.2">
      <c r="B101" s="348"/>
      <c r="C101" s="240"/>
      <c r="D101" s="241"/>
      <c r="E101" s="242"/>
      <c r="F101" s="242"/>
      <c r="G101" s="242"/>
      <c r="H101" s="241"/>
    </row>
    <row r="102" spans="1:12" ht="15" x14ac:dyDescent="0.25">
      <c r="A102" s="37">
        <v>5164</v>
      </c>
      <c r="B102" s="21" t="s">
        <v>25</v>
      </c>
      <c r="C102" s="22"/>
      <c r="D102" s="23"/>
      <c r="E102" s="24"/>
      <c r="F102" s="24"/>
      <c r="G102" s="707">
        <v>120</v>
      </c>
      <c r="H102" s="715"/>
      <c r="I102" s="57">
        <v>80</v>
      </c>
      <c r="J102" s="57">
        <v>80</v>
      </c>
    </row>
    <row r="103" spans="1:12" ht="15" customHeight="1" x14ac:dyDescent="0.2">
      <c r="B103" s="711" t="s">
        <v>600</v>
      </c>
      <c r="C103" s="711"/>
      <c r="D103" s="711"/>
      <c r="E103" s="711"/>
      <c r="F103" s="711"/>
      <c r="G103" s="711"/>
      <c r="H103" s="711"/>
      <c r="I103" s="57"/>
      <c r="J103" s="57"/>
    </row>
    <row r="104" spans="1:12" ht="16.5" customHeight="1" x14ac:dyDescent="0.2">
      <c r="B104" s="711"/>
      <c r="C104" s="711"/>
      <c r="D104" s="711"/>
      <c r="E104" s="711"/>
      <c r="F104" s="711"/>
      <c r="G104" s="711"/>
      <c r="H104" s="711"/>
      <c r="I104" s="57"/>
      <c r="J104" s="57"/>
    </row>
    <row r="105" spans="1:12" x14ac:dyDescent="0.2">
      <c r="B105" s="348"/>
      <c r="C105" s="240"/>
      <c r="D105" s="241"/>
      <c r="E105" s="242"/>
      <c r="F105" s="242"/>
      <c r="G105" s="242"/>
      <c r="H105" s="241"/>
    </row>
    <row r="106" spans="1:12" ht="15" x14ac:dyDescent="0.25">
      <c r="A106" s="37">
        <v>5166</v>
      </c>
      <c r="B106" s="21" t="s">
        <v>12</v>
      </c>
      <c r="C106" s="22"/>
      <c r="D106" s="23"/>
      <c r="E106" s="24"/>
      <c r="F106" s="24"/>
      <c r="G106" s="707">
        <v>60</v>
      </c>
      <c r="H106" s="715"/>
      <c r="I106" s="57">
        <v>60</v>
      </c>
      <c r="J106" s="57">
        <v>60</v>
      </c>
      <c r="K106" s="131"/>
      <c r="L106" s="23"/>
    </row>
    <row r="107" spans="1:12" ht="29.25" customHeight="1" x14ac:dyDescent="0.25">
      <c r="B107" s="714" t="s">
        <v>499</v>
      </c>
      <c r="C107" s="714"/>
      <c r="D107" s="714"/>
      <c r="E107" s="714"/>
      <c r="F107" s="714"/>
      <c r="G107" s="714"/>
      <c r="H107" s="715"/>
      <c r="I107" s="57"/>
      <c r="J107" s="57"/>
      <c r="K107" s="131"/>
      <c r="L107" s="23"/>
    </row>
    <row r="108" spans="1:12" x14ac:dyDescent="0.2">
      <c r="B108" s="348"/>
      <c r="C108" s="240"/>
      <c r="D108" s="241"/>
      <c r="E108" s="242"/>
      <c r="F108" s="242"/>
      <c r="G108" s="242"/>
      <c r="H108" s="241"/>
    </row>
    <row r="109" spans="1:12" ht="15" x14ac:dyDescent="0.25">
      <c r="A109" s="37">
        <v>5167</v>
      </c>
      <c r="B109" s="21" t="s">
        <v>13</v>
      </c>
      <c r="C109" s="22"/>
      <c r="D109" s="23"/>
      <c r="E109" s="24"/>
      <c r="F109" s="24"/>
      <c r="G109" s="707">
        <v>500</v>
      </c>
      <c r="H109" s="715"/>
      <c r="I109" s="57">
        <v>330</v>
      </c>
      <c r="J109" s="57">
        <v>330</v>
      </c>
      <c r="K109" s="131"/>
    </row>
    <row r="110" spans="1:12" ht="28.5" customHeight="1" x14ac:dyDescent="0.2">
      <c r="B110" s="714" t="s">
        <v>601</v>
      </c>
      <c r="C110" s="714"/>
      <c r="D110" s="714"/>
      <c r="E110" s="714"/>
      <c r="F110" s="714"/>
      <c r="G110" s="714"/>
      <c r="H110" s="714"/>
      <c r="I110" s="57"/>
      <c r="J110" s="57"/>
      <c r="K110" s="131"/>
    </row>
    <row r="111" spans="1:12" ht="15" x14ac:dyDescent="0.25">
      <c r="B111" s="357"/>
      <c r="C111" s="356"/>
      <c r="D111" s="356"/>
      <c r="E111" s="356"/>
      <c r="F111" s="356"/>
      <c r="G111" s="356"/>
      <c r="H111" s="241"/>
    </row>
    <row r="112" spans="1:12" ht="14.25" customHeight="1" x14ac:dyDescent="0.25">
      <c r="A112" s="37">
        <v>5168</v>
      </c>
      <c r="B112" s="723" t="s">
        <v>63</v>
      </c>
      <c r="C112" s="723"/>
      <c r="D112" s="723"/>
      <c r="E112" s="723"/>
      <c r="F112" s="723"/>
      <c r="G112" s="707">
        <v>230</v>
      </c>
      <c r="H112" s="715"/>
      <c r="I112" s="57">
        <v>130</v>
      </c>
      <c r="J112" s="57">
        <v>220</v>
      </c>
      <c r="K112" s="131"/>
    </row>
    <row r="113" spans="1:11" ht="57" customHeight="1" x14ac:dyDescent="0.2">
      <c r="B113" s="714" t="s">
        <v>602</v>
      </c>
      <c r="C113" s="714"/>
      <c r="D113" s="714"/>
      <c r="E113" s="714"/>
      <c r="F113" s="714"/>
      <c r="G113" s="714"/>
      <c r="H113" s="714"/>
      <c r="I113" s="57"/>
      <c r="J113" s="57"/>
      <c r="K113" s="131"/>
    </row>
    <row r="114" spans="1:11" ht="15" x14ac:dyDescent="0.25">
      <c r="B114" s="357"/>
      <c r="C114" s="356"/>
      <c r="D114" s="356"/>
      <c r="E114" s="356"/>
      <c r="F114" s="356"/>
      <c r="G114" s="356"/>
      <c r="H114" s="241"/>
    </row>
    <row r="115" spans="1:11" ht="15" x14ac:dyDescent="0.25">
      <c r="A115" s="37">
        <v>5169</v>
      </c>
      <c r="B115" s="21" t="s">
        <v>14</v>
      </c>
      <c r="C115" s="22"/>
      <c r="D115" s="23"/>
      <c r="E115" s="24"/>
      <c r="F115" s="24"/>
      <c r="G115" s="707">
        <v>780</v>
      </c>
      <c r="H115" s="715"/>
      <c r="I115" s="57">
        <v>620</v>
      </c>
      <c r="J115" s="57">
        <v>620</v>
      </c>
      <c r="K115" s="131"/>
    </row>
    <row r="116" spans="1:11" ht="14.25" customHeight="1" x14ac:dyDescent="0.2">
      <c r="B116" s="709" t="s">
        <v>914</v>
      </c>
      <c r="C116" s="709"/>
      <c r="D116" s="709"/>
      <c r="E116" s="709"/>
      <c r="F116" s="709"/>
      <c r="G116" s="709"/>
      <c r="H116" s="709"/>
      <c r="I116" s="57"/>
      <c r="J116" s="57"/>
      <c r="K116" s="131"/>
    </row>
    <row r="117" spans="1:11" ht="10.15" customHeight="1" x14ac:dyDescent="0.2">
      <c r="B117" s="709"/>
      <c r="C117" s="709"/>
      <c r="D117" s="709"/>
      <c r="E117" s="709"/>
      <c r="F117" s="709"/>
      <c r="G117" s="709"/>
      <c r="H117" s="709"/>
      <c r="I117" s="57"/>
      <c r="J117" s="57"/>
      <c r="K117" s="131"/>
    </row>
    <row r="118" spans="1:11" ht="14.25" customHeight="1" x14ac:dyDescent="0.2">
      <c r="B118" s="709"/>
      <c r="C118" s="709"/>
      <c r="D118" s="709"/>
      <c r="E118" s="709"/>
      <c r="F118" s="709"/>
      <c r="G118" s="709"/>
      <c r="H118" s="709"/>
      <c r="I118" s="57"/>
      <c r="J118" s="57"/>
      <c r="K118" s="131"/>
    </row>
    <row r="119" spans="1:11" ht="15" customHeight="1" x14ac:dyDescent="0.2">
      <c r="B119" s="709"/>
      <c r="C119" s="709"/>
      <c r="D119" s="709"/>
      <c r="E119" s="709"/>
      <c r="F119" s="709"/>
      <c r="G119" s="709"/>
      <c r="H119" s="709"/>
      <c r="I119" s="57"/>
      <c r="J119" s="57"/>
      <c r="K119" s="131"/>
    </row>
    <row r="120" spans="1:11" ht="91.5" customHeight="1" x14ac:dyDescent="0.2">
      <c r="B120" s="709"/>
      <c r="C120" s="709"/>
      <c r="D120" s="709"/>
      <c r="E120" s="709"/>
      <c r="F120" s="709"/>
      <c r="G120" s="709"/>
      <c r="H120" s="709"/>
      <c r="I120" s="57"/>
      <c r="J120" s="57"/>
      <c r="K120" s="131"/>
    </row>
    <row r="121" spans="1:11" ht="12" customHeight="1" x14ac:dyDescent="0.25">
      <c r="B121" s="356"/>
      <c r="C121" s="356"/>
      <c r="D121" s="356"/>
      <c r="E121" s="356"/>
      <c r="F121" s="356"/>
      <c r="G121" s="356"/>
      <c r="H121" s="241"/>
    </row>
    <row r="122" spans="1:11" ht="15" x14ac:dyDescent="0.25">
      <c r="A122" s="37">
        <v>5171</v>
      </c>
      <c r="B122" s="21" t="s">
        <v>15</v>
      </c>
      <c r="C122" s="166"/>
      <c r="D122" s="166"/>
      <c r="E122" s="166"/>
      <c r="F122" s="345"/>
      <c r="G122" s="707">
        <v>640</v>
      </c>
      <c r="H122" s="715"/>
      <c r="I122" s="57">
        <v>270</v>
      </c>
      <c r="J122" s="57">
        <v>270</v>
      </c>
    </row>
    <row r="123" spans="1:11" ht="70.5" customHeight="1" x14ac:dyDescent="0.2">
      <c r="B123" s="711" t="s">
        <v>603</v>
      </c>
      <c r="C123" s="711"/>
      <c r="D123" s="711"/>
      <c r="E123" s="711"/>
      <c r="F123" s="711"/>
      <c r="G123" s="711"/>
      <c r="H123" s="711"/>
      <c r="I123" s="57"/>
      <c r="J123" s="57"/>
    </row>
    <row r="124" spans="1:11" x14ac:dyDescent="0.2">
      <c r="B124" s="348"/>
      <c r="C124" s="357"/>
      <c r="D124" s="357"/>
      <c r="E124" s="357"/>
      <c r="F124" s="357"/>
      <c r="G124" s="357"/>
      <c r="H124" s="241"/>
    </row>
    <row r="125" spans="1:11" ht="15" x14ac:dyDescent="0.25">
      <c r="A125" s="37">
        <v>5173</v>
      </c>
      <c r="B125" s="21" t="s">
        <v>197</v>
      </c>
      <c r="C125" s="345"/>
      <c r="D125" s="345"/>
      <c r="E125" s="345"/>
      <c r="F125" s="345"/>
      <c r="G125" s="707">
        <v>1600</v>
      </c>
      <c r="H125" s="715"/>
      <c r="I125" s="57">
        <v>1400</v>
      </c>
      <c r="J125" s="57">
        <v>1400</v>
      </c>
    </row>
    <row r="126" spans="1:11" ht="14.25" customHeight="1" x14ac:dyDescent="0.2">
      <c r="B126" s="711" t="s">
        <v>604</v>
      </c>
      <c r="C126" s="711"/>
      <c r="D126" s="711"/>
      <c r="E126" s="711"/>
      <c r="F126" s="711"/>
      <c r="G126" s="711"/>
      <c r="H126" s="711"/>
      <c r="I126" s="57"/>
      <c r="J126" s="57"/>
    </row>
    <row r="127" spans="1:11" x14ac:dyDescent="0.2">
      <c r="B127" s="711"/>
      <c r="C127" s="711"/>
      <c r="D127" s="711"/>
      <c r="E127" s="711"/>
      <c r="F127" s="711"/>
      <c r="G127" s="711"/>
      <c r="H127" s="711"/>
      <c r="I127" s="57"/>
      <c r="J127" s="57"/>
    </row>
    <row r="128" spans="1:11" ht="14.25" customHeight="1" x14ac:dyDescent="0.2">
      <c r="B128" s="711"/>
      <c r="C128" s="711"/>
      <c r="D128" s="711"/>
      <c r="E128" s="711"/>
      <c r="F128" s="711"/>
      <c r="G128" s="711"/>
      <c r="H128" s="711"/>
      <c r="I128" s="57"/>
      <c r="J128" s="57"/>
    </row>
    <row r="129" spans="1:39" ht="14.25" customHeight="1" x14ac:dyDescent="0.2">
      <c r="B129" s="348"/>
      <c r="C129" s="357"/>
      <c r="D129" s="357"/>
      <c r="E129" s="357"/>
      <c r="F129" s="357"/>
      <c r="G129" s="357"/>
      <c r="H129" s="241"/>
    </row>
    <row r="130" spans="1:39" ht="15" x14ac:dyDescent="0.25">
      <c r="A130" s="37">
        <v>5175</v>
      </c>
      <c r="B130" s="21" t="s">
        <v>26</v>
      </c>
      <c r="C130" s="345"/>
      <c r="D130" s="345"/>
      <c r="E130" s="345"/>
      <c r="F130" s="345"/>
      <c r="G130" s="707">
        <v>1700</v>
      </c>
      <c r="H130" s="710"/>
      <c r="I130" s="57">
        <v>1080</v>
      </c>
      <c r="J130" s="57">
        <v>1130</v>
      </c>
    </row>
    <row r="131" spans="1:39" ht="14.25" customHeight="1" x14ac:dyDescent="0.2">
      <c r="B131" s="711" t="s">
        <v>605</v>
      </c>
      <c r="C131" s="711"/>
      <c r="D131" s="711"/>
      <c r="E131" s="711"/>
      <c r="F131" s="711"/>
      <c r="G131" s="711"/>
      <c r="H131" s="711"/>
      <c r="I131" s="57"/>
      <c r="J131" s="57"/>
    </row>
    <row r="132" spans="1:39" ht="30" customHeight="1" x14ac:dyDescent="0.2">
      <c r="B132" s="711"/>
      <c r="C132" s="711"/>
      <c r="D132" s="711"/>
      <c r="E132" s="711"/>
      <c r="F132" s="711"/>
      <c r="G132" s="711"/>
      <c r="H132" s="711"/>
      <c r="I132" s="57"/>
      <c r="J132" s="57"/>
    </row>
    <row r="133" spans="1:39" x14ac:dyDescent="0.2">
      <c r="B133" s="348"/>
      <c r="C133" s="357"/>
      <c r="D133" s="357"/>
      <c r="E133" s="357"/>
      <c r="F133" s="357"/>
      <c r="G133" s="357"/>
      <c r="H133" s="241"/>
    </row>
    <row r="134" spans="1:39" ht="15" x14ac:dyDescent="0.25">
      <c r="A134" s="37">
        <v>5176</v>
      </c>
      <c r="B134" s="21" t="s">
        <v>351</v>
      </c>
      <c r="C134" s="345"/>
      <c r="D134" s="345"/>
      <c r="E134" s="345"/>
      <c r="F134" s="345"/>
      <c r="G134" s="707">
        <v>25</v>
      </c>
      <c r="H134" s="715"/>
      <c r="I134" s="57">
        <v>20</v>
      </c>
      <c r="J134" s="57">
        <v>20</v>
      </c>
      <c r="K134" s="131"/>
    </row>
    <row r="135" spans="1:39" ht="14.25" customHeight="1" x14ac:dyDescent="0.2">
      <c r="B135" s="714" t="s">
        <v>500</v>
      </c>
      <c r="C135" s="714"/>
      <c r="D135" s="714"/>
      <c r="E135" s="714"/>
      <c r="F135" s="714"/>
      <c r="G135" s="714"/>
      <c r="H135" s="714"/>
      <c r="I135" s="57"/>
      <c r="J135" s="57"/>
      <c r="K135" s="131"/>
    </row>
    <row r="136" spans="1:39" ht="30" customHeight="1" x14ac:dyDescent="0.2">
      <c r="B136" s="714"/>
      <c r="C136" s="714"/>
      <c r="D136" s="714"/>
      <c r="E136" s="714"/>
      <c r="F136" s="714"/>
      <c r="G136" s="714"/>
      <c r="H136" s="714"/>
      <c r="I136" s="57"/>
      <c r="J136" s="57"/>
      <c r="K136" s="131"/>
    </row>
    <row r="137" spans="1:39" x14ac:dyDescent="0.2">
      <c r="B137" s="348"/>
      <c r="C137" s="357"/>
      <c r="D137" s="357"/>
      <c r="E137" s="357"/>
      <c r="F137" s="357"/>
      <c r="G137" s="357"/>
      <c r="H137" s="241"/>
    </row>
    <row r="138" spans="1:39" ht="15" x14ac:dyDescent="0.25">
      <c r="A138" s="37">
        <v>5179</v>
      </c>
      <c r="B138" s="21" t="s">
        <v>112</v>
      </c>
      <c r="C138" s="345"/>
      <c r="D138" s="345"/>
      <c r="E138" s="345"/>
      <c r="F138" s="345"/>
      <c r="G138" s="707">
        <v>9</v>
      </c>
      <c r="H138" s="715"/>
      <c r="I138" s="57">
        <v>9</v>
      </c>
      <c r="J138" s="57">
        <v>9</v>
      </c>
    </row>
    <row r="139" spans="1:39" ht="14.25" customHeight="1" x14ac:dyDescent="0.2">
      <c r="B139" s="714" t="s">
        <v>113</v>
      </c>
      <c r="C139" s="714"/>
      <c r="D139" s="714"/>
      <c r="E139" s="714"/>
      <c r="F139" s="714"/>
      <c r="G139" s="714"/>
      <c r="H139" s="714"/>
      <c r="I139" s="57"/>
      <c r="J139" s="57"/>
    </row>
    <row r="140" spans="1:39" ht="15" customHeight="1" x14ac:dyDescent="0.2">
      <c r="B140" s="714"/>
      <c r="C140" s="714"/>
      <c r="D140" s="714"/>
      <c r="E140" s="714"/>
      <c r="F140" s="714"/>
      <c r="G140" s="714"/>
      <c r="H140" s="714"/>
      <c r="I140" s="57"/>
      <c r="J140" s="57"/>
    </row>
    <row r="141" spans="1:39" ht="15" customHeight="1" x14ac:dyDescent="0.2">
      <c r="B141" s="348"/>
      <c r="C141" s="357"/>
      <c r="D141" s="357"/>
      <c r="E141" s="357"/>
      <c r="F141" s="357"/>
      <c r="G141" s="357"/>
      <c r="H141" s="241"/>
    </row>
    <row r="142" spans="1:39" ht="15" x14ac:dyDescent="0.25">
      <c r="A142" s="37">
        <v>5189</v>
      </c>
      <c r="B142" s="21" t="s">
        <v>343</v>
      </c>
      <c r="C142" s="345"/>
      <c r="D142" s="345"/>
      <c r="E142" s="345"/>
      <c r="F142" s="345"/>
      <c r="G142" s="707">
        <v>15</v>
      </c>
      <c r="H142" s="715"/>
      <c r="I142" s="57">
        <v>15</v>
      </c>
      <c r="J142" s="57">
        <v>15</v>
      </c>
      <c r="K142" s="241"/>
    </row>
    <row r="143" spans="1:39" ht="14.25" customHeight="1" x14ac:dyDescent="0.2">
      <c r="B143" s="711" t="s">
        <v>579</v>
      </c>
      <c r="C143" s="711"/>
      <c r="D143" s="711"/>
      <c r="E143" s="711"/>
      <c r="F143" s="711"/>
      <c r="G143" s="711"/>
      <c r="H143" s="711"/>
      <c r="I143" s="57"/>
      <c r="J143" s="57"/>
      <c r="K143" s="241"/>
    </row>
    <row r="144" spans="1:39" x14ac:dyDescent="0.2">
      <c r="B144" s="711"/>
      <c r="C144" s="711"/>
      <c r="D144" s="711"/>
      <c r="E144" s="711"/>
      <c r="F144" s="711"/>
      <c r="G144" s="711"/>
      <c r="H144" s="711"/>
      <c r="I144" s="36"/>
      <c r="J144" s="36"/>
      <c r="K144" s="224"/>
      <c r="L144" s="233"/>
      <c r="M144" s="233"/>
      <c r="N144" s="233"/>
      <c r="O144" s="233"/>
      <c r="P144" s="233"/>
      <c r="Q144" s="233"/>
      <c r="R144" s="233"/>
      <c r="S144" s="233"/>
      <c r="T144" s="233"/>
      <c r="U144" s="233"/>
      <c r="V144" s="233"/>
      <c r="W144" s="233"/>
      <c r="X144" s="233"/>
      <c r="Y144" s="233"/>
      <c r="Z144" s="233"/>
      <c r="AA144" s="233"/>
      <c r="AB144" s="233"/>
      <c r="AC144" s="233"/>
      <c r="AD144" s="233"/>
      <c r="AE144" s="233"/>
      <c r="AF144" s="233"/>
      <c r="AG144" s="233"/>
      <c r="AH144" s="233"/>
      <c r="AI144" s="233"/>
      <c r="AJ144" s="233"/>
      <c r="AK144" s="233"/>
      <c r="AL144" s="233"/>
      <c r="AM144" s="233"/>
    </row>
    <row r="145" spans="1:12" ht="15" customHeight="1" x14ac:dyDescent="0.2">
      <c r="B145" s="348"/>
      <c r="C145" s="357"/>
      <c r="D145" s="357"/>
      <c r="E145" s="357"/>
      <c r="F145" s="357"/>
      <c r="G145" s="357"/>
      <c r="H145" s="241"/>
    </row>
    <row r="146" spans="1:12" ht="15" x14ac:dyDescent="0.25">
      <c r="A146" s="37">
        <v>5194</v>
      </c>
      <c r="B146" s="21" t="s">
        <v>344</v>
      </c>
      <c r="C146" s="345"/>
      <c r="D146" s="345"/>
      <c r="E146" s="345"/>
      <c r="F146" s="345"/>
      <c r="G146" s="707">
        <v>30</v>
      </c>
      <c r="H146" s="715"/>
      <c r="I146" s="57">
        <v>30</v>
      </c>
      <c r="J146" s="57">
        <v>30</v>
      </c>
      <c r="K146" s="131"/>
      <c r="L146" s="23"/>
    </row>
    <row r="147" spans="1:12" ht="14.25" customHeight="1" x14ac:dyDescent="0.2">
      <c r="B147" s="711" t="s">
        <v>501</v>
      </c>
      <c r="C147" s="711"/>
      <c r="D147" s="711"/>
      <c r="E147" s="711"/>
      <c r="F147" s="711"/>
      <c r="G147" s="711"/>
      <c r="H147" s="711"/>
      <c r="I147" s="57"/>
      <c r="J147" s="57"/>
      <c r="K147" s="131"/>
      <c r="L147" s="23"/>
    </row>
    <row r="148" spans="1:12" ht="27" customHeight="1" x14ac:dyDescent="0.2">
      <c r="B148" s="711"/>
      <c r="C148" s="711"/>
      <c r="D148" s="711"/>
      <c r="E148" s="711"/>
      <c r="F148" s="711"/>
      <c r="G148" s="711"/>
      <c r="H148" s="711"/>
      <c r="I148" s="57"/>
      <c r="J148" s="57"/>
      <c r="K148" s="131"/>
      <c r="L148" s="23"/>
    </row>
    <row r="149" spans="1:12" ht="15" x14ac:dyDescent="0.25">
      <c r="B149" s="357"/>
      <c r="C149" s="356"/>
      <c r="D149" s="356"/>
      <c r="E149" s="356"/>
      <c r="F149" s="356"/>
      <c r="G149" s="356"/>
      <c r="H149" s="241"/>
    </row>
    <row r="150" spans="1:12" ht="34.5" customHeight="1" thickBot="1" x14ac:dyDescent="0.3">
      <c r="B150" s="719" t="s">
        <v>415</v>
      </c>
      <c r="C150" s="720"/>
      <c r="D150" s="720"/>
      <c r="E150" s="720"/>
      <c r="F150" s="720"/>
      <c r="G150" s="712">
        <f>SUM(G151,G154)</f>
        <v>22</v>
      </c>
      <c r="H150" s="713"/>
      <c r="I150" s="196">
        <f>SUM(I151:I154)</f>
        <v>22</v>
      </c>
      <c r="J150" s="196">
        <f>SUM(J151:J154)</f>
        <v>22</v>
      </c>
    </row>
    <row r="151" spans="1:12" ht="15.75" thickTop="1" x14ac:dyDescent="0.25">
      <c r="A151" s="37">
        <v>5361</v>
      </c>
      <c r="B151" s="97" t="s">
        <v>27</v>
      </c>
      <c r="C151" s="126"/>
      <c r="D151" s="126"/>
      <c r="E151" s="126"/>
      <c r="F151" s="126"/>
      <c r="G151" s="717">
        <v>2</v>
      </c>
      <c r="H151" s="718"/>
      <c r="I151" s="57">
        <v>2</v>
      </c>
      <c r="J151" s="57">
        <v>2</v>
      </c>
    </row>
    <row r="152" spans="1:12" ht="30" customHeight="1" x14ac:dyDescent="0.2">
      <c r="B152" s="714" t="s">
        <v>606</v>
      </c>
      <c r="C152" s="714"/>
      <c r="D152" s="714"/>
      <c r="E152" s="714"/>
      <c r="F152" s="714"/>
      <c r="G152" s="714"/>
      <c r="H152" s="714"/>
      <c r="I152" s="57"/>
      <c r="J152" s="57"/>
    </row>
    <row r="153" spans="1:12" ht="15" x14ac:dyDescent="0.25">
      <c r="B153" s="166"/>
      <c r="C153" s="126"/>
      <c r="D153" s="126"/>
      <c r="E153" s="126"/>
      <c r="F153" s="126"/>
      <c r="G153" s="126"/>
      <c r="H153" s="23"/>
      <c r="I153" s="57"/>
      <c r="J153" s="57"/>
    </row>
    <row r="154" spans="1:12" ht="15" x14ac:dyDescent="0.25">
      <c r="A154" s="37">
        <v>5362</v>
      </c>
      <c r="B154" s="21" t="s">
        <v>354</v>
      </c>
      <c r="C154" s="126"/>
      <c r="D154" s="126"/>
      <c r="E154" s="126"/>
      <c r="F154" s="126"/>
      <c r="G154" s="707">
        <v>20</v>
      </c>
      <c r="H154" s="715"/>
      <c r="I154" s="57">
        <v>20</v>
      </c>
      <c r="J154" s="57">
        <v>20</v>
      </c>
    </row>
    <row r="155" spans="1:12" ht="14.25" customHeight="1" x14ac:dyDescent="0.2">
      <c r="B155" s="714" t="s">
        <v>607</v>
      </c>
      <c r="C155" s="714"/>
      <c r="D155" s="714"/>
      <c r="E155" s="714"/>
      <c r="F155" s="714"/>
      <c r="G155" s="714"/>
      <c r="H155" s="714"/>
      <c r="I155" s="57"/>
      <c r="J155" s="57"/>
    </row>
    <row r="156" spans="1:12" ht="27.75" customHeight="1" x14ac:dyDescent="0.2">
      <c r="B156" s="714"/>
      <c r="C156" s="714"/>
      <c r="D156" s="714"/>
      <c r="E156" s="714"/>
      <c r="F156" s="714"/>
      <c r="G156" s="714"/>
      <c r="H156" s="714"/>
      <c r="I156" s="57"/>
      <c r="J156" s="57"/>
    </row>
    <row r="157" spans="1:12" ht="15" x14ac:dyDescent="0.25">
      <c r="B157" s="348"/>
      <c r="C157" s="356"/>
      <c r="D157" s="356"/>
      <c r="E157" s="356"/>
      <c r="F157" s="356"/>
      <c r="G157" s="356"/>
      <c r="H157" s="241"/>
    </row>
    <row r="158" spans="1:12" ht="15.75" thickBot="1" x14ac:dyDescent="0.3">
      <c r="B158" s="44" t="s">
        <v>381</v>
      </c>
      <c r="C158" s="45"/>
      <c r="D158" s="46"/>
      <c r="E158" s="47"/>
      <c r="F158" s="47"/>
      <c r="G158" s="712">
        <f>SUM(G159,G162)</f>
        <v>55</v>
      </c>
      <c r="H158" s="713"/>
      <c r="I158" s="196">
        <f>SUM(I159:I162)</f>
        <v>45</v>
      </c>
      <c r="J158" s="196">
        <f>SUM(J159:J162)</f>
        <v>45</v>
      </c>
      <c r="K158" s="131"/>
    </row>
    <row r="159" spans="1:12" ht="15.75" thickTop="1" x14ac:dyDescent="0.25">
      <c r="A159" s="37">
        <v>5169</v>
      </c>
      <c r="B159" s="21" t="s">
        <v>14</v>
      </c>
      <c r="C159" s="22"/>
      <c r="D159" s="23"/>
      <c r="E159" s="24"/>
      <c r="F159" s="24"/>
      <c r="G159" s="707">
        <v>45</v>
      </c>
      <c r="H159" s="715"/>
      <c r="I159" s="57">
        <v>45</v>
      </c>
      <c r="J159" s="57">
        <v>45</v>
      </c>
      <c r="K159" s="131"/>
    </row>
    <row r="160" spans="1:12" ht="29.25" customHeight="1" x14ac:dyDescent="0.2">
      <c r="B160" s="730" t="s">
        <v>502</v>
      </c>
      <c r="C160" s="730"/>
      <c r="D160" s="730"/>
      <c r="E160" s="730"/>
      <c r="F160" s="730"/>
      <c r="G160" s="730"/>
      <c r="H160" s="730"/>
      <c r="I160" s="57"/>
      <c r="J160" s="57"/>
      <c r="K160" s="131"/>
    </row>
    <row r="161" spans="1:11" ht="15" x14ac:dyDescent="0.25">
      <c r="B161" s="348"/>
      <c r="C161" s="356"/>
      <c r="D161" s="356"/>
      <c r="E161" s="356"/>
      <c r="F161" s="356"/>
      <c r="G161" s="356"/>
      <c r="H161" s="241"/>
    </row>
    <row r="162" spans="1:11" s="23" customFormat="1" ht="15" x14ac:dyDescent="0.25">
      <c r="A162" s="23">
        <v>5171</v>
      </c>
      <c r="B162" s="21" t="s">
        <v>15</v>
      </c>
      <c r="C162" s="126"/>
      <c r="D162" s="126"/>
      <c r="E162" s="126"/>
      <c r="F162" s="126"/>
      <c r="G162" s="707">
        <v>10</v>
      </c>
      <c r="H162" s="708"/>
      <c r="I162" s="57">
        <v>0</v>
      </c>
      <c r="J162" s="57">
        <v>0</v>
      </c>
      <c r="K162" s="56"/>
    </row>
    <row r="163" spans="1:11" ht="15" customHeight="1" x14ac:dyDescent="0.2">
      <c r="B163" s="709" t="s">
        <v>608</v>
      </c>
      <c r="C163" s="709"/>
      <c r="D163" s="709"/>
      <c r="E163" s="709"/>
      <c r="F163" s="709"/>
      <c r="G163" s="709"/>
      <c r="H163" s="709"/>
    </row>
    <row r="164" spans="1:11" ht="15" x14ac:dyDescent="0.25">
      <c r="B164" s="348"/>
      <c r="C164" s="356"/>
      <c r="D164" s="356"/>
      <c r="E164" s="356"/>
      <c r="F164" s="356"/>
      <c r="G164" s="356"/>
      <c r="H164" s="241"/>
    </row>
    <row r="165" spans="1:11" ht="15.75" thickBot="1" x14ac:dyDescent="0.3">
      <c r="B165" s="719" t="s">
        <v>420</v>
      </c>
      <c r="C165" s="720"/>
      <c r="D165" s="720"/>
      <c r="E165" s="720"/>
      <c r="F165" s="720"/>
      <c r="G165" s="712">
        <f>SUM(G166)</f>
        <v>15</v>
      </c>
      <c r="H165" s="713"/>
      <c r="I165" s="196">
        <v>15</v>
      </c>
      <c r="J165" s="196">
        <v>15</v>
      </c>
      <c r="K165" s="131"/>
    </row>
    <row r="166" spans="1:11" ht="15.75" thickTop="1" x14ac:dyDescent="0.25">
      <c r="A166" s="37">
        <v>5492</v>
      </c>
      <c r="B166" s="97" t="s">
        <v>355</v>
      </c>
      <c r="C166" s="126"/>
      <c r="D166" s="126"/>
      <c r="E166" s="126"/>
      <c r="F166" s="126"/>
      <c r="G166" s="707">
        <v>15</v>
      </c>
      <c r="H166" s="715"/>
      <c r="I166" s="57"/>
      <c r="J166" s="57"/>
      <c r="K166" s="131"/>
    </row>
    <row r="167" spans="1:11" ht="27" customHeight="1" x14ac:dyDescent="0.2">
      <c r="B167" s="714" t="s">
        <v>503</v>
      </c>
      <c r="C167" s="714"/>
      <c r="D167" s="714"/>
      <c r="E167" s="714"/>
      <c r="F167" s="714"/>
      <c r="G167" s="714"/>
      <c r="H167" s="714"/>
      <c r="I167" s="57"/>
      <c r="J167" s="57"/>
      <c r="K167" s="131"/>
    </row>
    <row r="168" spans="1:11" ht="15" x14ac:dyDescent="0.25">
      <c r="B168" s="348"/>
      <c r="C168" s="356"/>
      <c r="D168" s="356"/>
      <c r="E168" s="356"/>
      <c r="F168" s="356"/>
      <c r="G168" s="356"/>
      <c r="H168" s="241"/>
    </row>
    <row r="169" spans="1:11" ht="30.75" customHeight="1" thickBot="1" x14ac:dyDescent="0.3">
      <c r="B169" s="719" t="s">
        <v>416</v>
      </c>
      <c r="C169" s="720"/>
      <c r="D169" s="720"/>
      <c r="E169" s="720"/>
      <c r="F169" s="720"/>
      <c r="G169" s="712">
        <f>SUM(G170)</f>
        <v>709</v>
      </c>
      <c r="H169" s="713"/>
      <c r="I169" s="196">
        <v>586</v>
      </c>
      <c r="J169" s="196">
        <v>586</v>
      </c>
      <c r="K169" s="131"/>
    </row>
    <row r="170" spans="1:11" s="241" customFormat="1" ht="15.75" thickTop="1" x14ac:dyDescent="0.25">
      <c r="A170" s="23">
        <v>5342</v>
      </c>
      <c r="B170" s="97" t="s">
        <v>196</v>
      </c>
      <c r="C170" s="126"/>
      <c r="D170" s="126"/>
      <c r="E170" s="126"/>
      <c r="F170" s="126"/>
      <c r="G170" s="717">
        <v>709</v>
      </c>
      <c r="H170" s="722"/>
      <c r="I170" s="57"/>
      <c r="J170" s="57"/>
      <c r="K170" s="131"/>
    </row>
    <row r="171" spans="1:11" s="241" customFormat="1" ht="15" customHeight="1" x14ac:dyDescent="0.2">
      <c r="A171" s="23"/>
      <c r="B171" s="716"/>
      <c r="C171" s="716"/>
      <c r="D171" s="716"/>
      <c r="E171" s="716"/>
      <c r="F171" s="716"/>
      <c r="G171" s="716"/>
      <c r="H171" s="716"/>
      <c r="I171" s="57"/>
      <c r="J171" s="57"/>
      <c r="K171" s="131"/>
    </row>
    <row r="172" spans="1:11" s="241" customFormat="1" x14ac:dyDescent="0.2">
      <c r="A172" s="23"/>
      <c r="B172" s="716"/>
      <c r="C172" s="716"/>
      <c r="D172" s="716"/>
      <c r="E172" s="716"/>
      <c r="F172" s="716"/>
      <c r="G172" s="716"/>
      <c r="H172" s="716"/>
      <c r="I172" s="57"/>
      <c r="J172" s="57"/>
      <c r="K172" s="131"/>
    </row>
    <row r="173" spans="1:11" s="241" customFormat="1" x14ac:dyDescent="0.2">
      <c r="A173" s="23"/>
      <c r="B173" s="240"/>
      <c r="C173" s="240"/>
      <c r="F173" s="242"/>
      <c r="G173" s="242"/>
      <c r="I173" s="346"/>
      <c r="J173" s="346"/>
      <c r="K173" s="347"/>
    </row>
    <row r="174" spans="1:11" s="241" customFormat="1" x14ac:dyDescent="0.2">
      <c r="A174" s="23"/>
      <c r="B174" s="240"/>
      <c r="C174" s="240"/>
      <c r="D174" s="23"/>
      <c r="E174" s="23"/>
      <c r="F174" s="24"/>
      <c r="G174" s="24"/>
      <c r="H174" s="23"/>
      <c r="I174" s="57"/>
      <c r="J174" s="346"/>
      <c r="K174" s="347"/>
    </row>
    <row r="175" spans="1:11" s="241" customFormat="1" x14ac:dyDescent="0.2">
      <c r="A175" s="23"/>
      <c r="B175" s="240"/>
      <c r="C175" s="240"/>
      <c r="D175" s="176" t="s">
        <v>252</v>
      </c>
      <c r="E175" s="177">
        <f>SUM(E8:E14)</f>
        <v>48558</v>
      </c>
      <c r="F175" s="177">
        <f t="shared" ref="F175:G175" si="1">SUM(F8:F14)</f>
        <v>48558</v>
      </c>
      <c r="G175" s="177">
        <f t="shared" si="1"/>
        <v>49107</v>
      </c>
      <c r="H175" s="23"/>
      <c r="I175" s="57"/>
      <c r="J175" s="346"/>
      <c r="K175" s="347"/>
    </row>
    <row r="176" spans="1:11" s="241" customFormat="1" x14ac:dyDescent="0.2">
      <c r="A176" s="23"/>
      <c r="B176" s="240"/>
      <c r="C176" s="240"/>
      <c r="D176" s="176" t="s">
        <v>253</v>
      </c>
      <c r="E176" s="177">
        <v>0</v>
      </c>
      <c r="F176" s="177">
        <v>0</v>
      </c>
      <c r="G176" s="177">
        <v>0</v>
      </c>
      <c r="H176" s="23"/>
      <c r="I176" s="57"/>
      <c r="J176" s="346"/>
      <c r="K176" s="347"/>
    </row>
    <row r="177" spans="1:11" s="241" customFormat="1" ht="15" x14ac:dyDescent="0.25">
      <c r="A177" s="23"/>
      <c r="B177" s="240"/>
      <c r="C177" s="240"/>
      <c r="D177" s="178" t="s">
        <v>248</v>
      </c>
      <c r="E177" s="179">
        <f>SUM(E175:E176)</f>
        <v>48558</v>
      </c>
      <c r="F177" s="179">
        <f>SUM(F175:F176)</f>
        <v>48558</v>
      </c>
      <c r="G177" s="179">
        <f>SUM(G175:G176)</f>
        <v>49107</v>
      </c>
      <c r="H177" s="23"/>
      <c r="I177" s="57"/>
      <c r="J177" s="346"/>
      <c r="K177" s="347"/>
    </row>
    <row r="178" spans="1:11" x14ac:dyDescent="0.2">
      <c r="B178" s="240"/>
      <c r="C178" s="240"/>
      <c r="D178" s="23"/>
      <c r="E178" s="23"/>
      <c r="F178" s="24"/>
      <c r="G178" s="24"/>
      <c r="H178" s="23"/>
      <c r="I178" s="57"/>
    </row>
    <row r="179" spans="1:11" x14ac:dyDescent="0.2">
      <c r="B179" s="240"/>
      <c r="C179" s="240"/>
      <c r="D179" s="23"/>
      <c r="E179" s="23"/>
      <c r="F179" s="24"/>
      <c r="G179" s="24"/>
      <c r="H179" s="23"/>
      <c r="I179" s="57"/>
    </row>
    <row r="180" spans="1:11" x14ac:dyDescent="0.2">
      <c r="B180" s="240"/>
      <c r="C180" s="240"/>
      <c r="D180" s="176" t="s">
        <v>917</v>
      </c>
      <c r="E180" s="177">
        <f>SUM(E8,E10:E14)</f>
        <v>9248</v>
      </c>
      <c r="F180" s="177">
        <f t="shared" ref="F180:G180" si="2">SUM(F8,F10:F14)</f>
        <v>9248</v>
      </c>
      <c r="G180" s="177">
        <f t="shared" si="2"/>
        <v>11078</v>
      </c>
      <c r="H180" s="241"/>
    </row>
    <row r="181" spans="1:11" x14ac:dyDescent="0.2">
      <c r="B181" s="240"/>
      <c r="C181" s="240"/>
      <c r="D181" s="176" t="s">
        <v>918</v>
      </c>
      <c r="E181" s="177">
        <f>SUM(E9)</f>
        <v>39310</v>
      </c>
      <c r="F181" s="177">
        <f t="shared" ref="F181:G181" si="3">SUM(F9)</f>
        <v>39310</v>
      </c>
      <c r="G181" s="177">
        <f t="shared" si="3"/>
        <v>38029</v>
      </c>
      <c r="H181" s="241"/>
    </row>
    <row r="182" spans="1:11" ht="15" x14ac:dyDescent="0.25">
      <c r="B182" s="240"/>
      <c r="C182" s="240"/>
      <c r="D182" s="178" t="s">
        <v>248</v>
      </c>
      <c r="E182" s="179">
        <f>SUM(E180:E181)</f>
        <v>48558</v>
      </c>
      <c r="F182" s="179">
        <f>SUM(F180:F181)</f>
        <v>48558</v>
      </c>
      <c r="G182" s="179">
        <f>SUM(G180:G181)</f>
        <v>49107</v>
      </c>
      <c r="H182" s="241"/>
    </row>
    <row r="183" spans="1:11" x14ac:dyDescent="0.2">
      <c r="B183" s="240"/>
      <c r="C183" s="240"/>
      <c r="D183" s="241"/>
      <c r="E183" s="241"/>
      <c r="F183" s="242"/>
      <c r="G183" s="242"/>
      <c r="H183" s="241"/>
    </row>
    <row r="184" spans="1:11" x14ac:dyDescent="0.2">
      <c r="B184" s="240"/>
      <c r="C184" s="240"/>
      <c r="D184" s="241"/>
      <c r="E184" s="241"/>
      <c r="F184" s="242"/>
      <c r="G184" s="242"/>
      <c r="H184" s="241"/>
    </row>
    <row r="185" spans="1:11" x14ac:dyDescent="0.2">
      <c r="B185" s="240"/>
      <c r="C185" s="240"/>
      <c r="D185" s="241"/>
      <c r="E185" s="241"/>
      <c r="F185" s="242"/>
      <c r="G185" s="242"/>
      <c r="H185" s="241"/>
    </row>
    <row r="186" spans="1:11" x14ac:dyDescent="0.2">
      <c r="B186" s="240"/>
      <c r="C186" s="240"/>
      <c r="D186" s="241"/>
      <c r="E186" s="241"/>
      <c r="F186" s="242"/>
      <c r="G186" s="242"/>
      <c r="H186" s="241"/>
    </row>
    <row r="187" spans="1:11" x14ac:dyDescent="0.2">
      <c r="B187" s="240"/>
      <c r="C187" s="240"/>
      <c r="D187" s="241"/>
      <c r="E187" s="241"/>
      <c r="F187" s="242"/>
      <c r="G187" s="242"/>
      <c r="H187" s="241"/>
    </row>
    <row r="188" spans="1:11" x14ac:dyDescent="0.2">
      <c r="B188" s="240"/>
      <c r="C188" s="240"/>
      <c r="D188" s="241"/>
      <c r="E188" s="241"/>
      <c r="F188" s="242"/>
      <c r="G188" s="242"/>
      <c r="H188" s="241"/>
    </row>
    <row r="189" spans="1:11" x14ac:dyDescent="0.2">
      <c r="B189" s="240"/>
      <c r="C189" s="240"/>
      <c r="D189" s="241"/>
      <c r="E189" s="241"/>
      <c r="F189" s="242"/>
      <c r="G189" s="242"/>
      <c r="H189" s="241"/>
    </row>
    <row r="190" spans="1:11" x14ac:dyDescent="0.2">
      <c r="B190" s="240"/>
      <c r="C190" s="240"/>
      <c r="D190" s="241"/>
      <c r="E190" s="241"/>
      <c r="F190" s="242"/>
      <c r="G190" s="242"/>
      <c r="H190" s="241"/>
    </row>
    <row r="191" spans="1:11" x14ac:dyDescent="0.2">
      <c r="B191" s="240"/>
      <c r="C191" s="240"/>
      <c r="D191" s="241"/>
      <c r="E191" s="241"/>
      <c r="F191" s="242"/>
      <c r="G191" s="242"/>
      <c r="H191" s="241"/>
    </row>
    <row r="192" spans="1:11" x14ac:dyDescent="0.2">
      <c r="B192" s="240"/>
      <c r="C192" s="240"/>
      <c r="D192" s="241"/>
      <c r="E192" s="241"/>
      <c r="F192" s="242"/>
      <c r="G192" s="242"/>
      <c r="H192" s="241"/>
    </row>
    <row r="193" spans="2:8" x14ac:dyDescent="0.2">
      <c r="B193" s="240"/>
      <c r="C193" s="240"/>
      <c r="D193" s="241"/>
      <c r="E193" s="241"/>
      <c r="F193" s="242"/>
      <c r="G193" s="242"/>
      <c r="H193" s="241"/>
    </row>
    <row r="194" spans="2:8" x14ac:dyDescent="0.2">
      <c r="B194" s="240"/>
      <c r="C194" s="240"/>
      <c r="D194" s="241"/>
      <c r="E194" s="241"/>
      <c r="F194" s="242"/>
      <c r="G194" s="242"/>
      <c r="H194" s="241"/>
    </row>
    <row r="195" spans="2:8" x14ac:dyDescent="0.2">
      <c r="B195" s="240"/>
      <c r="C195" s="240"/>
      <c r="D195" s="241"/>
      <c r="E195" s="241"/>
      <c r="F195" s="242"/>
      <c r="G195" s="242"/>
      <c r="H195" s="241"/>
    </row>
    <row r="196" spans="2:8" x14ac:dyDescent="0.2">
      <c r="B196" s="240"/>
      <c r="C196" s="240"/>
      <c r="D196" s="241"/>
      <c r="E196" s="241"/>
      <c r="F196" s="242"/>
      <c r="G196" s="242"/>
      <c r="H196" s="241"/>
    </row>
    <row r="197" spans="2:8" x14ac:dyDescent="0.2">
      <c r="B197" s="240"/>
      <c r="C197" s="240"/>
      <c r="D197" s="241"/>
      <c r="E197" s="241"/>
      <c r="F197" s="242"/>
      <c r="G197" s="242"/>
      <c r="H197" s="241"/>
    </row>
    <row r="198" spans="2:8" x14ac:dyDescent="0.2">
      <c r="B198" s="240"/>
      <c r="C198" s="240"/>
      <c r="D198" s="241"/>
      <c r="E198" s="241"/>
      <c r="F198" s="242"/>
      <c r="G198" s="242"/>
      <c r="H198" s="241"/>
    </row>
    <row r="199" spans="2:8" x14ac:dyDescent="0.2">
      <c r="B199" s="240"/>
      <c r="C199" s="240"/>
      <c r="D199" s="241"/>
      <c r="E199" s="241"/>
      <c r="F199" s="242"/>
      <c r="G199" s="242"/>
      <c r="H199" s="241"/>
    </row>
    <row r="200" spans="2:8" x14ac:dyDescent="0.2">
      <c r="B200" s="240"/>
      <c r="C200" s="240"/>
      <c r="D200" s="241"/>
      <c r="E200" s="241"/>
      <c r="F200" s="242"/>
      <c r="G200" s="242"/>
      <c r="H200" s="241"/>
    </row>
    <row r="201" spans="2:8" x14ac:dyDescent="0.2">
      <c r="B201" s="240"/>
      <c r="C201" s="240"/>
      <c r="D201" s="241"/>
      <c r="E201" s="241"/>
      <c r="F201" s="242"/>
      <c r="G201" s="242"/>
      <c r="H201" s="241"/>
    </row>
    <row r="202" spans="2:8" x14ac:dyDescent="0.2">
      <c r="B202" s="240"/>
      <c r="C202" s="240"/>
      <c r="D202" s="241"/>
      <c r="E202" s="241"/>
      <c r="F202" s="242"/>
      <c r="G202" s="242"/>
      <c r="H202" s="241"/>
    </row>
    <row r="203" spans="2:8" x14ac:dyDescent="0.2">
      <c r="B203" s="240"/>
      <c r="C203" s="240"/>
      <c r="D203" s="241"/>
      <c r="E203" s="241"/>
      <c r="F203" s="242"/>
      <c r="G203" s="242"/>
      <c r="H203" s="241"/>
    </row>
    <row r="204" spans="2:8" x14ac:dyDescent="0.2">
      <c r="B204" s="240"/>
      <c r="C204" s="240"/>
      <c r="D204" s="241"/>
      <c r="E204" s="241"/>
      <c r="F204" s="242"/>
      <c r="G204" s="242"/>
      <c r="H204" s="241"/>
    </row>
    <row r="205" spans="2:8" x14ac:dyDescent="0.2">
      <c r="B205" s="240"/>
      <c r="C205" s="240"/>
      <c r="D205" s="241"/>
      <c r="E205" s="241"/>
      <c r="F205" s="242"/>
      <c r="G205" s="242"/>
      <c r="H205" s="241"/>
    </row>
    <row r="206" spans="2:8" x14ac:dyDescent="0.2">
      <c r="B206" s="240"/>
      <c r="C206" s="240"/>
      <c r="D206" s="241"/>
      <c r="E206" s="241"/>
      <c r="F206" s="242"/>
      <c r="G206" s="242"/>
      <c r="H206" s="241"/>
    </row>
    <row r="207" spans="2:8" x14ac:dyDescent="0.2">
      <c r="B207" s="240"/>
      <c r="C207" s="240"/>
      <c r="D207" s="241"/>
      <c r="E207" s="241"/>
      <c r="F207" s="242"/>
      <c r="G207" s="242"/>
      <c r="H207" s="241"/>
    </row>
    <row r="208" spans="2:8" x14ac:dyDescent="0.2">
      <c r="B208" s="240"/>
      <c r="C208" s="240"/>
      <c r="D208" s="241"/>
      <c r="E208" s="241"/>
      <c r="F208" s="242"/>
      <c r="G208" s="242"/>
      <c r="H208" s="241"/>
    </row>
    <row r="209" spans="2:8" x14ac:dyDescent="0.2">
      <c r="B209" s="240"/>
      <c r="C209" s="240"/>
      <c r="D209" s="241"/>
      <c r="E209" s="241"/>
      <c r="F209" s="242"/>
      <c r="G209" s="242"/>
      <c r="H209" s="241"/>
    </row>
    <row r="210" spans="2:8" x14ac:dyDescent="0.2">
      <c r="B210" s="240"/>
      <c r="C210" s="240"/>
      <c r="D210" s="241"/>
      <c r="E210" s="241"/>
      <c r="F210" s="242"/>
      <c r="G210" s="242"/>
      <c r="H210" s="241"/>
    </row>
    <row r="211" spans="2:8" x14ac:dyDescent="0.2">
      <c r="B211" s="240"/>
      <c r="C211" s="240"/>
      <c r="D211" s="241"/>
      <c r="E211" s="241"/>
      <c r="F211" s="242"/>
      <c r="G211" s="242"/>
      <c r="H211" s="241"/>
    </row>
    <row r="212" spans="2:8" x14ac:dyDescent="0.2">
      <c r="B212" s="240"/>
      <c r="C212" s="240"/>
      <c r="D212" s="241"/>
      <c r="E212" s="241"/>
      <c r="F212" s="242"/>
      <c r="G212" s="242"/>
      <c r="H212" s="241"/>
    </row>
    <row r="213" spans="2:8" x14ac:dyDescent="0.2">
      <c r="B213" s="240"/>
      <c r="C213" s="240"/>
      <c r="D213" s="241"/>
      <c r="E213" s="241"/>
      <c r="F213" s="242"/>
      <c r="G213" s="242"/>
      <c r="H213" s="241"/>
    </row>
    <row r="214" spans="2:8" x14ac:dyDescent="0.2">
      <c r="B214" s="240"/>
      <c r="C214" s="240"/>
      <c r="D214" s="241"/>
      <c r="E214" s="241"/>
      <c r="F214" s="242"/>
      <c r="G214" s="242"/>
      <c r="H214" s="241"/>
    </row>
    <row r="215" spans="2:8" x14ac:dyDescent="0.2">
      <c r="B215" s="240"/>
      <c r="C215" s="240"/>
      <c r="D215" s="241"/>
      <c r="E215" s="241"/>
      <c r="F215" s="242"/>
      <c r="G215" s="242"/>
      <c r="H215" s="241"/>
    </row>
    <row r="216" spans="2:8" x14ac:dyDescent="0.2">
      <c r="B216" s="240"/>
      <c r="C216" s="240"/>
      <c r="D216" s="241"/>
      <c r="E216" s="241"/>
      <c r="F216" s="242"/>
      <c r="G216" s="242"/>
      <c r="H216" s="241"/>
    </row>
    <row r="217" spans="2:8" x14ac:dyDescent="0.2">
      <c r="B217" s="240"/>
      <c r="C217" s="240"/>
      <c r="D217" s="241"/>
      <c r="E217" s="241"/>
      <c r="F217" s="242"/>
      <c r="G217" s="242"/>
      <c r="H217" s="241"/>
    </row>
    <row r="218" spans="2:8" x14ac:dyDescent="0.2">
      <c r="B218" s="240"/>
      <c r="C218" s="240"/>
      <c r="D218" s="241"/>
      <c r="E218" s="241"/>
      <c r="F218" s="242"/>
      <c r="G218" s="242"/>
      <c r="H218" s="241"/>
    </row>
    <row r="219" spans="2:8" x14ac:dyDescent="0.2">
      <c r="B219" s="240"/>
      <c r="C219" s="240"/>
      <c r="D219" s="241"/>
      <c r="E219" s="241"/>
      <c r="F219" s="242"/>
      <c r="G219" s="242"/>
      <c r="H219" s="241"/>
    </row>
    <row r="220" spans="2:8" x14ac:dyDescent="0.2">
      <c r="B220" s="240"/>
      <c r="C220" s="240"/>
      <c r="D220" s="241"/>
      <c r="E220" s="241"/>
      <c r="F220" s="242"/>
      <c r="G220" s="242"/>
      <c r="H220" s="241"/>
    </row>
    <row r="221" spans="2:8" x14ac:dyDescent="0.2">
      <c r="B221" s="240"/>
      <c r="C221" s="240"/>
      <c r="D221" s="241"/>
      <c r="E221" s="241"/>
      <c r="F221" s="242"/>
      <c r="G221" s="242"/>
      <c r="H221" s="241"/>
    </row>
    <row r="222" spans="2:8" x14ac:dyDescent="0.2">
      <c r="B222" s="240"/>
      <c r="C222" s="240"/>
      <c r="D222" s="241"/>
      <c r="E222" s="241"/>
      <c r="F222" s="242"/>
      <c r="G222" s="242"/>
      <c r="H222" s="241"/>
    </row>
    <row r="223" spans="2:8" x14ac:dyDescent="0.2">
      <c r="B223" s="240"/>
      <c r="C223" s="240"/>
      <c r="D223" s="241"/>
      <c r="E223" s="241"/>
      <c r="F223" s="242"/>
      <c r="G223" s="242"/>
      <c r="H223" s="241"/>
    </row>
    <row r="224" spans="2:8" x14ac:dyDescent="0.2">
      <c r="B224" s="240"/>
      <c r="C224" s="240"/>
      <c r="D224" s="241"/>
      <c r="E224" s="241"/>
      <c r="F224" s="242"/>
      <c r="G224" s="242"/>
      <c r="H224" s="241"/>
    </row>
    <row r="225" spans="2:8" x14ac:dyDescent="0.2">
      <c r="B225" s="240"/>
      <c r="C225" s="240"/>
      <c r="D225" s="241"/>
      <c r="E225" s="241"/>
      <c r="F225" s="242"/>
      <c r="G225" s="242"/>
      <c r="H225" s="241"/>
    </row>
    <row r="226" spans="2:8" x14ac:dyDescent="0.2">
      <c r="B226" s="240"/>
      <c r="C226" s="240"/>
      <c r="D226" s="241"/>
      <c r="E226" s="241"/>
      <c r="F226" s="242"/>
      <c r="G226" s="242"/>
      <c r="H226" s="241"/>
    </row>
    <row r="227" spans="2:8" x14ac:dyDescent="0.2">
      <c r="B227" s="240"/>
      <c r="C227" s="240"/>
      <c r="D227" s="241"/>
      <c r="E227" s="241"/>
      <c r="F227" s="242"/>
      <c r="G227" s="242"/>
      <c r="H227" s="241"/>
    </row>
    <row r="228" spans="2:8" x14ac:dyDescent="0.2">
      <c r="B228" s="240"/>
      <c r="C228" s="240"/>
      <c r="D228" s="241"/>
      <c r="E228" s="241"/>
      <c r="F228" s="242"/>
      <c r="G228" s="242"/>
      <c r="H228" s="241"/>
    </row>
    <row r="229" spans="2:8" x14ac:dyDescent="0.2">
      <c r="B229" s="240"/>
      <c r="C229" s="240"/>
      <c r="D229" s="241"/>
      <c r="E229" s="241"/>
      <c r="F229" s="242"/>
      <c r="G229" s="242"/>
      <c r="H229" s="241"/>
    </row>
    <row r="230" spans="2:8" x14ac:dyDescent="0.2">
      <c r="B230" s="240"/>
      <c r="C230" s="240"/>
      <c r="D230" s="241"/>
      <c r="E230" s="241"/>
      <c r="F230" s="242"/>
      <c r="G230" s="242"/>
      <c r="H230" s="241"/>
    </row>
    <row r="231" spans="2:8" x14ac:dyDescent="0.2">
      <c r="B231" s="240"/>
      <c r="C231" s="240"/>
      <c r="D231" s="241"/>
      <c r="E231" s="241"/>
      <c r="F231" s="242"/>
      <c r="G231" s="242"/>
      <c r="H231" s="241"/>
    </row>
    <row r="232" spans="2:8" x14ac:dyDescent="0.2">
      <c r="B232" s="240"/>
      <c r="C232" s="240"/>
      <c r="D232" s="241"/>
      <c r="E232" s="241"/>
      <c r="F232" s="242"/>
      <c r="G232" s="242"/>
      <c r="H232" s="241"/>
    </row>
    <row r="233" spans="2:8" x14ac:dyDescent="0.2">
      <c r="B233" s="240"/>
      <c r="C233" s="240"/>
      <c r="D233" s="241"/>
      <c r="E233" s="241"/>
      <c r="F233" s="242"/>
      <c r="G233" s="242"/>
      <c r="H233" s="241"/>
    </row>
    <row r="234" spans="2:8" x14ac:dyDescent="0.2">
      <c r="B234" s="240"/>
      <c r="C234" s="240"/>
      <c r="D234" s="241"/>
      <c r="E234" s="241"/>
      <c r="F234" s="242"/>
      <c r="G234" s="242"/>
      <c r="H234" s="241"/>
    </row>
    <row r="235" spans="2:8" x14ac:dyDescent="0.2">
      <c r="B235" s="240"/>
      <c r="C235" s="240"/>
      <c r="D235" s="241"/>
      <c r="E235" s="241"/>
      <c r="F235" s="242"/>
      <c r="G235" s="242"/>
      <c r="H235" s="241"/>
    </row>
    <row r="236" spans="2:8" x14ac:dyDescent="0.2">
      <c r="B236" s="240"/>
      <c r="C236" s="240"/>
      <c r="D236" s="241"/>
      <c r="E236" s="241"/>
      <c r="F236" s="242"/>
      <c r="G236" s="242"/>
      <c r="H236" s="241"/>
    </row>
    <row r="237" spans="2:8" x14ac:dyDescent="0.2">
      <c r="B237" s="240"/>
      <c r="C237" s="240"/>
      <c r="D237" s="241"/>
      <c r="E237" s="241"/>
      <c r="F237" s="242"/>
      <c r="G237" s="242"/>
      <c r="H237" s="241"/>
    </row>
    <row r="238" spans="2:8" x14ac:dyDescent="0.2">
      <c r="B238" s="240"/>
      <c r="C238" s="240"/>
      <c r="D238" s="241"/>
      <c r="E238" s="241"/>
      <c r="F238" s="242"/>
      <c r="G238" s="242"/>
      <c r="H238" s="241"/>
    </row>
    <row r="239" spans="2:8" x14ac:dyDescent="0.2">
      <c r="B239" s="240"/>
      <c r="C239" s="240"/>
      <c r="D239" s="241"/>
      <c r="E239" s="241"/>
      <c r="F239" s="242"/>
      <c r="G239" s="242"/>
      <c r="H239" s="241"/>
    </row>
    <row r="240" spans="2:8" x14ac:dyDescent="0.2">
      <c r="B240" s="240"/>
      <c r="C240" s="240"/>
      <c r="D240" s="241"/>
      <c r="E240" s="241"/>
      <c r="F240" s="242"/>
      <c r="G240" s="242"/>
      <c r="H240" s="241"/>
    </row>
    <row r="241" spans="2:8" x14ac:dyDescent="0.2">
      <c r="B241" s="240"/>
      <c r="C241" s="240"/>
      <c r="D241" s="241"/>
      <c r="E241" s="241"/>
      <c r="F241" s="242"/>
      <c r="G241" s="242"/>
      <c r="H241" s="241"/>
    </row>
    <row r="242" spans="2:8" x14ac:dyDescent="0.2">
      <c r="B242" s="240"/>
      <c r="C242" s="240"/>
      <c r="D242" s="241"/>
      <c r="E242" s="241"/>
      <c r="F242" s="242"/>
      <c r="G242" s="242"/>
      <c r="H242" s="241"/>
    </row>
    <row r="243" spans="2:8" x14ac:dyDescent="0.2">
      <c r="B243" s="240"/>
      <c r="C243" s="240"/>
      <c r="D243" s="241"/>
      <c r="E243" s="241"/>
      <c r="F243" s="242"/>
      <c r="G243" s="242"/>
      <c r="H243" s="241"/>
    </row>
    <row r="244" spans="2:8" x14ac:dyDescent="0.2">
      <c r="B244" s="240"/>
      <c r="C244" s="240"/>
      <c r="D244" s="241"/>
      <c r="E244" s="241"/>
      <c r="F244" s="242"/>
      <c r="G244" s="242"/>
      <c r="H244" s="241"/>
    </row>
    <row r="245" spans="2:8" x14ac:dyDescent="0.2">
      <c r="B245" s="240"/>
      <c r="C245" s="240"/>
      <c r="D245" s="241"/>
      <c r="E245" s="241"/>
      <c r="F245" s="242"/>
      <c r="G245" s="242"/>
      <c r="H245" s="241"/>
    </row>
    <row r="246" spans="2:8" x14ac:dyDescent="0.2">
      <c r="B246" s="240"/>
      <c r="C246" s="240"/>
      <c r="D246" s="241"/>
      <c r="E246" s="241"/>
      <c r="F246" s="242"/>
      <c r="G246" s="242"/>
      <c r="H246" s="241"/>
    </row>
    <row r="247" spans="2:8" x14ac:dyDescent="0.2">
      <c r="B247" s="240"/>
      <c r="C247" s="240"/>
      <c r="D247" s="241"/>
      <c r="E247" s="241"/>
      <c r="F247" s="242"/>
      <c r="G247" s="242"/>
      <c r="H247" s="241"/>
    </row>
    <row r="248" spans="2:8" x14ac:dyDescent="0.2">
      <c r="B248" s="240"/>
      <c r="C248" s="240"/>
      <c r="D248" s="241"/>
      <c r="E248" s="241"/>
      <c r="F248" s="242"/>
      <c r="G248" s="242"/>
      <c r="H248" s="241"/>
    </row>
    <row r="249" spans="2:8" x14ac:dyDescent="0.2">
      <c r="B249" s="240"/>
      <c r="C249" s="240"/>
      <c r="D249" s="241"/>
      <c r="E249" s="241"/>
      <c r="F249" s="242"/>
      <c r="G249" s="242"/>
      <c r="H249" s="241"/>
    </row>
    <row r="250" spans="2:8" x14ac:dyDescent="0.2">
      <c r="B250" s="240"/>
      <c r="C250" s="240"/>
      <c r="D250" s="241"/>
      <c r="E250" s="241"/>
      <c r="F250" s="242"/>
      <c r="G250" s="242"/>
      <c r="H250" s="241"/>
    </row>
    <row r="251" spans="2:8" x14ac:dyDescent="0.2">
      <c r="B251" s="240"/>
      <c r="C251" s="240"/>
      <c r="D251" s="241"/>
      <c r="E251" s="241"/>
      <c r="F251" s="242"/>
      <c r="G251" s="242"/>
      <c r="H251" s="241"/>
    </row>
    <row r="252" spans="2:8" x14ac:dyDescent="0.2">
      <c r="B252" s="240"/>
      <c r="C252" s="240"/>
      <c r="D252" s="241"/>
      <c r="E252" s="241"/>
      <c r="F252" s="242"/>
      <c r="G252" s="242"/>
      <c r="H252" s="241"/>
    </row>
    <row r="253" spans="2:8" x14ac:dyDescent="0.2">
      <c r="B253" s="240"/>
      <c r="C253" s="240"/>
      <c r="D253" s="241"/>
      <c r="E253" s="241"/>
      <c r="F253" s="242"/>
      <c r="G253" s="242"/>
      <c r="H253" s="241"/>
    </row>
    <row r="254" spans="2:8" x14ac:dyDescent="0.2">
      <c r="B254" s="240"/>
      <c r="C254" s="240"/>
      <c r="D254" s="241"/>
      <c r="E254" s="241"/>
      <c r="F254" s="242"/>
      <c r="G254" s="242"/>
      <c r="H254" s="241"/>
    </row>
    <row r="255" spans="2:8" x14ac:dyDescent="0.2">
      <c r="B255" s="240"/>
      <c r="C255" s="240"/>
      <c r="D255" s="241"/>
      <c r="E255" s="241"/>
      <c r="F255" s="242"/>
      <c r="G255" s="242"/>
      <c r="H255" s="241"/>
    </row>
    <row r="256" spans="2:8" x14ac:dyDescent="0.2">
      <c r="B256" s="240"/>
      <c r="C256" s="240"/>
      <c r="D256" s="241"/>
      <c r="E256" s="241"/>
      <c r="F256" s="242"/>
      <c r="G256" s="242"/>
      <c r="H256" s="241"/>
    </row>
    <row r="257" spans="2:8" x14ac:dyDescent="0.2">
      <c r="B257" s="240"/>
      <c r="C257" s="240"/>
      <c r="D257" s="241"/>
      <c r="E257" s="241"/>
      <c r="F257" s="242"/>
      <c r="G257" s="242"/>
      <c r="H257" s="241"/>
    </row>
    <row r="258" spans="2:8" x14ac:dyDescent="0.2">
      <c r="B258" s="240"/>
      <c r="C258" s="240"/>
      <c r="D258" s="241"/>
      <c r="E258" s="241"/>
      <c r="F258" s="242"/>
      <c r="G258" s="242"/>
      <c r="H258" s="241"/>
    </row>
    <row r="259" spans="2:8" x14ac:dyDescent="0.2">
      <c r="B259" s="240"/>
      <c r="C259" s="240"/>
      <c r="D259" s="241"/>
      <c r="E259" s="241"/>
      <c r="F259" s="242"/>
      <c r="G259" s="242"/>
      <c r="H259" s="241"/>
    </row>
    <row r="260" spans="2:8" x14ac:dyDescent="0.2">
      <c r="B260" s="240"/>
      <c r="C260" s="240"/>
      <c r="D260" s="241"/>
      <c r="E260" s="241"/>
      <c r="F260" s="242"/>
      <c r="G260" s="242"/>
      <c r="H260" s="241"/>
    </row>
    <row r="261" spans="2:8" x14ac:dyDescent="0.2">
      <c r="B261" s="240"/>
      <c r="C261" s="240"/>
      <c r="D261" s="241"/>
      <c r="E261" s="241"/>
      <c r="F261" s="242"/>
      <c r="G261" s="242"/>
      <c r="H261" s="241"/>
    </row>
    <row r="262" spans="2:8" x14ac:dyDescent="0.2">
      <c r="B262" s="240"/>
      <c r="C262" s="240"/>
      <c r="D262" s="241"/>
      <c r="E262" s="241"/>
      <c r="F262" s="242"/>
      <c r="G262" s="242"/>
      <c r="H262" s="241"/>
    </row>
    <row r="263" spans="2:8" x14ac:dyDescent="0.2">
      <c r="B263" s="240"/>
      <c r="C263" s="240"/>
      <c r="D263" s="241"/>
      <c r="E263" s="241"/>
      <c r="F263" s="242"/>
      <c r="G263" s="242"/>
      <c r="H263" s="241"/>
    </row>
    <row r="264" spans="2:8" x14ac:dyDescent="0.2">
      <c r="B264" s="240"/>
      <c r="C264" s="240"/>
      <c r="D264" s="241"/>
      <c r="E264" s="241"/>
      <c r="F264" s="242"/>
      <c r="G264" s="242"/>
      <c r="H264" s="241"/>
    </row>
    <row r="265" spans="2:8" x14ac:dyDescent="0.2">
      <c r="B265" s="240"/>
      <c r="C265" s="240"/>
      <c r="D265" s="241"/>
      <c r="E265" s="241"/>
      <c r="F265" s="242"/>
      <c r="G265" s="242"/>
      <c r="H265" s="241"/>
    </row>
    <row r="266" spans="2:8" x14ac:dyDescent="0.2">
      <c r="B266" s="240"/>
      <c r="C266" s="240"/>
      <c r="D266" s="241"/>
      <c r="E266" s="241"/>
      <c r="F266" s="242"/>
      <c r="G266" s="242"/>
      <c r="H266" s="241"/>
    </row>
    <row r="267" spans="2:8" x14ac:dyDescent="0.2">
      <c r="B267" s="240"/>
      <c r="C267" s="240"/>
      <c r="D267" s="241"/>
      <c r="E267" s="241"/>
      <c r="F267" s="242"/>
      <c r="G267" s="242"/>
      <c r="H267" s="241"/>
    </row>
    <row r="268" spans="2:8" x14ac:dyDescent="0.2">
      <c r="B268" s="240"/>
      <c r="C268" s="240"/>
      <c r="D268" s="241"/>
      <c r="E268" s="241"/>
      <c r="F268" s="242"/>
      <c r="G268" s="242"/>
      <c r="H268" s="241"/>
    </row>
    <row r="269" spans="2:8" x14ac:dyDescent="0.2">
      <c r="B269" s="240"/>
      <c r="C269" s="240"/>
      <c r="D269" s="241"/>
      <c r="E269" s="241"/>
      <c r="F269" s="242"/>
      <c r="G269" s="242"/>
      <c r="H269" s="241"/>
    </row>
    <row r="270" spans="2:8" x14ac:dyDescent="0.2">
      <c r="B270" s="240"/>
      <c r="C270" s="240"/>
      <c r="D270" s="241"/>
      <c r="E270" s="241"/>
      <c r="F270" s="242"/>
      <c r="G270" s="242"/>
      <c r="H270" s="241"/>
    </row>
    <row r="271" spans="2:8" x14ac:dyDescent="0.2">
      <c r="B271" s="240"/>
      <c r="C271" s="240"/>
      <c r="D271" s="241"/>
      <c r="E271" s="241"/>
      <c r="F271" s="242"/>
      <c r="G271" s="242"/>
      <c r="H271" s="241"/>
    </row>
    <row r="272" spans="2:8" x14ac:dyDescent="0.2">
      <c r="B272" s="240"/>
      <c r="C272" s="240"/>
      <c r="D272" s="241"/>
      <c r="E272" s="241"/>
      <c r="F272" s="242"/>
      <c r="G272" s="242"/>
      <c r="H272" s="241"/>
    </row>
    <row r="273" spans="2:8" x14ac:dyDescent="0.2">
      <c r="B273" s="240"/>
      <c r="C273" s="240"/>
      <c r="D273" s="241"/>
      <c r="E273" s="241"/>
      <c r="F273" s="242"/>
      <c r="G273" s="242"/>
      <c r="H273" s="241"/>
    </row>
    <row r="274" spans="2:8" x14ac:dyDescent="0.2">
      <c r="B274" s="240"/>
      <c r="C274" s="240"/>
      <c r="D274" s="241"/>
      <c r="E274" s="241"/>
      <c r="F274" s="242"/>
      <c r="G274" s="242"/>
      <c r="H274" s="241"/>
    </row>
    <row r="275" spans="2:8" x14ac:dyDescent="0.2">
      <c r="B275" s="240"/>
      <c r="C275" s="240"/>
      <c r="D275" s="241"/>
      <c r="E275" s="241"/>
      <c r="F275" s="242"/>
      <c r="G275" s="242"/>
      <c r="H275" s="241"/>
    </row>
    <row r="276" spans="2:8" x14ac:dyDescent="0.2">
      <c r="B276" s="240"/>
      <c r="C276" s="240"/>
      <c r="D276" s="241"/>
      <c r="E276" s="241"/>
      <c r="F276" s="242"/>
      <c r="G276" s="242"/>
      <c r="H276" s="241"/>
    </row>
    <row r="277" spans="2:8" x14ac:dyDescent="0.2">
      <c r="B277" s="240"/>
      <c r="C277" s="240"/>
      <c r="D277" s="241"/>
      <c r="E277" s="241"/>
      <c r="F277" s="242"/>
      <c r="G277" s="242"/>
      <c r="H277" s="241"/>
    </row>
    <row r="278" spans="2:8" x14ac:dyDescent="0.2">
      <c r="B278" s="240"/>
      <c r="C278" s="240"/>
      <c r="D278" s="241"/>
      <c r="E278" s="241"/>
      <c r="F278" s="242"/>
      <c r="G278" s="242"/>
      <c r="H278" s="241"/>
    </row>
    <row r="279" spans="2:8" x14ac:dyDescent="0.2">
      <c r="B279" s="240"/>
      <c r="C279" s="240"/>
      <c r="D279" s="241"/>
      <c r="E279" s="241"/>
      <c r="F279" s="242"/>
      <c r="G279" s="242"/>
      <c r="H279" s="241"/>
    </row>
    <row r="280" spans="2:8" x14ac:dyDescent="0.2">
      <c r="B280" s="240"/>
      <c r="C280" s="240"/>
      <c r="D280" s="241"/>
      <c r="E280" s="241"/>
      <c r="F280" s="242"/>
      <c r="G280" s="242"/>
      <c r="H280" s="241"/>
    </row>
    <row r="281" spans="2:8" x14ac:dyDescent="0.2">
      <c r="B281" s="240"/>
      <c r="C281" s="240"/>
      <c r="D281" s="241"/>
      <c r="E281" s="241"/>
      <c r="F281" s="242"/>
      <c r="G281" s="242"/>
      <c r="H281" s="241"/>
    </row>
    <row r="282" spans="2:8" x14ac:dyDescent="0.2">
      <c r="B282" s="240"/>
      <c r="C282" s="240"/>
      <c r="D282" s="241"/>
      <c r="E282" s="241"/>
      <c r="F282" s="242"/>
      <c r="G282" s="242"/>
      <c r="H282" s="241"/>
    </row>
    <row r="283" spans="2:8" x14ac:dyDescent="0.2">
      <c r="B283" s="240"/>
      <c r="C283" s="240"/>
      <c r="D283" s="241"/>
      <c r="E283" s="241"/>
      <c r="F283" s="242"/>
      <c r="G283" s="242"/>
      <c r="H283" s="241"/>
    </row>
    <row r="284" spans="2:8" x14ac:dyDescent="0.2">
      <c r="B284" s="240"/>
      <c r="C284" s="240"/>
      <c r="D284" s="241"/>
      <c r="E284" s="241"/>
      <c r="F284" s="242"/>
      <c r="G284" s="242"/>
      <c r="H284" s="241"/>
    </row>
    <row r="285" spans="2:8" x14ac:dyDescent="0.2">
      <c r="B285" s="240"/>
      <c r="C285" s="240"/>
      <c r="D285" s="241"/>
      <c r="E285" s="241"/>
      <c r="F285" s="242"/>
      <c r="G285" s="242"/>
      <c r="H285" s="241"/>
    </row>
    <row r="286" spans="2:8" x14ac:dyDescent="0.2">
      <c r="B286" s="240"/>
      <c r="C286" s="240"/>
      <c r="D286" s="241"/>
      <c r="E286" s="241"/>
      <c r="F286" s="242"/>
      <c r="G286" s="242"/>
      <c r="H286" s="241"/>
    </row>
    <row r="287" spans="2:8" x14ac:dyDescent="0.2">
      <c r="B287" s="240"/>
      <c r="C287" s="240"/>
      <c r="D287" s="241"/>
      <c r="E287" s="241"/>
      <c r="F287" s="242"/>
      <c r="G287" s="242"/>
      <c r="H287" s="241"/>
    </row>
    <row r="288" spans="2:8" x14ac:dyDescent="0.2">
      <c r="B288" s="240"/>
      <c r="C288" s="240"/>
      <c r="D288" s="241"/>
      <c r="E288" s="241"/>
      <c r="F288" s="242"/>
      <c r="G288" s="242"/>
      <c r="H288" s="241"/>
    </row>
    <row r="289" spans="2:8" x14ac:dyDescent="0.2">
      <c r="B289" s="240"/>
      <c r="C289" s="240"/>
      <c r="D289" s="241"/>
      <c r="E289" s="241"/>
      <c r="F289" s="242"/>
      <c r="G289" s="242"/>
      <c r="H289" s="241"/>
    </row>
    <row r="290" spans="2:8" x14ac:dyDescent="0.2">
      <c r="B290" s="240"/>
      <c r="C290" s="240"/>
      <c r="D290" s="241"/>
      <c r="E290" s="241"/>
      <c r="F290" s="242"/>
      <c r="G290" s="242"/>
      <c r="H290" s="241"/>
    </row>
    <row r="291" spans="2:8" x14ac:dyDescent="0.2">
      <c r="B291" s="240"/>
      <c r="C291" s="240"/>
      <c r="D291" s="241"/>
      <c r="E291" s="241"/>
      <c r="F291" s="242"/>
      <c r="G291" s="242"/>
      <c r="H291" s="241"/>
    </row>
    <row r="292" spans="2:8" x14ac:dyDescent="0.2">
      <c r="B292" s="240"/>
      <c r="C292" s="240"/>
      <c r="D292" s="241"/>
      <c r="E292" s="241"/>
      <c r="F292" s="242"/>
      <c r="G292" s="242"/>
      <c r="H292" s="241"/>
    </row>
    <row r="293" spans="2:8" x14ac:dyDescent="0.2">
      <c r="B293" s="240"/>
      <c r="C293" s="240"/>
      <c r="D293" s="241"/>
      <c r="E293" s="241"/>
      <c r="F293" s="242"/>
      <c r="G293" s="242"/>
      <c r="H293" s="241"/>
    </row>
    <row r="294" spans="2:8" x14ac:dyDescent="0.2">
      <c r="B294" s="240"/>
      <c r="C294" s="240"/>
      <c r="D294" s="241"/>
      <c r="E294" s="241"/>
      <c r="F294" s="242"/>
      <c r="G294" s="242"/>
      <c r="H294" s="241"/>
    </row>
    <row r="295" spans="2:8" x14ac:dyDescent="0.2">
      <c r="B295" s="240"/>
      <c r="C295" s="240"/>
      <c r="D295" s="241"/>
      <c r="E295" s="241"/>
      <c r="F295" s="242"/>
      <c r="G295" s="242"/>
      <c r="H295" s="241"/>
    </row>
    <row r="296" spans="2:8" x14ac:dyDescent="0.2">
      <c r="B296" s="240"/>
      <c r="C296" s="240"/>
      <c r="D296" s="241"/>
      <c r="E296" s="241"/>
      <c r="F296" s="242"/>
      <c r="G296" s="242"/>
      <c r="H296" s="241"/>
    </row>
    <row r="297" spans="2:8" x14ac:dyDescent="0.2">
      <c r="B297" s="240"/>
      <c r="C297" s="240"/>
      <c r="D297" s="241"/>
      <c r="E297" s="241"/>
      <c r="F297" s="242"/>
      <c r="G297" s="242"/>
      <c r="H297" s="241"/>
    </row>
    <row r="298" spans="2:8" x14ac:dyDescent="0.2">
      <c r="B298" s="240"/>
      <c r="C298" s="240"/>
      <c r="D298" s="241"/>
      <c r="E298" s="241"/>
      <c r="F298" s="242"/>
      <c r="G298" s="242"/>
      <c r="H298" s="241"/>
    </row>
    <row r="299" spans="2:8" x14ac:dyDescent="0.2">
      <c r="B299" s="240"/>
      <c r="C299" s="240"/>
      <c r="D299" s="241"/>
      <c r="E299" s="241"/>
      <c r="F299" s="242"/>
      <c r="G299" s="242"/>
      <c r="H299" s="241"/>
    </row>
    <row r="300" spans="2:8" x14ac:dyDescent="0.2">
      <c r="B300" s="240"/>
      <c r="C300" s="240"/>
      <c r="D300" s="241"/>
      <c r="E300" s="241"/>
      <c r="F300" s="242"/>
      <c r="G300" s="242"/>
      <c r="H300" s="241"/>
    </row>
    <row r="301" spans="2:8" x14ac:dyDescent="0.2">
      <c r="B301" s="240"/>
      <c r="C301" s="240"/>
      <c r="D301" s="241"/>
      <c r="E301" s="241"/>
      <c r="F301" s="242"/>
      <c r="G301" s="242"/>
      <c r="H301" s="241"/>
    </row>
    <row r="302" spans="2:8" x14ac:dyDescent="0.2">
      <c r="B302" s="240"/>
      <c r="C302" s="240"/>
      <c r="D302" s="241"/>
      <c r="E302" s="241"/>
      <c r="F302" s="242"/>
      <c r="G302" s="242"/>
      <c r="H302" s="241"/>
    </row>
    <row r="303" spans="2:8" x14ac:dyDescent="0.2">
      <c r="B303" s="240"/>
      <c r="C303" s="240"/>
      <c r="D303" s="241"/>
      <c r="E303" s="241"/>
      <c r="F303" s="242"/>
      <c r="G303" s="242"/>
      <c r="H303" s="241"/>
    </row>
    <row r="304" spans="2:8" x14ac:dyDescent="0.2">
      <c r="B304" s="240"/>
      <c r="C304" s="240"/>
      <c r="D304" s="241"/>
      <c r="E304" s="241"/>
      <c r="F304" s="242"/>
      <c r="G304" s="242"/>
      <c r="H304" s="241"/>
    </row>
    <row r="305" spans="2:8" x14ac:dyDescent="0.2">
      <c r="B305" s="240"/>
      <c r="C305" s="240"/>
      <c r="D305" s="241"/>
      <c r="E305" s="241"/>
      <c r="F305" s="242"/>
      <c r="G305" s="242"/>
      <c r="H305" s="241"/>
    </row>
    <row r="306" spans="2:8" x14ac:dyDescent="0.2">
      <c r="B306" s="240"/>
      <c r="C306" s="240"/>
      <c r="D306" s="241"/>
      <c r="E306" s="241"/>
      <c r="F306" s="242"/>
      <c r="G306" s="242"/>
      <c r="H306" s="241"/>
    </row>
    <row r="307" spans="2:8" x14ac:dyDescent="0.2">
      <c r="B307" s="240"/>
      <c r="C307" s="240"/>
      <c r="D307" s="241"/>
      <c r="E307" s="241"/>
      <c r="F307" s="242"/>
      <c r="G307" s="242"/>
      <c r="H307" s="241"/>
    </row>
    <row r="308" spans="2:8" x14ac:dyDescent="0.2">
      <c r="B308" s="240"/>
      <c r="C308" s="240"/>
      <c r="D308" s="241"/>
      <c r="E308" s="241"/>
      <c r="F308" s="242"/>
      <c r="G308" s="242"/>
      <c r="H308" s="241"/>
    </row>
    <row r="309" spans="2:8" x14ac:dyDescent="0.2">
      <c r="B309" s="240"/>
      <c r="C309" s="240"/>
      <c r="D309" s="241"/>
      <c r="E309" s="241"/>
      <c r="F309" s="242"/>
      <c r="G309" s="242"/>
      <c r="H309" s="241"/>
    </row>
    <row r="310" spans="2:8" x14ac:dyDescent="0.2">
      <c r="B310" s="240"/>
      <c r="C310" s="240"/>
      <c r="D310" s="241"/>
      <c r="E310" s="241"/>
      <c r="F310" s="242"/>
      <c r="G310" s="242"/>
      <c r="H310" s="241"/>
    </row>
    <row r="311" spans="2:8" x14ac:dyDescent="0.2">
      <c r="B311" s="240"/>
      <c r="C311" s="240"/>
      <c r="D311" s="241"/>
      <c r="E311" s="241"/>
      <c r="F311" s="242"/>
      <c r="G311" s="242"/>
      <c r="H311" s="241"/>
    </row>
    <row r="312" spans="2:8" x14ac:dyDescent="0.2">
      <c r="B312" s="240"/>
      <c r="C312" s="240"/>
      <c r="D312" s="241"/>
      <c r="E312" s="241"/>
      <c r="F312" s="242"/>
      <c r="G312" s="242"/>
      <c r="H312" s="241"/>
    </row>
    <row r="313" spans="2:8" x14ac:dyDescent="0.2">
      <c r="B313" s="240"/>
      <c r="C313" s="240"/>
      <c r="D313" s="241"/>
      <c r="E313" s="241"/>
      <c r="F313" s="242"/>
      <c r="G313" s="242"/>
      <c r="H313" s="241"/>
    </row>
    <row r="314" spans="2:8" x14ac:dyDescent="0.2">
      <c r="B314" s="240"/>
      <c r="C314" s="240"/>
      <c r="D314" s="241"/>
      <c r="E314" s="241"/>
      <c r="F314" s="242"/>
      <c r="G314" s="242"/>
      <c r="H314" s="241"/>
    </row>
    <row r="315" spans="2:8" x14ac:dyDescent="0.2">
      <c r="B315" s="240"/>
      <c r="C315" s="240"/>
      <c r="D315" s="241"/>
      <c r="E315" s="241"/>
      <c r="F315" s="242"/>
      <c r="G315" s="242"/>
      <c r="H315" s="241"/>
    </row>
    <row r="316" spans="2:8" x14ac:dyDescent="0.2">
      <c r="B316" s="240"/>
      <c r="C316" s="240"/>
      <c r="D316" s="241"/>
      <c r="E316" s="241"/>
      <c r="F316" s="242"/>
      <c r="G316" s="242"/>
      <c r="H316" s="241"/>
    </row>
    <row r="317" spans="2:8" x14ac:dyDescent="0.2">
      <c r="B317" s="240"/>
      <c r="C317" s="240"/>
      <c r="D317" s="241"/>
      <c r="E317" s="241"/>
      <c r="F317" s="242"/>
      <c r="G317" s="242"/>
      <c r="H317" s="241"/>
    </row>
    <row r="318" spans="2:8" x14ac:dyDescent="0.2">
      <c r="B318" s="240"/>
      <c r="C318" s="240"/>
      <c r="D318" s="241"/>
      <c r="E318" s="241"/>
      <c r="F318" s="242"/>
      <c r="G318" s="242"/>
      <c r="H318" s="241"/>
    </row>
    <row r="319" spans="2:8" x14ac:dyDescent="0.2">
      <c r="B319" s="240"/>
      <c r="C319" s="240"/>
      <c r="D319" s="241"/>
      <c r="E319" s="241"/>
      <c r="F319" s="242"/>
      <c r="G319" s="242"/>
      <c r="H319" s="241"/>
    </row>
    <row r="320" spans="2:8" x14ac:dyDescent="0.2">
      <c r="B320" s="240"/>
      <c r="C320" s="240"/>
      <c r="D320" s="241"/>
      <c r="E320" s="241"/>
      <c r="F320" s="242"/>
      <c r="G320" s="242"/>
      <c r="H320" s="241"/>
    </row>
    <row r="321" spans="2:8" x14ac:dyDescent="0.2">
      <c r="B321" s="240"/>
      <c r="C321" s="240"/>
      <c r="D321" s="241"/>
      <c r="E321" s="241"/>
      <c r="F321" s="242"/>
      <c r="G321" s="242"/>
      <c r="H321" s="241"/>
    </row>
    <row r="322" spans="2:8" x14ac:dyDescent="0.2">
      <c r="B322" s="240"/>
      <c r="C322" s="240"/>
      <c r="D322" s="241"/>
      <c r="E322" s="241"/>
      <c r="F322" s="242"/>
      <c r="G322" s="242"/>
      <c r="H322" s="241"/>
    </row>
    <row r="323" spans="2:8" x14ac:dyDescent="0.2">
      <c r="B323" s="240"/>
      <c r="C323" s="240"/>
      <c r="D323" s="241"/>
      <c r="E323" s="241"/>
      <c r="F323" s="242"/>
      <c r="G323" s="242"/>
      <c r="H323" s="241"/>
    </row>
    <row r="324" spans="2:8" x14ac:dyDescent="0.2">
      <c r="B324" s="240"/>
      <c r="C324" s="240"/>
      <c r="D324" s="241"/>
      <c r="E324" s="241"/>
      <c r="F324" s="242"/>
      <c r="G324" s="242"/>
      <c r="H324" s="241"/>
    </row>
    <row r="325" spans="2:8" x14ac:dyDescent="0.2">
      <c r="B325" s="240"/>
      <c r="C325" s="240"/>
      <c r="D325" s="241"/>
      <c r="E325" s="241"/>
      <c r="F325" s="242"/>
      <c r="G325" s="242"/>
      <c r="H325" s="241"/>
    </row>
    <row r="326" spans="2:8" x14ac:dyDescent="0.2">
      <c r="B326" s="240"/>
      <c r="C326" s="240"/>
      <c r="D326" s="241"/>
      <c r="E326" s="241"/>
      <c r="F326" s="242"/>
      <c r="G326" s="242"/>
      <c r="H326" s="241"/>
    </row>
    <row r="327" spans="2:8" x14ac:dyDescent="0.2">
      <c r="B327" s="240"/>
      <c r="C327" s="240"/>
      <c r="D327" s="241"/>
      <c r="E327" s="241"/>
      <c r="F327" s="242"/>
      <c r="G327" s="242"/>
      <c r="H327" s="241"/>
    </row>
    <row r="328" spans="2:8" x14ac:dyDescent="0.2">
      <c r="B328" s="240"/>
      <c r="C328" s="240"/>
      <c r="D328" s="241"/>
      <c r="E328" s="241"/>
      <c r="F328" s="242"/>
      <c r="G328" s="242"/>
      <c r="H328" s="241"/>
    </row>
    <row r="329" spans="2:8" x14ac:dyDescent="0.2">
      <c r="B329" s="240"/>
      <c r="C329" s="240"/>
      <c r="D329" s="241"/>
      <c r="E329" s="241"/>
      <c r="F329" s="242"/>
      <c r="G329" s="242"/>
      <c r="H329" s="241"/>
    </row>
    <row r="330" spans="2:8" x14ac:dyDescent="0.2">
      <c r="B330" s="240"/>
      <c r="C330" s="240"/>
      <c r="D330" s="241"/>
      <c r="E330" s="241"/>
      <c r="F330" s="242"/>
      <c r="G330" s="242"/>
      <c r="H330" s="241"/>
    </row>
    <row r="331" spans="2:8" x14ac:dyDescent="0.2">
      <c r="B331" s="240"/>
      <c r="C331" s="240"/>
      <c r="D331" s="241"/>
      <c r="E331" s="241"/>
      <c r="F331" s="242"/>
      <c r="G331" s="242"/>
      <c r="H331" s="241"/>
    </row>
    <row r="332" spans="2:8" x14ac:dyDescent="0.2">
      <c r="B332" s="240"/>
      <c r="C332" s="240"/>
      <c r="D332" s="241"/>
      <c r="E332" s="241"/>
      <c r="F332" s="242"/>
      <c r="G332" s="242"/>
      <c r="H332" s="241"/>
    </row>
    <row r="333" spans="2:8" x14ac:dyDescent="0.2">
      <c r="B333" s="240"/>
      <c r="C333" s="240"/>
      <c r="D333" s="241"/>
      <c r="E333" s="241"/>
      <c r="F333" s="242"/>
      <c r="G333" s="242"/>
      <c r="H333" s="241"/>
    </row>
    <row r="334" spans="2:8" x14ac:dyDescent="0.2">
      <c r="B334" s="240"/>
      <c r="C334" s="240"/>
      <c r="D334" s="241"/>
      <c r="E334" s="241"/>
      <c r="F334" s="242"/>
      <c r="G334" s="242"/>
      <c r="H334" s="241"/>
    </row>
    <row r="335" spans="2:8" x14ac:dyDescent="0.2">
      <c r="B335" s="240"/>
      <c r="C335" s="240"/>
      <c r="D335" s="241"/>
      <c r="E335" s="241"/>
      <c r="F335" s="242"/>
      <c r="G335" s="242"/>
      <c r="H335" s="241"/>
    </row>
    <row r="336" spans="2:8" x14ac:dyDescent="0.2">
      <c r="B336" s="240"/>
      <c r="C336" s="240"/>
      <c r="D336" s="241"/>
      <c r="E336" s="241"/>
      <c r="F336" s="242"/>
      <c r="G336" s="242"/>
      <c r="H336" s="241"/>
    </row>
    <row r="337" spans="2:8" x14ac:dyDescent="0.2">
      <c r="B337" s="240"/>
      <c r="C337" s="240"/>
      <c r="D337" s="241"/>
      <c r="E337" s="241"/>
      <c r="F337" s="242"/>
      <c r="G337" s="242"/>
      <c r="H337" s="241"/>
    </row>
    <row r="338" spans="2:8" x14ac:dyDescent="0.2">
      <c r="B338" s="240"/>
      <c r="C338" s="240"/>
      <c r="D338" s="241"/>
      <c r="E338" s="241"/>
      <c r="F338" s="242"/>
      <c r="G338" s="242"/>
      <c r="H338" s="241"/>
    </row>
    <row r="339" spans="2:8" x14ac:dyDescent="0.2">
      <c r="B339" s="240"/>
      <c r="C339" s="240"/>
      <c r="D339" s="241"/>
      <c r="E339" s="241"/>
      <c r="F339" s="242"/>
      <c r="G339" s="242"/>
      <c r="H339" s="241"/>
    </row>
    <row r="340" spans="2:8" x14ac:dyDescent="0.2">
      <c r="B340" s="240"/>
      <c r="C340" s="240"/>
      <c r="D340" s="241"/>
      <c r="E340" s="241"/>
      <c r="F340" s="242"/>
      <c r="G340" s="242"/>
      <c r="H340" s="241"/>
    </row>
    <row r="341" spans="2:8" x14ac:dyDescent="0.2">
      <c r="B341" s="240"/>
      <c r="C341" s="240"/>
      <c r="D341" s="241"/>
      <c r="E341" s="241"/>
      <c r="F341" s="242"/>
      <c r="G341" s="242"/>
      <c r="H341" s="241"/>
    </row>
    <row r="342" spans="2:8" x14ac:dyDescent="0.2">
      <c r="B342" s="240"/>
      <c r="C342" s="240"/>
      <c r="D342" s="241"/>
      <c r="E342" s="241"/>
      <c r="F342" s="242"/>
      <c r="G342" s="242"/>
      <c r="H342" s="241"/>
    </row>
    <row r="343" spans="2:8" x14ac:dyDescent="0.2">
      <c r="B343" s="240"/>
      <c r="C343" s="240"/>
      <c r="D343" s="241"/>
      <c r="E343" s="241"/>
      <c r="F343" s="242"/>
      <c r="G343" s="242"/>
      <c r="H343" s="241"/>
    </row>
    <row r="344" spans="2:8" x14ac:dyDescent="0.2">
      <c r="B344" s="240"/>
      <c r="C344" s="240"/>
      <c r="D344" s="241"/>
      <c r="E344" s="241"/>
      <c r="F344" s="242"/>
      <c r="G344" s="242"/>
      <c r="H344" s="241"/>
    </row>
    <row r="345" spans="2:8" x14ac:dyDescent="0.2">
      <c r="B345" s="240"/>
      <c r="C345" s="240"/>
      <c r="D345" s="241"/>
      <c r="E345" s="241"/>
      <c r="F345" s="242"/>
      <c r="G345" s="242"/>
      <c r="H345" s="241"/>
    </row>
    <row r="346" spans="2:8" x14ac:dyDescent="0.2">
      <c r="B346" s="240"/>
      <c r="C346" s="240"/>
      <c r="D346" s="241"/>
      <c r="E346" s="241"/>
      <c r="F346" s="242"/>
      <c r="G346" s="242"/>
      <c r="H346" s="241"/>
    </row>
    <row r="347" spans="2:8" x14ac:dyDescent="0.2">
      <c r="B347" s="240"/>
      <c r="C347" s="240"/>
      <c r="D347" s="241"/>
      <c r="E347" s="241"/>
      <c r="F347" s="242"/>
      <c r="G347" s="242"/>
      <c r="H347" s="241"/>
    </row>
    <row r="348" spans="2:8" x14ac:dyDescent="0.2">
      <c r="B348" s="240"/>
      <c r="C348" s="240"/>
      <c r="D348" s="241"/>
      <c r="E348" s="241"/>
      <c r="F348" s="242"/>
      <c r="G348" s="242"/>
      <c r="H348" s="241"/>
    </row>
    <row r="349" spans="2:8" x14ac:dyDescent="0.2">
      <c r="B349" s="240"/>
      <c r="C349" s="240"/>
      <c r="D349" s="241"/>
      <c r="E349" s="241"/>
      <c r="F349" s="242"/>
      <c r="G349" s="242"/>
      <c r="H349" s="241"/>
    </row>
    <row r="350" spans="2:8" x14ac:dyDescent="0.2">
      <c r="B350" s="240"/>
      <c r="C350" s="240"/>
      <c r="D350" s="241"/>
      <c r="E350" s="241"/>
      <c r="F350" s="242"/>
      <c r="G350" s="242"/>
      <c r="H350" s="241"/>
    </row>
    <row r="351" spans="2:8" x14ac:dyDescent="0.2">
      <c r="B351" s="240"/>
      <c r="C351" s="240"/>
      <c r="D351" s="241"/>
      <c r="E351" s="241"/>
      <c r="F351" s="242"/>
      <c r="G351" s="242"/>
      <c r="H351" s="241"/>
    </row>
    <row r="352" spans="2:8" x14ac:dyDescent="0.2">
      <c r="B352" s="240"/>
      <c r="C352" s="240"/>
      <c r="D352" s="241"/>
      <c r="E352" s="241"/>
      <c r="F352" s="242"/>
      <c r="G352" s="242"/>
      <c r="H352" s="241"/>
    </row>
    <row r="353" spans="2:8" x14ac:dyDescent="0.2">
      <c r="B353" s="240"/>
      <c r="C353" s="240"/>
      <c r="D353" s="241"/>
      <c r="E353" s="241"/>
      <c r="F353" s="242"/>
      <c r="G353" s="242"/>
      <c r="H353" s="241"/>
    </row>
    <row r="354" spans="2:8" x14ac:dyDescent="0.2">
      <c r="B354" s="240"/>
      <c r="C354" s="240"/>
      <c r="D354" s="241"/>
      <c r="E354" s="241"/>
      <c r="F354" s="242"/>
      <c r="G354" s="242"/>
      <c r="H354" s="241"/>
    </row>
    <row r="355" spans="2:8" x14ac:dyDescent="0.2">
      <c r="B355" s="240"/>
      <c r="C355" s="240"/>
      <c r="D355" s="241"/>
      <c r="E355" s="241"/>
      <c r="F355" s="242"/>
      <c r="G355" s="242"/>
      <c r="H355" s="241"/>
    </row>
    <row r="356" spans="2:8" x14ac:dyDescent="0.2">
      <c r="B356" s="240"/>
      <c r="C356" s="240"/>
      <c r="D356" s="241"/>
      <c r="E356" s="241"/>
      <c r="F356" s="242"/>
      <c r="G356" s="242"/>
      <c r="H356" s="241"/>
    </row>
    <row r="357" spans="2:8" x14ac:dyDescent="0.2">
      <c r="B357" s="240"/>
      <c r="C357" s="240"/>
      <c r="D357" s="241"/>
      <c r="E357" s="241"/>
      <c r="F357" s="242"/>
      <c r="G357" s="242"/>
      <c r="H357" s="241"/>
    </row>
    <row r="358" spans="2:8" x14ac:dyDescent="0.2">
      <c r="B358" s="240"/>
      <c r="C358" s="240"/>
      <c r="D358" s="241"/>
      <c r="E358" s="241"/>
      <c r="F358" s="242"/>
      <c r="G358" s="242"/>
      <c r="H358" s="241"/>
    </row>
    <row r="359" spans="2:8" x14ac:dyDescent="0.2">
      <c r="B359" s="240"/>
      <c r="C359" s="240"/>
      <c r="D359" s="241"/>
      <c r="E359" s="241"/>
      <c r="F359" s="242"/>
      <c r="G359" s="242"/>
      <c r="H359" s="241"/>
    </row>
    <row r="360" spans="2:8" x14ac:dyDescent="0.2">
      <c r="B360" s="240"/>
      <c r="C360" s="240"/>
      <c r="D360" s="241"/>
      <c r="E360" s="241"/>
      <c r="F360" s="242"/>
      <c r="G360" s="242"/>
      <c r="H360" s="241"/>
    </row>
    <row r="361" spans="2:8" x14ac:dyDescent="0.2">
      <c r="B361" s="240"/>
      <c r="C361" s="240"/>
      <c r="D361" s="241"/>
      <c r="E361" s="241"/>
      <c r="F361" s="242"/>
      <c r="G361" s="242"/>
      <c r="H361" s="241"/>
    </row>
    <row r="362" spans="2:8" x14ac:dyDescent="0.2">
      <c r="B362" s="240"/>
      <c r="C362" s="240"/>
      <c r="D362" s="241"/>
      <c r="E362" s="241"/>
      <c r="F362" s="242"/>
      <c r="G362" s="242"/>
      <c r="H362" s="241"/>
    </row>
    <row r="363" spans="2:8" x14ac:dyDescent="0.2">
      <c r="B363" s="240"/>
      <c r="C363" s="240"/>
      <c r="D363" s="241"/>
      <c r="E363" s="241"/>
      <c r="F363" s="242"/>
      <c r="G363" s="242"/>
      <c r="H363" s="241"/>
    </row>
    <row r="364" spans="2:8" x14ac:dyDescent="0.2">
      <c r="B364" s="240"/>
      <c r="C364" s="240"/>
      <c r="D364" s="241"/>
      <c r="E364" s="241"/>
      <c r="F364" s="242"/>
      <c r="G364" s="242"/>
      <c r="H364" s="241"/>
    </row>
    <row r="365" spans="2:8" x14ac:dyDescent="0.2">
      <c r="B365" s="240"/>
      <c r="C365" s="240"/>
      <c r="D365" s="241"/>
      <c r="E365" s="241"/>
      <c r="F365" s="242"/>
      <c r="G365" s="242"/>
      <c r="H365" s="241"/>
    </row>
    <row r="366" spans="2:8" x14ac:dyDescent="0.2">
      <c r="B366" s="240"/>
      <c r="C366" s="240"/>
      <c r="D366" s="241"/>
      <c r="E366" s="241"/>
      <c r="F366" s="242"/>
      <c r="G366" s="242"/>
      <c r="H366" s="241"/>
    </row>
    <row r="367" spans="2:8" x14ac:dyDescent="0.2">
      <c r="B367" s="240"/>
      <c r="C367" s="240"/>
      <c r="D367" s="241"/>
      <c r="E367" s="241"/>
      <c r="F367" s="242"/>
      <c r="G367" s="242"/>
      <c r="H367" s="241"/>
    </row>
    <row r="368" spans="2:8" x14ac:dyDescent="0.2">
      <c r="B368" s="240"/>
      <c r="C368" s="240"/>
      <c r="D368" s="241"/>
      <c r="E368" s="241"/>
      <c r="F368" s="242"/>
      <c r="G368" s="242"/>
      <c r="H368" s="241"/>
    </row>
    <row r="369" spans="2:8" x14ac:dyDescent="0.2">
      <c r="B369" s="240"/>
      <c r="C369" s="240"/>
      <c r="D369" s="241"/>
      <c r="E369" s="241"/>
      <c r="F369" s="242"/>
      <c r="G369" s="242"/>
      <c r="H369" s="241"/>
    </row>
    <row r="370" spans="2:8" x14ac:dyDescent="0.2">
      <c r="B370" s="240"/>
      <c r="C370" s="240"/>
      <c r="D370" s="241"/>
      <c r="E370" s="241"/>
      <c r="F370" s="242"/>
      <c r="G370" s="242"/>
      <c r="H370" s="241"/>
    </row>
    <row r="371" spans="2:8" x14ac:dyDescent="0.2">
      <c r="B371" s="240"/>
      <c r="C371" s="240"/>
      <c r="D371" s="241"/>
      <c r="E371" s="241"/>
      <c r="F371" s="242"/>
      <c r="G371" s="242"/>
      <c r="H371" s="241"/>
    </row>
    <row r="372" spans="2:8" x14ac:dyDescent="0.2">
      <c r="B372" s="240"/>
      <c r="C372" s="240"/>
      <c r="D372" s="241"/>
      <c r="E372" s="241"/>
      <c r="F372" s="242"/>
      <c r="G372" s="242"/>
      <c r="H372" s="241"/>
    </row>
    <row r="373" spans="2:8" x14ac:dyDescent="0.2">
      <c r="B373" s="240"/>
      <c r="C373" s="240"/>
      <c r="D373" s="241"/>
      <c r="E373" s="241"/>
      <c r="F373" s="242"/>
      <c r="G373" s="242"/>
      <c r="H373" s="241"/>
    </row>
    <row r="374" spans="2:8" x14ac:dyDescent="0.2">
      <c r="B374" s="240"/>
      <c r="C374" s="240"/>
      <c r="D374" s="241"/>
      <c r="E374" s="241"/>
      <c r="F374" s="242"/>
      <c r="G374" s="242"/>
      <c r="H374" s="241"/>
    </row>
    <row r="375" spans="2:8" x14ac:dyDescent="0.2">
      <c r="B375" s="240"/>
      <c r="C375" s="240"/>
      <c r="D375" s="241"/>
      <c r="E375" s="241"/>
      <c r="F375" s="242"/>
      <c r="G375" s="242"/>
      <c r="H375" s="241"/>
    </row>
    <row r="376" spans="2:8" x14ac:dyDescent="0.2">
      <c r="B376" s="240"/>
      <c r="C376" s="240"/>
      <c r="D376" s="241"/>
      <c r="E376" s="241"/>
      <c r="F376" s="242"/>
      <c r="G376" s="242"/>
      <c r="H376" s="241"/>
    </row>
    <row r="377" spans="2:8" x14ac:dyDescent="0.2">
      <c r="B377" s="240"/>
      <c r="C377" s="240"/>
      <c r="D377" s="241"/>
      <c r="E377" s="241"/>
      <c r="F377" s="242"/>
      <c r="G377" s="242"/>
      <c r="H377" s="241"/>
    </row>
    <row r="378" spans="2:8" x14ac:dyDescent="0.2">
      <c r="B378" s="240"/>
      <c r="C378" s="240"/>
      <c r="D378" s="241"/>
      <c r="E378" s="241"/>
      <c r="F378" s="242"/>
      <c r="G378" s="242"/>
      <c r="H378" s="241"/>
    </row>
    <row r="379" spans="2:8" x14ac:dyDescent="0.2">
      <c r="B379" s="240"/>
      <c r="C379" s="240"/>
      <c r="D379" s="241"/>
      <c r="E379" s="241"/>
      <c r="F379" s="242"/>
      <c r="G379" s="242"/>
      <c r="H379" s="241"/>
    </row>
    <row r="380" spans="2:8" x14ac:dyDescent="0.2">
      <c r="B380" s="240"/>
      <c r="C380" s="240"/>
      <c r="D380" s="241"/>
      <c r="E380" s="241"/>
      <c r="F380" s="242"/>
      <c r="G380" s="242"/>
      <c r="H380" s="241"/>
    </row>
    <row r="381" spans="2:8" x14ac:dyDescent="0.2">
      <c r="B381" s="240"/>
      <c r="C381" s="240"/>
      <c r="D381" s="241"/>
      <c r="E381" s="241"/>
      <c r="F381" s="242"/>
      <c r="G381" s="242"/>
      <c r="H381" s="241"/>
    </row>
    <row r="382" spans="2:8" x14ac:dyDescent="0.2">
      <c r="B382" s="240"/>
      <c r="C382" s="240"/>
      <c r="D382" s="241"/>
      <c r="E382" s="241"/>
      <c r="F382" s="242"/>
      <c r="G382" s="242"/>
      <c r="H382" s="241"/>
    </row>
    <row r="383" spans="2:8" x14ac:dyDescent="0.2">
      <c r="B383" s="240"/>
      <c r="C383" s="240"/>
      <c r="D383" s="241"/>
      <c r="E383" s="241"/>
      <c r="F383" s="242"/>
      <c r="G383" s="242"/>
      <c r="H383" s="241"/>
    </row>
    <row r="384" spans="2:8" x14ac:dyDescent="0.2">
      <c r="B384" s="240"/>
      <c r="C384" s="240"/>
      <c r="D384" s="241"/>
      <c r="E384" s="241"/>
      <c r="F384" s="242"/>
      <c r="G384" s="242"/>
      <c r="H384" s="241"/>
    </row>
    <row r="385" spans="2:8" x14ac:dyDescent="0.2">
      <c r="B385" s="240"/>
      <c r="C385" s="240"/>
      <c r="D385" s="241"/>
      <c r="E385" s="241"/>
      <c r="F385" s="242"/>
      <c r="G385" s="242"/>
      <c r="H385" s="241"/>
    </row>
    <row r="386" spans="2:8" x14ac:dyDescent="0.2">
      <c r="B386" s="240"/>
      <c r="C386" s="240"/>
      <c r="D386" s="241"/>
      <c r="E386" s="241"/>
      <c r="F386" s="242"/>
      <c r="G386" s="242"/>
      <c r="H386" s="241"/>
    </row>
    <row r="387" spans="2:8" x14ac:dyDescent="0.2">
      <c r="B387" s="240"/>
      <c r="C387" s="240"/>
      <c r="D387" s="241"/>
      <c r="E387" s="241"/>
      <c r="F387" s="242"/>
      <c r="G387" s="242"/>
      <c r="H387" s="241"/>
    </row>
    <row r="388" spans="2:8" x14ac:dyDescent="0.2">
      <c r="B388" s="240"/>
      <c r="C388" s="240"/>
      <c r="D388" s="241"/>
      <c r="E388" s="241"/>
      <c r="F388" s="242"/>
      <c r="G388" s="242"/>
      <c r="H388" s="241"/>
    </row>
    <row r="389" spans="2:8" x14ac:dyDescent="0.2">
      <c r="B389" s="240"/>
      <c r="C389" s="240"/>
      <c r="D389" s="241"/>
      <c r="E389" s="241"/>
      <c r="F389" s="242"/>
      <c r="G389" s="242"/>
      <c r="H389" s="241"/>
    </row>
    <row r="390" spans="2:8" x14ac:dyDescent="0.2">
      <c r="B390" s="240"/>
      <c r="C390" s="240"/>
      <c r="D390" s="241"/>
      <c r="E390" s="241"/>
      <c r="F390" s="242"/>
      <c r="G390" s="242"/>
      <c r="H390" s="241"/>
    </row>
    <row r="391" spans="2:8" x14ac:dyDescent="0.2">
      <c r="B391" s="240"/>
      <c r="C391" s="240"/>
      <c r="D391" s="241"/>
      <c r="E391" s="241"/>
      <c r="F391" s="242"/>
      <c r="G391" s="242"/>
      <c r="H391" s="241"/>
    </row>
    <row r="392" spans="2:8" x14ac:dyDescent="0.2">
      <c r="B392" s="240"/>
      <c r="C392" s="240"/>
      <c r="D392" s="241"/>
      <c r="E392" s="241"/>
      <c r="F392" s="242"/>
      <c r="G392" s="242"/>
      <c r="H392" s="241"/>
    </row>
    <row r="393" spans="2:8" x14ac:dyDescent="0.2">
      <c r="B393" s="240"/>
      <c r="C393" s="240"/>
      <c r="D393" s="241"/>
      <c r="E393" s="241"/>
      <c r="F393" s="242"/>
      <c r="G393" s="242"/>
      <c r="H393" s="241"/>
    </row>
    <row r="394" spans="2:8" x14ac:dyDescent="0.2">
      <c r="B394" s="240"/>
      <c r="C394" s="240"/>
      <c r="D394" s="241"/>
      <c r="E394" s="241"/>
      <c r="F394" s="242"/>
      <c r="G394" s="242"/>
      <c r="H394" s="241"/>
    </row>
    <row r="395" spans="2:8" x14ac:dyDescent="0.2">
      <c r="B395" s="240"/>
      <c r="C395" s="240"/>
      <c r="D395" s="241"/>
      <c r="E395" s="241"/>
      <c r="F395" s="242"/>
      <c r="G395" s="242"/>
      <c r="H395" s="241"/>
    </row>
    <row r="396" spans="2:8" x14ac:dyDescent="0.2">
      <c r="B396" s="240"/>
      <c r="C396" s="240"/>
      <c r="D396" s="241"/>
      <c r="E396" s="241"/>
      <c r="F396" s="242"/>
      <c r="G396" s="242"/>
      <c r="H396" s="241"/>
    </row>
    <row r="397" spans="2:8" x14ac:dyDescent="0.2">
      <c r="B397" s="240"/>
      <c r="C397" s="240"/>
      <c r="D397" s="241"/>
      <c r="E397" s="241"/>
      <c r="F397" s="242"/>
      <c r="G397" s="242"/>
      <c r="H397" s="241"/>
    </row>
    <row r="398" spans="2:8" x14ac:dyDescent="0.2">
      <c r="B398" s="240"/>
      <c r="C398" s="240"/>
      <c r="D398" s="241"/>
      <c r="E398" s="241"/>
      <c r="F398" s="242"/>
      <c r="G398" s="242"/>
      <c r="H398" s="241"/>
    </row>
    <row r="399" spans="2:8" x14ac:dyDescent="0.2">
      <c r="B399" s="240"/>
      <c r="C399" s="240"/>
      <c r="D399" s="241"/>
      <c r="E399" s="241"/>
      <c r="F399" s="242"/>
      <c r="G399" s="242"/>
      <c r="H399" s="241"/>
    </row>
    <row r="400" spans="2:8" x14ac:dyDescent="0.2">
      <c r="B400" s="240"/>
      <c r="C400" s="240"/>
      <c r="D400" s="241"/>
      <c r="E400" s="241"/>
      <c r="F400" s="242"/>
      <c r="G400" s="242"/>
      <c r="H400" s="241"/>
    </row>
    <row r="401" spans="2:8" x14ac:dyDescent="0.2">
      <c r="B401" s="240"/>
      <c r="C401" s="240"/>
      <c r="D401" s="241"/>
      <c r="E401" s="241"/>
      <c r="F401" s="242"/>
      <c r="G401" s="242"/>
      <c r="H401" s="241"/>
    </row>
    <row r="402" spans="2:8" x14ac:dyDescent="0.2">
      <c r="B402" s="240"/>
      <c r="C402" s="240"/>
      <c r="D402" s="241"/>
      <c r="E402" s="241"/>
      <c r="F402" s="242"/>
      <c r="G402" s="242"/>
      <c r="H402" s="241"/>
    </row>
    <row r="403" spans="2:8" x14ac:dyDescent="0.2">
      <c r="B403" s="240"/>
      <c r="C403" s="240"/>
      <c r="D403" s="241"/>
      <c r="E403" s="241"/>
      <c r="F403" s="242"/>
      <c r="G403" s="242"/>
      <c r="H403" s="241"/>
    </row>
    <row r="404" spans="2:8" x14ac:dyDescent="0.2">
      <c r="B404" s="240"/>
      <c r="C404" s="240"/>
      <c r="D404" s="241"/>
      <c r="E404" s="241"/>
      <c r="F404" s="242"/>
      <c r="G404" s="242"/>
      <c r="H404" s="241"/>
    </row>
    <row r="405" spans="2:8" x14ac:dyDescent="0.2">
      <c r="B405" s="240"/>
      <c r="C405" s="240"/>
      <c r="D405" s="241"/>
      <c r="E405" s="241"/>
      <c r="F405" s="242"/>
      <c r="G405" s="242"/>
      <c r="H405" s="241"/>
    </row>
    <row r="406" spans="2:8" x14ac:dyDescent="0.2">
      <c r="B406" s="240"/>
      <c r="C406" s="240"/>
      <c r="D406" s="241"/>
      <c r="E406" s="241"/>
      <c r="F406" s="242"/>
      <c r="G406" s="242"/>
      <c r="H406" s="241"/>
    </row>
    <row r="407" spans="2:8" x14ac:dyDescent="0.2">
      <c r="B407" s="240"/>
      <c r="C407" s="240"/>
      <c r="D407" s="241"/>
      <c r="E407" s="241"/>
      <c r="F407" s="242"/>
      <c r="G407" s="242"/>
      <c r="H407" s="241"/>
    </row>
    <row r="408" spans="2:8" x14ac:dyDescent="0.2">
      <c r="B408" s="240"/>
      <c r="C408" s="240"/>
      <c r="D408" s="241"/>
      <c r="E408" s="241"/>
      <c r="F408" s="242"/>
      <c r="G408" s="242"/>
      <c r="H408" s="241"/>
    </row>
    <row r="409" spans="2:8" x14ac:dyDescent="0.2">
      <c r="B409" s="240"/>
      <c r="C409" s="240"/>
      <c r="D409" s="241"/>
      <c r="E409" s="241"/>
      <c r="F409" s="242"/>
      <c r="G409" s="242"/>
      <c r="H409" s="241"/>
    </row>
    <row r="410" spans="2:8" x14ac:dyDescent="0.2">
      <c r="B410" s="240"/>
      <c r="C410" s="240"/>
      <c r="D410" s="241"/>
      <c r="E410" s="241"/>
      <c r="F410" s="242"/>
      <c r="G410" s="242"/>
      <c r="H410" s="241"/>
    </row>
    <row r="411" spans="2:8" x14ac:dyDescent="0.2">
      <c r="B411" s="240"/>
      <c r="C411" s="240"/>
      <c r="D411" s="241"/>
      <c r="E411" s="241"/>
      <c r="F411" s="242"/>
      <c r="G411" s="242"/>
      <c r="H411" s="241"/>
    </row>
    <row r="412" spans="2:8" x14ac:dyDescent="0.2">
      <c r="B412" s="240"/>
      <c r="C412" s="240"/>
      <c r="D412" s="241"/>
      <c r="E412" s="241"/>
      <c r="F412" s="242"/>
      <c r="G412" s="242"/>
      <c r="H412" s="241"/>
    </row>
    <row r="413" spans="2:8" x14ac:dyDescent="0.2">
      <c r="B413" s="240"/>
      <c r="C413" s="240"/>
      <c r="D413" s="241"/>
      <c r="E413" s="241"/>
      <c r="F413" s="242"/>
      <c r="G413" s="242"/>
      <c r="H413" s="241"/>
    </row>
    <row r="414" spans="2:8" x14ac:dyDescent="0.2">
      <c r="B414" s="240"/>
      <c r="C414" s="240"/>
      <c r="D414" s="241"/>
      <c r="E414" s="241"/>
      <c r="F414" s="242"/>
      <c r="G414" s="242"/>
      <c r="H414" s="241"/>
    </row>
    <row r="415" spans="2:8" x14ac:dyDescent="0.2">
      <c r="B415" s="240"/>
      <c r="C415" s="240"/>
      <c r="D415" s="241"/>
      <c r="E415" s="241"/>
      <c r="F415" s="242"/>
      <c r="G415" s="242"/>
      <c r="H415" s="241"/>
    </row>
    <row r="416" spans="2:8" x14ac:dyDescent="0.2">
      <c r="B416" s="240"/>
      <c r="C416" s="240"/>
      <c r="D416" s="241"/>
      <c r="E416" s="241"/>
      <c r="F416" s="242"/>
      <c r="G416" s="242"/>
      <c r="H416" s="241"/>
    </row>
    <row r="417" spans="2:8" x14ac:dyDescent="0.2">
      <c r="B417" s="240"/>
      <c r="C417" s="240"/>
      <c r="D417" s="241"/>
      <c r="E417" s="241"/>
      <c r="F417" s="242"/>
      <c r="G417" s="242"/>
      <c r="H417" s="241"/>
    </row>
    <row r="418" spans="2:8" x14ac:dyDescent="0.2">
      <c r="B418" s="240"/>
      <c r="C418" s="240"/>
      <c r="D418" s="241"/>
      <c r="E418" s="241"/>
      <c r="F418" s="242"/>
      <c r="G418" s="242"/>
      <c r="H418" s="241"/>
    </row>
    <row r="419" spans="2:8" x14ac:dyDescent="0.2">
      <c r="B419" s="240"/>
      <c r="C419" s="240"/>
      <c r="D419" s="241"/>
      <c r="E419" s="241"/>
      <c r="F419" s="242"/>
      <c r="G419" s="242"/>
      <c r="H419" s="241"/>
    </row>
  </sheetData>
  <mergeCells count="89">
    <mergeCell ref="B160:H160"/>
    <mergeCell ref="G134:H134"/>
    <mergeCell ref="B135:H136"/>
    <mergeCell ref="B131:H132"/>
    <mergeCell ref="G138:H138"/>
    <mergeCell ref="G142:H142"/>
    <mergeCell ref="B143:H144"/>
    <mergeCell ref="G1:H1"/>
    <mergeCell ref="B52:H52"/>
    <mergeCell ref="G50:H50"/>
    <mergeCell ref="G77:H77"/>
    <mergeCell ref="G54:H54"/>
    <mergeCell ref="G73:H73"/>
    <mergeCell ref="G69:H69"/>
    <mergeCell ref="G58:H58"/>
    <mergeCell ref="B15:D15"/>
    <mergeCell ref="G47:H47"/>
    <mergeCell ref="G25:H25"/>
    <mergeCell ref="G29:H29"/>
    <mergeCell ref="G44:H44"/>
    <mergeCell ref="B55:H56"/>
    <mergeCell ref="B74:H75"/>
    <mergeCell ref="G18:H18"/>
    <mergeCell ref="B59:H61"/>
    <mergeCell ref="G63:H63"/>
    <mergeCell ref="G51:H51"/>
    <mergeCell ref="B48:G48"/>
    <mergeCell ref="G170:H170"/>
    <mergeCell ref="G154:H154"/>
    <mergeCell ref="G166:H166"/>
    <mergeCell ref="B169:F169"/>
    <mergeCell ref="G169:H169"/>
    <mergeCell ref="B155:H156"/>
    <mergeCell ref="B113:H113"/>
    <mergeCell ref="G97:H97"/>
    <mergeCell ref="G102:H102"/>
    <mergeCell ref="G106:H106"/>
    <mergeCell ref="B116:H120"/>
    <mergeCell ref="B112:F112"/>
    <mergeCell ref="G37:H37"/>
    <mergeCell ref="B38:H39"/>
    <mergeCell ref="G41:H41"/>
    <mergeCell ref="B42:H42"/>
    <mergeCell ref="B45:H45"/>
    <mergeCell ref="B64:H67"/>
    <mergeCell ref="B78:H79"/>
    <mergeCell ref="B82:H84"/>
    <mergeCell ref="B70:H71"/>
    <mergeCell ref="B87:H87"/>
    <mergeCell ref="G81:H81"/>
    <mergeCell ref="B171:H172"/>
    <mergeCell ref="B123:H123"/>
    <mergeCell ref="B152:H152"/>
    <mergeCell ref="B147:H148"/>
    <mergeCell ref="G151:H151"/>
    <mergeCell ref="G150:H150"/>
    <mergeCell ref="G130:H130"/>
    <mergeCell ref="B167:H167"/>
    <mergeCell ref="B165:F165"/>
    <mergeCell ref="G165:H165"/>
    <mergeCell ref="G146:H146"/>
    <mergeCell ref="B139:H140"/>
    <mergeCell ref="B150:F150"/>
    <mergeCell ref="B126:H128"/>
    <mergeCell ref="G158:H158"/>
    <mergeCell ref="G159:H159"/>
    <mergeCell ref="B107:H107"/>
    <mergeCell ref="B90:H91"/>
    <mergeCell ref="G89:H89"/>
    <mergeCell ref="G93:H93"/>
    <mergeCell ref="B94:H95"/>
    <mergeCell ref="B98:H100"/>
    <mergeCell ref="B103:H104"/>
    <mergeCell ref="G162:H162"/>
    <mergeCell ref="B163:H163"/>
    <mergeCell ref="G19:H19"/>
    <mergeCell ref="B20:H22"/>
    <mergeCell ref="G24:H24"/>
    <mergeCell ref="B26:H27"/>
    <mergeCell ref="B30:H31"/>
    <mergeCell ref="B34:H35"/>
    <mergeCell ref="G33:H33"/>
    <mergeCell ref="G125:H125"/>
    <mergeCell ref="G86:H86"/>
    <mergeCell ref="G122:H122"/>
    <mergeCell ref="G109:H109"/>
    <mergeCell ref="G112:H112"/>
    <mergeCell ref="G115:H115"/>
    <mergeCell ref="B110:H110"/>
  </mergeCells>
  <pageMargins left="0.70866141732283472" right="0.70866141732283472" top="0.78740157480314965" bottom="0.78740157480314965" header="0.31496062992125984" footer="0.31496062992125984"/>
  <pageSetup paperSize="9" scale="66" firstPageNumber="31"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2" manualBreakCount="2">
    <brk id="61" min="1" max="7" man="1"/>
    <brk id="121" min="1" max="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AM82"/>
  <sheetViews>
    <sheetView showGridLines="0" view="pageBreakPreview" zoomScaleNormal="100" zoomScaleSheetLayoutView="100" workbookViewId="0">
      <selection activeCell="D67" sqref="D67"/>
    </sheetView>
  </sheetViews>
  <sheetFormatPr defaultColWidth="9.140625" defaultRowHeight="14.25" x14ac:dyDescent="0.2"/>
  <cols>
    <col min="1" max="1" width="5.7109375" style="37" customWidth="1"/>
    <col min="2" max="2" width="8.5703125" style="42" customWidth="1"/>
    <col min="3" max="3" width="9.140625" style="42"/>
    <col min="4" max="4" width="58.7109375" style="37" customWidth="1"/>
    <col min="5" max="5" width="15.7109375" style="37" customWidth="1"/>
    <col min="6" max="6" width="17.85546875" style="35" customWidth="1"/>
    <col min="7" max="7" width="14.140625" style="35" customWidth="1"/>
    <col min="8" max="8" width="8.28515625" style="37" customWidth="1"/>
    <col min="9" max="9" width="12.7109375" style="36" customWidth="1"/>
    <col min="10" max="10" width="14.140625" style="36" customWidth="1"/>
    <col min="11" max="12" width="9.140625" style="37"/>
    <col min="13" max="13" width="13.28515625" style="37" customWidth="1"/>
    <col min="14" max="16384" width="9.140625" style="37"/>
  </cols>
  <sheetData>
    <row r="1" spans="2:39" ht="23.25" x14ac:dyDescent="0.35">
      <c r="B1" s="98" t="s">
        <v>260</v>
      </c>
      <c r="G1" s="737" t="s">
        <v>259</v>
      </c>
      <c r="H1" s="737"/>
    </row>
    <row r="3" spans="2:39" x14ac:dyDescent="0.2">
      <c r="B3" s="368" t="s">
        <v>1</v>
      </c>
      <c r="C3" s="368" t="s">
        <v>261</v>
      </c>
    </row>
    <row r="4" spans="2:39" x14ac:dyDescent="0.2">
      <c r="C4" s="368" t="s">
        <v>262</v>
      </c>
    </row>
    <row r="5" spans="2:39" s="39" customFormat="1" ht="15.75" thickBot="1" x14ac:dyDescent="0.3">
      <c r="B5" s="99"/>
      <c r="C5" s="100"/>
      <c r="F5" s="36"/>
      <c r="G5" s="36"/>
      <c r="H5" s="132" t="s">
        <v>6</v>
      </c>
      <c r="I5" s="36"/>
      <c r="J5" s="36"/>
    </row>
    <row r="6" spans="2:39" s="39" customFormat="1" ht="39.75" thickTop="1" thickBot="1" x14ac:dyDescent="0.25">
      <c r="B6" s="58" t="s">
        <v>2</v>
      </c>
      <c r="C6" s="59" t="s">
        <v>3</v>
      </c>
      <c r="D6" s="60" t="s">
        <v>4</v>
      </c>
      <c r="E6" s="61" t="s">
        <v>582</v>
      </c>
      <c r="F6" s="61" t="s">
        <v>583</v>
      </c>
      <c r="G6" s="61" t="s">
        <v>584</v>
      </c>
      <c r="H6" s="27" t="s">
        <v>5</v>
      </c>
      <c r="I6" s="56"/>
      <c r="J6" s="56"/>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c r="AM6" s="56"/>
    </row>
    <row r="7" spans="2:39" s="67" customFormat="1" ht="12.75" thickTop="1" thickBot="1" x14ac:dyDescent="0.25">
      <c r="B7" s="62">
        <v>1</v>
      </c>
      <c r="C7" s="63">
        <v>2</v>
      </c>
      <c r="D7" s="63">
        <v>3</v>
      </c>
      <c r="E7" s="64">
        <v>4</v>
      </c>
      <c r="F7" s="64">
        <v>5</v>
      </c>
      <c r="G7" s="64">
        <v>6</v>
      </c>
      <c r="H7" s="65" t="s">
        <v>194</v>
      </c>
      <c r="I7" s="66"/>
      <c r="J7" s="66"/>
      <c r="K7" s="66"/>
      <c r="L7" s="66"/>
      <c r="M7" s="66"/>
      <c r="N7" s="66"/>
      <c r="O7" s="66"/>
      <c r="P7" s="66"/>
      <c r="Q7" s="66"/>
      <c r="R7" s="66"/>
      <c r="S7" s="66"/>
      <c r="T7" s="66"/>
      <c r="U7" s="66"/>
      <c r="V7" s="66"/>
      <c r="W7" s="66"/>
      <c r="X7" s="66"/>
      <c r="Y7" s="66"/>
      <c r="Z7" s="66"/>
      <c r="AA7" s="66"/>
      <c r="AB7" s="66"/>
      <c r="AC7" s="66"/>
      <c r="AD7" s="66"/>
      <c r="AE7" s="66"/>
      <c r="AF7" s="66"/>
      <c r="AG7" s="66"/>
      <c r="AH7" s="66"/>
      <c r="AI7" s="66"/>
      <c r="AJ7" s="66"/>
      <c r="AK7" s="66"/>
      <c r="AL7" s="66"/>
      <c r="AM7" s="66"/>
    </row>
    <row r="8" spans="2:39" ht="15" thickTop="1" x14ac:dyDescent="0.2">
      <c r="B8" s="78">
        <v>6172</v>
      </c>
      <c r="C8" s="79">
        <v>50</v>
      </c>
      <c r="D8" s="73" t="s">
        <v>439</v>
      </c>
      <c r="E8" s="103">
        <f>SUM(I16)</f>
        <v>411050</v>
      </c>
      <c r="F8" s="32">
        <f>SUM(J16)</f>
        <v>424245</v>
      </c>
      <c r="G8" s="32">
        <f>SUM(G16)</f>
        <v>468949</v>
      </c>
      <c r="H8" s="34">
        <f>G8/E8*100</f>
        <v>114.08563435105219</v>
      </c>
    </row>
    <row r="9" spans="2:39" x14ac:dyDescent="0.2">
      <c r="B9" s="78">
        <v>6172</v>
      </c>
      <c r="C9" s="79">
        <v>51</v>
      </c>
      <c r="D9" s="82" t="s">
        <v>380</v>
      </c>
      <c r="E9" s="25">
        <f>SUM(I38)</f>
        <v>6415</v>
      </c>
      <c r="F9" s="25">
        <f>SUM(J38)</f>
        <v>6615</v>
      </c>
      <c r="G9" s="32">
        <f>SUM(G38)</f>
        <v>6815</v>
      </c>
      <c r="H9" s="34">
        <f>G9/E9*100</f>
        <v>106.23538581449728</v>
      </c>
    </row>
    <row r="10" spans="2:39" x14ac:dyDescent="0.2">
      <c r="B10" s="78">
        <v>6172</v>
      </c>
      <c r="C10" s="79">
        <v>59</v>
      </c>
      <c r="D10" s="102" t="s">
        <v>28</v>
      </c>
      <c r="E10" s="25">
        <f>SUM(I65)</f>
        <v>200</v>
      </c>
      <c r="F10" s="32"/>
      <c r="G10" s="32">
        <f>SUM(G65)</f>
        <v>200</v>
      </c>
      <c r="H10" s="34">
        <f>G10/E10*100</f>
        <v>100</v>
      </c>
    </row>
    <row r="11" spans="2:39" ht="29.25" thickBot="1" x14ac:dyDescent="0.25">
      <c r="B11" s="128">
        <v>6330</v>
      </c>
      <c r="C11" s="129">
        <v>53</v>
      </c>
      <c r="D11" s="134" t="s">
        <v>414</v>
      </c>
      <c r="E11" s="103">
        <f>SUM(I69)</f>
        <v>12650</v>
      </c>
      <c r="F11" s="300">
        <f>SUM(J69)</f>
        <v>12819</v>
      </c>
      <c r="G11" s="32">
        <f>SUM(G69)</f>
        <v>14588</v>
      </c>
      <c r="H11" s="34">
        <f>G11/E11*100</f>
        <v>115.32015810276678</v>
      </c>
    </row>
    <row r="12" spans="2:39" s="87" customFormat="1" ht="16.5" thickTop="1" thickBot="1" x14ac:dyDescent="0.3">
      <c r="B12" s="726" t="s">
        <v>8</v>
      </c>
      <c r="C12" s="727"/>
      <c r="D12" s="728"/>
      <c r="E12" s="85">
        <f>SUM(E8:E11)</f>
        <v>430315</v>
      </c>
      <c r="F12" s="85">
        <f t="shared" ref="F12:G12" si="0">SUM(F8:F11)</f>
        <v>443679</v>
      </c>
      <c r="G12" s="85">
        <f t="shared" si="0"/>
        <v>490552</v>
      </c>
      <c r="H12" s="40">
        <f>G12/E12*100</f>
        <v>113.9983500458966</v>
      </c>
      <c r="I12" s="137"/>
      <c r="J12" s="137"/>
    </row>
    <row r="13" spans="2:39" ht="15" thickTop="1" x14ac:dyDescent="0.2">
      <c r="B13" s="369"/>
      <c r="C13" s="369"/>
      <c r="D13" s="369"/>
      <c r="E13" s="369"/>
      <c r="F13" s="369"/>
      <c r="G13" s="369"/>
      <c r="H13" s="369"/>
    </row>
    <row r="14" spans="2:39" x14ac:dyDescent="0.2">
      <c r="B14" s="125"/>
      <c r="C14" s="125"/>
      <c r="D14" s="125"/>
      <c r="E14" s="125"/>
      <c r="F14" s="125"/>
      <c r="G14" s="125"/>
      <c r="H14" s="125"/>
      <c r="J14" s="138"/>
      <c r="K14" s="125"/>
      <c r="L14" s="125"/>
      <c r="M14" s="125"/>
      <c r="N14" s="125"/>
      <c r="O14" s="125"/>
      <c r="P14" s="125"/>
    </row>
    <row r="15" spans="2:39" ht="15" x14ac:dyDescent="0.25">
      <c r="B15" s="43" t="s">
        <v>10</v>
      </c>
      <c r="M15" s="37" t="s">
        <v>122</v>
      </c>
    </row>
    <row r="16" spans="2:39" ht="17.25" customHeight="1" thickBot="1" x14ac:dyDescent="0.3">
      <c r="B16" s="44" t="s">
        <v>444</v>
      </c>
      <c r="C16" s="45"/>
      <c r="D16" s="46"/>
      <c r="E16" s="46"/>
      <c r="F16" s="47"/>
      <c r="G16" s="738">
        <f>SUM(G17,G20,G23,G26,G29,G32,Q37,G35)</f>
        <v>468949</v>
      </c>
      <c r="H16" s="738"/>
      <c r="I16" s="139">
        <f>SUM(I17:I35)</f>
        <v>411050</v>
      </c>
      <c r="J16" s="139">
        <f>SUM(J17:J35)</f>
        <v>424245</v>
      </c>
    </row>
    <row r="17" spans="1:39" ht="15.75" thickTop="1" x14ac:dyDescent="0.25">
      <c r="A17" s="37">
        <v>5011</v>
      </c>
      <c r="B17" s="374" t="s">
        <v>175</v>
      </c>
      <c r="G17" s="732">
        <v>348098</v>
      </c>
      <c r="H17" s="733"/>
      <c r="I17" s="142">
        <v>304639</v>
      </c>
      <c r="J17" s="142">
        <v>314385</v>
      </c>
    </row>
    <row r="18" spans="1:39" ht="29.25" customHeight="1" x14ac:dyDescent="0.2">
      <c r="B18" s="711" t="s">
        <v>922</v>
      </c>
      <c r="C18" s="711"/>
      <c r="D18" s="711"/>
      <c r="E18" s="711"/>
      <c r="F18" s="711"/>
      <c r="G18" s="711"/>
      <c r="H18" s="711"/>
    </row>
    <row r="19" spans="1:39" ht="15" customHeight="1" x14ac:dyDescent="0.25">
      <c r="B19" s="374"/>
    </row>
    <row r="20" spans="1:39" ht="15" x14ac:dyDescent="0.25">
      <c r="A20" s="37">
        <v>5021</v>
      </c>
      <c r="B20" s="374" t="s">
        <v>17</v>
      </c>
      <c r="G20" s="732">
        <v>2500</v>
      </c>
      <c r="H20" s="733"/>
      <c r="I20" s="36">
        <v>2500</v>
      </c>
      <c r="J20" s="36">
        <v>2500</v>
      </c>
    </row>
    <row r="21" spans="1:39" ht="15" customHeight="1" x14ac:dyDescent="0.25">
      <c r="B21" s="739" t="s">
        <v>263</v>
      </c>
      <c r="C21" s="740"/>
      <c r="D21" s="740"/>
      <c r="E21" s="740"/>
      <c r="F21" s="740"/>
      <c r="G21" s="740"/>
      <c r="H21" s="740"/>
    </row>
    <row r="22" spans="1:39" ht="16.5" customHeight="1" x14ac:dyDescent="0.25">
      <c r="B22" s="374"/>
      <c r="I22" s="36">
        <v>0</v>
      </c>
      <c r="J22" s="36">
        <v>89</v>
      </c>
      <c r="K22" s="37" t="s">
        <v>435</v>
      </c>
    </row>
    <row r="23" spans="1:39" ht="15" x14ac:dyDescent="0.25">
      <c r="A23" s="37">
        <v>5029</v>
      </c>
      <c r="B23" s="374" t="s">
        <v>33</v>
      </c>
      <c r="G23" s="732">
        <v>80</v>
      </c>
      <c r="H23" s="733"/>
      <c r="I23" s="36">
        <v>430</v>
      </c>
      <c r="J23" s="36">
        <v>430</v>
      </c>
    </row>
    <row r="24" spans="1:39" ht="15" customHeight="1" x14ac:dyDescent="0.2">
      <c r="B24" s="739" t="s">
        <v>264</v>
      </c>
      <c r="C24" s="741"/>
      <c r="D24" s="741"/>
      <c r="E24" s="741"/>
      <c r="F24" s="741"/>
      <c r="G24" s="741"/>
      <c r="H24" s="741"/>
    </row>
    <row r="25" spans="1:39" ht="14.25" customHeight="1" x14ac:dyDescent="0.25">
      <c r="B25" s="374"/>
    </row>
    <row r="26" spans="1:39" ht="13.9" customHeight="1" x14ac:dyDescent="0.25">
      <c r="A26" s="37">
        <v>5031</v>
      </c>
      <c r="B26" s="374" t="s">
        <v>19</v>
      </c>
      <c r="G26" s="732">
        <v>85575</v>
      </c>
      <c r="H26" s="733"/>
      <c r="I26" s="36">
        <v>74940</v>
      </c>
      <c r="J26" s="36">
        <v>77384</v>
      </c>
    </row>
    <row r="27" spans="1:39" ht="27.75" customHeight="1" x14ac:dyDescent="0.2">
      <c r="B27" s="739" t="s">
        <v>345</v>
      </c>
      <c r="C27" s="741"/>
      <c r="D27" s="741"/>
      <c r="E27" s="741"/>
      <c r="F27" s="741"/>
      <c r="G27" s="741"/>
      <c r="H27" s="741"/>
    </row>
    <row r="28" spans="1:39" s="36" customFormat="1" ht="14.25" customHeight="1" x14ac:dyDescent="0.25">
      <c r="A28" s="37"/>
      <c r="B28" s="374"/>
      <c r="C28" s="42"/>
      <c r="D28" s="37"/>
      <c r="E28" s="37"/>
      <c r="F28" s="35"/>
      <c r="G28" s="35"/>
      <c r="H28" s="37"/>
      <c r="K28" s="37"/>
      <c r="L28" s="37"/>
      <c r="M28" s="37"/>
      <c r="N28" s="37"/>
      <c r="O28" s="37"/>
      <c r="P28" s="37"/>
      <c r="Q28" s="37"/>
      <c r="R28" s="37"/>
      <c r="S28" s="37"/>
      <c r="T28" s="37"/>
      <c r="U28" s="37"/>
      <c r="V28" s="37"/>
      <c r="W28" s="37"/>
      <c r="X28" s="37"/>
      <c r="Y28" s="37"/>
      <c r="Z28" s="37"/>
      <c r="AA28" s="37"/>
      <c r="AB28" s="37"/>
      <c r="AC28" s="37"/>
      <c r="AD28" s="37"/>
      <c r="AE28" s="37"/>
      <c r="AF28" s="37"/>
      <c r="AG28" s="37"/>
      <c r="AH28" s="37"/>
      <c r="AI28" s="37"/>
      <c r="AJ28" s="37"/>
      <c r="AK28" s="37"/>
      <c r="AL28" s="37"/>
      <c r="AM28" s="37"/>
    </row>
    <row r="29" spans="1:39" s="36" customFormat="1" ht="15" x14ac:dyDescent="0.25">
      <c r="A29" s="37">
        <v>5032</v>
      </c>
      <c r="B29" s="374" t="s">
        <v>34</v>
      </c>
      <c r="C29" s="42"/>
      <c r="D29" s="37"/>
      <c r="E29" s="37"/>
      <c r="F29" s="35"/>
      <c r="G29" s="732">
        <v>31056</v>
      </c>
      <c r="H29" s="733"/>
      <c r="I29" s="36">
        <v>27196</v>
      </c>
      <c r="J29" s="36">
        <v>28082</v>
      </c>
      <c r="K29" s="37"/>
      <c r="L29" s="37"/>
      <c r="M29" s="37"/>
      <c r="N29" s="37"/>
      <c r="O29" s="37"/>
      <c r="P29" s="37"/>
      <c r="Q29" s="37"/>
      <c r="R29" s="37"/>
      <c r="S29" s="37"/>
      <c r="T29" s="37"/>
      <c r="U29" s="37"/>
      <c r="V29" s="37"/>
      <c r="W29" s="37"/>
      <c r="X29" s="37"/>
      <c r="Y29" s="37"/>
      <c r="Z29" s="37"/>
      <c r="AA29" s="37"/>
      <c r="AB29" s="37"/>
      <c r="AC29" s="37"/>
      <c r="AD29" s="37"/>
      <c r="AE29" s="37"/>
      <c r="AF29" s="37"/>
      <c r="AG29" s="37"/>
      <c r="AH29" s="37"/>
      <c r="AI29" s="37"/>
      <c r="AJ29" s="37"/>
      <c r="AK29" s="37"/>
      <c r="AL29" s="37"/>
      <c r="AM29" s="37"/>
    </row>
    <row r="30" spans="1:39" s="36" customFormat="1" ht="14.25" customHeight="1" x14ac:dyDescent="0.2">
      <c r="A30" s="37"/>
      <c r="B30" s="739" t="s">
        <v>346</v>
      </c>
      <c r="C30" s="739"/>
      <c r="D30" s="739"/>
      <c r="E30" s="739"/>
      <c r="F30" s="739"/>
      <c r="G30" s="739"/>
      <c r="H30" s="739"/>
      <c r="K30" s="37"/>
      <c r="L30" s="37"/>
      <c r="M30" s="37"/>
      <c r="N30" s="37"/>
      <c r="O30" s="37"/>
      <c r="P30" s="37"/>
      <c r="Q30" s="37"/>
      <c r="R30" s="37"/>
      <c r="S30" s="37"/>
      <c r="T30" s="37"/>
      <c r="U30" s="37"/>
      <c r="V30" s="37"/>
      <c r="W30" s="37"/>
      <c r="X30" s="37"/>
      <c r="Y30" s="37"/>
      <c r="Z30" s="37"/>
      <c r="AA30" s="37"/>
      <c r="AB30" s="37"/>
      <c r="AC30" s="37"/>
      <c r="AD30" s="37"/>
      <c r="AE30" s="37"/>
      <c r="AF30" s="37"/>
      <c r="AG30" s="37"/>
      <c r="AH30" s="37"/>
      <c r="AI30" s="37"/>
      <c r="AJ30" s="37"/>
      <c r="AK30" s="37"/>
      <c r="AL30" s="37"/>
      <c r="AM30" s="37"/>
    </row>
    <row r="31" spans="1:39" s="36" customFormat="1" ht="18" customHeight="1" x14ac:dyDescent="0.25">
      <c r="A31" s="37"/>
      <c r="B31" s="374"/>
      <c r="C31" s="42"/>
      <c r="D31" s="37"/>
      <c r="E31" s="37"/>
      <c r="F31" s="35"/>
      <c r="G31" s="35"/>
      <c r="H31" s="37"/>
      <c r="K31" s="37"/>
      <c r="L31" s="37"/>
      <c r="M31" s="37"/>
      <c r="N31" s="37"/>
      <c r="O31" s="37"/>
      <c r="P31" s="37"/>
      <c r="Q31" s="37"/>
      <c r="R31" s="37"/>
      <c r="S31" s="37"/>
      <c r="T31" s="37"/>
      <c r="U31" s="37"/>
      <c r="V31" s="37"/>
      <c r="W31" s="37"/>
      <c r="X31" s="37"/>
      <c r="Y31" s="37"/>
      <c r="Z31" s="37"/>
      <c r="AA31" s="37"/>
      <c r="AB31" s="37"/>
      <c r="AC31" s="37"/>
      <c r="AD31" s="37"/>
      <c r="AE31" s="37"/>
      <c r="AF31" s="37"/>
      <c r="AG31" s="37"/>
      <c r="AH31" s="37"/>
      <c r="AI31" s="37"/>
      <c r="AJ31" s="37"/>
      <c r="AK31" s="37"/>
      <c r="AL31" s="37"/>
      <c r="AM31" s="37"/>
    </row>
    <row r="32" spans="1:39" s="36" customFormat="1" ht="30" customHeight="1" x14ac:dyDescent="0.25">
      <c r="A32" s="37">
        <v>5038</v>
      </c>
      <c r="B32" s="731" t="s">
        <v>347</v>
      </c>
      <c r="C32" s="731"/>
      <c r="D32" s="731"/>
      <c r="E32" s="731"/>
      <c r="F32" s="731"/>
      <c r="G32" s="732">
        <v>1590</v>
      </c>
      <c r="H32" s="733"/>
      <c r="I32" s="36">
        <v>1295</v>
      </c>
      <c r="J32" s="36">
        <v>1325</v>
      </c>
      <c r="K32" s="37"/>
      <c r="L32" s="37"/>
      <c r="M32" s="37"/>
      <c r="N32" s="37"/>
      <c r="O32" s="37"/>
      <c r="P32" s="37"/>
      <c r="Q32" s="37"/>
      <c r="R32" s="37"/>
      <c r="S32" s="37"/>
      <c r="T32" s="37"/>
      <c r="U32" s="37"/>
      <c r="V32" s="37"/>
      <c r="W32" s="37"/>
      <c r="X32" s="37"/>
      <c r="Y32" s="37"/>
      <c r="Z32" s="37"/>
      <c r="AA32" s="37"/>
      <c r="AB32" s="37"/>
      <c r="AC32" s="37"/>
      <c r="AD32" s="37"/>
      <c r="AE32" s="37"/>
      <c r="AF32" s="37"/>
      <c r="AG32" s="37"/>
      <c r="AH32" s="37"/>
      <c r="AI32" s="37"/>
      <c r="AJ32" s="37"/>
      <c r="AK32" s="37"/>
      <c r="AL32" s="37"/>
      <c r="AM32" s="37"/>
    </row>
    <row r="33" spans="1:39" s="36" customFormat="1" ht="15" x14ac:dyDescent="0.25">
      <c r="A33" s="37"/>
      <c r="B33" s="739" t="s">
        <v>348</v>
      </c>
      <c r="C33" s="740"/>
      <c r="D33" s="740"/>
      <c r="E33" s="740"/>
      <c r="F33" s="740"/>
      <c r="G33" s="740"/>
      <c r="H33" s="740"/>
      <c r="K33" s="37"/>
      <c r="L33" s="37"/>
      <c r="M33" s="37"/>
      <c r="N33" s="37"/>
      <c r="O33" s="37"/>
      <c r="P33" s="37"/>
      <c r="Q33" s="37"/>
      <c r="R33" s="37"/>
      <c r="S33" s="37"/>
      <c r="T33" s="37"/>
      <c r="U33" s="37"/>
      <c r="V33" s="37"/>
      <c r="W33" s="37"/>
      <c r="X33" s="37"/>
      <c r="Y33" s="37"/>
      <c r="Z33" s="37"/>
      <c r="AA33" s="37"/>
      <c r="AB33" s="37"/>
      <c r="AC33" s="37"/>
      <c r="AD33" s="37"/>
      <c r="AE33" s="37"/>
      <c r="AF33" s="37"/>
      <c r="AG33" s="37"/>
      <c r="AH33" s="37"/>
      <c r="AI33" s="37"/>
      <c r="AJ33" s="37"/>
      <c r="AK33" s="37"/>
      <c r="AL33" s="37"/>
      <c r="AM33" s="37"/>
    </row>
    <row r="34" spans="1:39" s="36" customFormat="1" ht="12.75" customHeight="1" x14ac:dyDescent="0.25">
      <c r="A34" s="37"/>
      <c r="B34" s="374"/>
      <c r="C34" s="42"/>
      <c r="D34" s="37"/>
      <c r="E34" s="37"/>
      <c r="F34" s="35"/>
      <c r="G34" s="35"/>
      <c r="H34" s="37"/>
      <c r="K34" s="37"/>
      <c r="L34" s="37"/>
      <c r="M34" s="37"/>
      <c r="N34" s="37"/>
      <c r="O34" s="37"/>
      <c r="P34" s="37"/>
      <c r="Q34" s="37"/>
      <c r="R34" s="37"/>
      <c r="S34" s="37"/>
      <c r="T34" s="37"/>
      <c r="U34" s="37"/>
      <c r="V34" s="37"/>
      <c r="W34" s="37"/>
      <c r="X34" s="37"/>
      <c r="Y34" s="37"/>
      <c r="Z34" s="37"/>
      <c r="AA34" s="37"/>
      <c r="AB34" s="37"/>
      <c r="AC34" s="37"/>
      <c r="AD34" s="37"/>
      <c r="AE34" s="37"/>
      <c r="AF34" s="37"/>
      <c r="AG34" s="37"/>
      <c r="AH34" s="37"/>
      <c r="AI34" s="37"/>
      <c r="AJ34" s="37"/>
      <c r="AK34" s="37"/>
      <c r="AL34" s="37"/>
      <c r="AM34" s="37"/>
    </row>
    <row r="35" spans="1:39" s="36" customFormat="1" ht="15" x14ac:dyDescent="0.25">
      <c r="A35" s="37">
        <v>5039</v>
      </c>
      <c r="B35" s="374" t="s">
        <v>20</v>
      </c>
      <c r="C35" s="42"/>
      <c r="D35" s="37"/>
      <c r="E35" s="37"/>
      <c r="F35" s="35"/>
      <c r="G35" s="732">
        <v>50</v>
      </c>
      <c r="H35" s="733"/>
      <c r="I35" s="36">
        <v>50</v>
      </c>
      <c r="J35" s="36">
        <v>50</v>
      </c>
      <c r="K35" s="37"/>
      <c r="L35" s="37"/>
      <c r="M35" s="37"/>
      <c r="N35" s="37"/>
      <c r="O35" s="37"/>
      <c r="P35" s="37"/>
      <c r="Q35" s="37"/>
      <c r="R35" s="37"/>
      <c r="S35" s="37"/>
      <c r="T35" s="37"/>
      <c r="U35" s="37"/>
      <c r="V35" s="37"/>
      <c r="W35" s="37"/>
      <c r="X35" s="37"/>
      <c r="Y35" s="37"/>
      <c r="Z35" s="37"/>
      <c r="AA35" s="37"/>
      <c r="AB35" s="37"/>
      <c r="AC35" s="37"/>
      <c r="AD35" s="37"/>
      <c r="AE35" s="37"/>
      <c r="AF35" s="37"/>
      <c r="AG35" s="37"/>
      <c r="AH35" s="37"/>
      <c r="AI35" s="37"/>
      <c r="AJ35" s="37"/>
      <c r="AK35" s="37"/>
      <c r="AL35" s="37"/>
      <c r="AM35" s="37"/>
    </row>
    <row r="36" spans="1:39" s="36" customFormat="1" x14ac:dyDescent="0.2">
      <c r="A36" s="37"/>
      <c r="B36" s="734" t="s">
        <v>265</v>
      </c>
      <c r="C36" s="734"/>
      <c r="D36" s="734"/>
      <c r="E36" s="734"/>
      <c r="F36" s="734"/>
      <c r="G36" s="734"/>
      <c r="H36" s="734"/>
      <c r="K36" s="37"/>
      <c r="L36" s="37"/>
      <c r="M36" s="37"/>
      <c r="N36" s="37"/>
      <c r="O36" s="37"/>
      <c r="P36" s="37"/>
      <c r="Q36" s="37"/>
      <c r="R36" s="37"/>
      <c r="S36" s="37"/>
      <c r="T36" s="37"/>
      <c r="U36" s="37"/>
      <c r="V36" s="37"/>
      <c r="W36" s="37"/>
      <c r="X36" s="37"/>
      <c r="Y36" s="37"/>
      <c r="Z36" s="37"/>
      <c r="AA36" s="37"/>
      <c r="AB36" s="37"/>
      <c r="AC36" s="37"/>
      <c r="AD36" s="37"/>
      <c r="AE36" s="37"/>
      <c r="AF36" s="37"/>
      <c r="AG36" s="37"/>
      <c r="AH36" s="37"/>
      <c r="AI36" s="37"/>
      <c r="AJ36" s="37"/>
      <c r="AK36" s="37"/>
      <c r="AL36" s="37"/>
      <c r="AM36" s="37"/>
    </row>
    <row r="37" spans="1:39" s="36" customFormat="1" ht="15" x14ac:dyDescent="0.25">
      <c r="A37" s="37"/>
      <c r="B37" s="374"/>
      <c r="C37" s="42"/>
      <c r="D37" s="37"/>
      <c r="E37" s="37"/>
      <c r="F37" s="35"/>
      <c r="G37" s="35"/>
      <c r="H37" s="37"/>
      <c r="K37" s="37"/>
      <c r="L37" s="37"/>
      <c r="M37" s="37"/>
      <c r="N37" s="37"/>
      <c r="O37" s="37"/>
      <c r="P37" s="37"/>
      <c r="Q37" s="37"/>
      <c r="R37" s="37"/>
      <c r="S37" s="37"/>
      <c r="T37" s="37"/>
      <c r="U37" s="37"/>
      <c r="V37" s="37"/>
      <c r="W37" s="37"/>
      <c r="X37" s="37"/>
      <c r="Y37" s="37"/>
      <c r="Z37" s="37"/>
      <c r="AA37" s="37"/>
      <c r="AB37" s="37"/>
      <c r="AC37" s="37"/>
      <c r="AD37" s="37"/>
      <c r="AE37" s="37"/>
      <c r="AF37" s="37"/>
      <c r="AG37" s="37"/>
      <c r="AH37" s="37"/>
      <c r="AI37" s="37"/>
      <c r="AJ37" s="37"/>
      <c r="AK37" s="37"/>
      <c r="AL37" s="37"/>
      <c r="AM37" s="37"/>
    </row>
    <row r="38" spans="1:39" s="36" customFormat="1" ht="15.75" thickBot="1" x14ac:dyDescent="0.3">
      <c r="A38" s="37"/>
      <c r="B38" s="44" t="s">
        <v>381</v>
      </c>
      <c r="C38" s="45"/>
      <c r="D38" s="46"/>
      <c r="E38" s="46"/>
      <c r="F38" s="47"/>
      <c r="G38" s="738">
        <f>SUM(G39,G42,G45,G48,G56,G59,G62)</f>
        <v>6815</v>
      </c>
      <c r="H38" s="738"/>
      <c r="I38" s="139">
        <f>SUM(I39:I62)</f>
        <v>6415</v>
      </c>
      <c r="J38" s="139">
        <f>SUM(J39:J62)</f>
        <v>6615</v>
      </c>
      <c r="K38" s="37"/>
      <c r="L38" s="37"/>
      <c r="M38" s="37"/>
      <c r="N38" s="37"/>
      <c r="O38" s="37"/>
      <c r="P38" s="37"/>
      <c r="Q38" s="37"/>
      <c r="R38" s="37"/>
      <c r="S38" s="37"/>
      <c r="T38" s="37"/>
      <c r="U38" s="37"/>
      <c r="V38" s="37"/>
      <c r="W38" s="37"/>
      <c r="X38" s="37"/>
      <c r="Y38" s="37"/>
      <c r="Z38" s="37"/>
      <c r="AA38" s="37"/>
      <c r="AB38" s="37"/>
      <c r="AC38" s="37"/>
      <c r="AD38" s="37"/>
      <c r="AE38" s="37"/>
      <c r="AF38" s="37"/>
      <c r="AG38" s="37"/>
      <c r="AH38" s="37"/>
      <c r="AI38" s="37"/>
      <c r="AJ38" s="37"/>
      <c r="AK38" s="37"/>
      <c r="AL38" s="37"/>
      <c r="AM38" s="37"/>
    </row>
    <row r="39" spans="1:39" s="36" customFormat="1" ht="18.75" customHeight="1" thickTop="1" x14ac:dyDescent="0.25">
      <c r="A39" s="37">
        <v>5142</v>
      </c>
      <c r="B39" s="744" t="s">
        <v>443</v>
      </c>
      <c r="C39" s="745"/>
      <c r="D39" s="745"/>
      <c r="E39" s="371"/>
      <c r="F39" s="370"/>
      <c r="G39" s="732">
        <v>5</v>
      </c>
      <c r="H39" s="733"/>
      <c r="I39" s="36">
        <v>5</v>
      </c>
      <c r="J39" s="36">
        <v>5</v>
      </c>
      <c r="K39" s="37"/>
      <c r="L39" s="37"/>
      <c r="M39" s="37"/>
      <c r="N39" s="37"/>
      <c r="O39" s="37"/>
      <c r="P39" s="37"/>
      <c r="Q39" s="37"/>
      <c r="R39" s="37"/>
      <c r="S39" s="37"/>
      <c r="T39" s="37"/>
      <c r="U39" s="37"/>
      <c r="V39" s="37"/>
      <c r="W39" s="37"/>
      <c r="X39" s="37"/>
      <c r="Y39" s="37"/>
      <c r="Z39" s="37"/>
      <c r="AA39" s="37"/>
      <c r="AB39" s="37"/>
      <c r="AC39" s="37"/>
      <c r="AD39" s="37"/>
      <c r="AE39" s="37"/>
      <c r="AF39" s="37"/>
      <c r="AG39" s="37"/>
      <c r="AH39" s="37"/>
      <c r="AI39" s="37"/>
      <c r="AJ39" s="37"/>
      <c r="AK39" s="37"/>
      <c r="AL39" s="37"/>
      <c r="AM39" s="37"/>
    </row>
    <row r="40" spans="1:39" s="36" customFormat="1" ht="12.75" customHeight="1" x14ac:dyDescent="0.25">
      <c r="A40" s="37"/>
      <c r="B40" s="739" t="s">
        <v>266</v>
      </c>
      <c r="C40" s="743"/>
      <c r="D40" s="743"/>
      <c r="E40" s="743"/>
      <c r="F40" s="743"/>
      <c r="G40" s="743"/>
      <c r="H40" s="743"/>
      <c r="K40" s="37"/>
      <c r="L40" s="37"/>
      <c r="M40" s="37"/>
      <c r="N40" s="37"/>
      <c r="O40" s="37"/>
      <c r="P40" s="37"/>
      <c r="Q40" s="37"/>
      <c r="R40" s="37"/>
      <c r="S40" s="37"/>
      <c r="T40" s="37"/>
      <c r="U40" s="37"/>
      <c r="V40" s="37"/>
      <c r="W40" s="37"/>
      <c r="X40" s="37"/>
      <c r="Y40" s="37"/>
      <c r="Z40" s="37"/>
      <c r="AA40" s="37"/>
      <c r="AB40" s="37"/>
      <c r="AC40" s="37"/>
      <c r="AD40" s="37"/>
      <c r="AE40" s="37"/>
      <c r="AF40" s="37"/>
      <c r="AG40" s="37"/>
      <c r="AH40" s="37"/>
      <c r="AI40" s="37"/>
      <c r="AJ40" s="37"/>
      <c r="AK40" s="37"/>
      <c r="AL40" s="37"/>
      <c r="AM40" s="37"/>
    </row>
    <row r="41" spans="1:39" s="36" customFormat="1" ht="12.75" customHeight="1" x14ac:dyDescent="0.2">
      <c r="A41" s="37"/>
      <c r="B41" s="367"/>
      <c r="C41" s="367"/>
      <c r="D41" s="367"/>
      <c r="E41" s="367"/>
      <c r="F41" s="367"/>
      <c r="G41" s="367"/>
      <c r="H41" s="367"/>
      <c r="K41" s="37"/>
      <c r="L41" s="37"/>
      <c r="M41" s="37"/>
      <c r="N41" s="37"/>
      <c r="O41" s="37"/>
      <c r="P41" s="37"/>
      <c r="Q41" s="37"/>
      <c r="R41" s="37"/>
      <c r="S41" s="37"/>
      <c r="T41" s="37"/>
      <c r="U41" s="37"/>
      <c r="V41" s="37"/>
      <c r="W41" s="37"/>
      <c r="X41" s="37"/>
      <c r="Y41" s="37"/>
      <c r="Z41" s="37"/>
      <c r="AA41" s="37"/>
      <c r="AB41" s="37"/>
      <c r="AC41" s="37"/>
      <c r="AD41" s="37"/>
      <c r="AE41" s="37"/>
      <c r="AF41" s="37"/>
      <c r="AG41" s="37"/>
      <c r="AH41" s="37"/>
      <c r="AI41" s="37"/>
      <c r="AJ41" s="37"/>
      <c r="AK41" s="37"/>
      <c r="AL41" s="37"/>
      <c r="AM41" s="37"/>
    </row>
    <row r="42" spans="1:39" s="36" customFormat="1" ht="15" x14ac:dyDescent="0.25">
      <c r="A42" s="37">
        <v>5163</v>
      </c>
      <c r="B42" s="374" t="s">
        <v>24</v>
      </c>
      <c r="C42" s="370"/>
      <c r="D42" s="370"/>
      <c r="E42" s="370"/>
      <c r="F42" s="370"/>
      <c r="G42" s="732">
        <v>10</v>
      </c>
      <c r="H42" s="733"/>
      <c r="I42" s="36">
        <v>10</v>
      </c>
      <c r="J42" s="36">
        <v>10</v>
      </c>
      <c r="K42" s="37"/>
      <c r="L42" s="37"/>
      <c r="M42" s="37"/>
      <c r="N42" s="37"/>
      <c r="O42" s="37"/>
      <c r="P42" s="37"/>
      <c r="Q42" s="37"/>
      <c r="R42" s="37"/>
      <c r="S42" s="37"/>
      <c r="T42" s="37"/>
      <c r="U42" s="37"/>
      <c r="V42" s="37"/>
      <c r="W42" s="37"/>
      <c r="X42" s="37"/>
      <c r="Y42" s="37"/>
      <c r="Z42" s="37"/>
      <c r="AA42" s="37"/>
      <c r="AB42" s="37"/>
      <c r="AC42" s="37"/>
      <c r="AD42" s="37"/>
      <c r="AE42" s="37"/>
      <c r="AF42" s="37"/>
      <c r="AG42" s="37"/>
      <c r="AH42" s="37"/>
      <c r="AI42" s="37"/>
      <c r="AJ42" s="37"/>
      <c r="AK42" s="37"/>
      <c r="AL42" s="37"/>
      <c r="AM42" s="37"/>
    </row>
    <row r="43" spans="1:39" s="36" customFormat="1" ht="15" x14ac:dyDescent="0.25">
      <c r="A43" s="37"/>
      <c r="B43" s="734" t="s">
        <v>267</v>
      </c>
      <c r="C43" s="734"/>
      <c r="D43" s="734"/>
      <c r="E43" s="734"/>
      <c r="F43" s="734"/>
      <c r="G43" s="735"/>
      <c r="H43" s="736"/>
      <c r="K43" s="37"/>
      <c r="L43" s="37"/>
      <c r="M43" s="37"/>
      <c r="N43" s="37"/>
      <c r="O43" s="37"/>
      <c r="P43" s="37"/>
      <c r="Q43" s="37"/>
      <c r="R43" s="37"/>
      <c r="S43" s="37"/>
      <c r="T43" s="37"/>
      <c r="U43" s="37"/>
      <c r="V43" s="37"/>
      <c r="W43" s="37"/>
      <c r="X43" s="37"/>
      <c r="Y43" s="37"/>
      <c r="Z43" s="37"/>
      <c r="AA43" s="37"/>
      <c r="AB43" s="37"/>
      <c r="AC43" s="37"/>
      <c r="AD43" s="37"/>
      <c r="AE43" s="37"/>
      <c r="AF43" s="37"/>
      <c r="AG43" s="37"/>
      <c r="AH43" s="37"/>
      <c r="AI43" s="37"/>
      <c r="AJ43" s="37"/>
      <c r="AK43" s="37"/>
      <c r="AL43" s="37"/>
      <c r="AM43" s="37"/>
    </row>
    <row r="44" spans="1:39" s="36" customFormat="1" ht="17.25" customHeight="1" x14ac:dyDescent="0.25">
      <c r="A44" s="37"/>
      <c r="B44" s="374"/>
      <c r="C44" s="370"/>
      <c r="D44" s="370"/>
      <c r="E44" s="370"/>
      <c r="F44" s="370"/>
      <c r="G44" s="370"/>
      <c r="H44" s="370"/>
      <c r="K44" s="37"/>
      <c r="L44" s="37"/>
      <c r="M44" s="37"/>
      <c r="N44" s="37"/>
      <c r="O44" s="37"/>
      <c r="P44" s="37"/>
      <c r="Q44" s="37"/>
      <c r="R44" s="37"/>
      <c r="S44" s="37"/>
      <c r="T44" s="37"/>
      <c r="U44" s="37"/>
      <c r="V44" s="37"/>
      <c r="W44" s="37"/>
      <c r="X44" s="37"/>
      <c r="Y44" s="37"/>
      <c r="Z44" s="37"/>
      <c r="AA44" s="37"/>
      <c r="AB44" s="37"/>
      <c r="AC44" s="37"/>
      <c r="AD44" s="37"/>
      <c r="AE44" s="37"/>
      <c r="AF44" s="37"/>
      <c r="AG44" s="37"/>
      <c r="AH44" s="37"/>
      <c r="AI44" s="37"/>
      <c r="AJ44" s="37"/>
      <c r="AK44" s="37"/>
      <c r="AL44" s="37"/>
      <c r="AM44" s="37"/>
    </row>
    <row r="45" spans="1:39" s="36" customFormat="1" ht="15" x14ac:dyDescent="0.25">
      <c r="A45" s="37">
        <v>5164</v>
      </c>
      <c r="B45" s="374" t="s">
        <v>29</v>
      </c>
      <c r="C45" s="370"/>
      <c r="D45" s="370"/>
      <c r="E45" s="370"/>
      <c r="F45" s="370"/>
      <c r="G45" s="732">
        <v>100</v>
      </c>
      <c r="H45" s="733"/>
      <c r="I45" s="36">
        <v>50</v>
      </c>
      <c r="J45" s="36">
        <v>90</v>
      </c>
      <c r="K45" s="37"/>
      <c r="L45" s="37"/>
      <c r="M45" s="37"/>
      <c r="N45" s="37"/>
      <c r="O45" s="37"/>
      <c r="P45" s="37"/>
      <c r="Q45" s="37"/>
      <c r="R45" s="37"/>
      <c r="S45" s="37"/>
      <c r="T45" s="37"/>
      <c r="U45" s="37"/>
      <c r="V45" s="37"/>
      <c r="W45" s="37"/>
      <c r="X45" s="37"/>
      <c r="Y45" s="37"/>
      <c r="Z45" s="37"/>
      <c r="AA45" s="37"/>
      <c r="AB45" s="37"/>
      <c r="AC45" s="37"/>
      <c r="AD45" s="37"/>
      <c r="AE45" s="37"/>
      <c r="AF45" s="37"/>
      <c r="AG45" s="37"/>
      <c r="AH45" s="37"/>
      <c r="AI45" s="37"/>
      <c r="AJ45" s="37"/>
      <c r="AK45" s="37"/>
      <c r="AL45" s="37"/>
      <c r="AM45" s="37"/>
    </row>
    <row r="46" spans="1:39" x14ac:dyDescent="0.2">
      <c r="B46" s="734" t="s">
        <v>610</v>
      </c>
      <c r="C46" s="734"/>
      <c r="D46" s="734"/>
      <c r="E46" s="734"/>
      <c r="F46" s="734"/>
      <c r="G46" s="735"/>
      <c r="H46" s="735"/>
    </row>
    <row r="48" spans="1:39" ht="15" x14ac:dyDescent="0.25">
      <c r="A48" s="37">
        <v>5167</v>
      </c>
      <c r="B48" s="21" t="s">
        <v>13</v>
      </c>
      <c r="C48" s="126"/>
      <c r="D48" s="126"/>
      <c r="E48" s="126"/>
      <c r="F48" s="126"/>
      <c r="G48" s="707">
        <f>SUM(G49,G51,G53)</f>
        <v>3000</v>
      </c>
      <c r="H48" s="708"/>
      <c r="I48" s="36">
        <v>3000</v>
      </c>
      <c r="J48" s="36">
        <v>3000</v>
      </c>
    </row>
    <row r="49" spans="1:39" ht="15" x14ac:dyDescent="0.25">
      <c r="B49" s="742" t="s">
        <v>218</v>
      </c>
      <c r="C49" s="742"/>
      <c r="D49" s="742"/>
      <c r="E49" s="742"/>
      <c r="F49" s="742"/>
      <c r="G49" s="746">
        <v>1500</v>
      </c>
      <c r="H49" s="747"/>
    </row>
    <row r="50" spans="1:39" ht="15" customHeight="1" x14ac:dyDescent="0.25">
      <c r="B50" s="167"/>
      <c r="C50" s="167"/>
      <c r="D50" s="167"/>
      <c r="E50" s="167"/>
      <c r="F50" s="167"/>
      <c r="G50" s="296"/>
      <c r="H50" s="296"/>
    </row>
    <row r="51" spans="1:39" s="87" customFormat="1" ht="15" x14ac:dyDescent="0.25">
      <c r="B51" s="742" t="s">
        <v>137</v>
      </c>
      <c r="C51" s="742"/>
      <c r="D51" s="742"/>
      <c r="E51" s="742"/>
      <c r="F51" s="742"/>
      <c r="G51" s="746">
        <v>500</v>
      </c>
      <c r="H51" s="747"/>
      <c r="I51" s="137"/>
      <c r="J51" s="137"/>
    </row>
    <row r="52" spans="1:39" ht="15" customHeight="1" x14ac:dyDescent="0.2">
      <c r="B52" s="364"/>
      <c r="C52" s="364"/>
      <c r="D52" s="364"/>
      <c r="E52" s="364"/>
      <c r="F52" s="364"/>
      <c r="G52" s="364"/>
      <c r="H52" s="364"/>
    </row>
    <row r="53" spans="1:39" s="87" customFormat="1" ht="15" customHeight="1" x14ac:dyDescent="0.25">
      <c r="B53" s="742" t="s">
        <v>504</v>
      </c>
      <c r="C53" s="742"/>
      <c r="D53" s="742"/>
      <c r="E53" s="742"/>
      <c r="F53" s="742"/>
      <c r="G53" s="746">
        <v>1000</v>
      </c>
      <c r="H53" s="747"/>
      <c r="I53" s="137"/>
      <c r="J53" s="137"/>
    </row>
    <row r="54" spans="1:39" s="87" customFormat="1" ht="15.75" customHeight="1" x14ac:dyDescent="0.25">
      <c r="B54" s="742"/>
      <c r="C54" s="742"/>
      <c r="D54" s="742"/>
      <c r="E54" s="742"/>
      <c r="F54" s="742"/>
      <c r="G54" s="375"/>
      <c r="H54" s="376"/>
      <c r="I54" s="137"/>
      <c r="J54" s="137"/>
    </row>
    <row r="55" spans="1:39" ht="12" customHeight="1" x14ac:dyDescent="0.25">
      <c r="B55" s="374"/>
      <c r="C55" s="370"/>
      <c r="D55" s="370"/>
      <c r="E55" s="370"/>
      <c r="F55" s="370"/>
      <c r="G55" s="370"/>
      <c r="H55" s="370"/>
    </row>
    <row r="56" spans="1:39" ht="15" x14ac:dyDescent="0.25">
      <c r="A56" s="37">
        <v>5169</v>
      </c>
      <c r="B56" s="21" t="s">
        <v>14</v>
      </c>
      <c r="C56" s="22"/>
      <c r="D56" s="23"/>
      <c r="E56" s="24"/>
      <c r="F56" s="24"/>
      <c r="G56" s="707">
        <v>100</v>
      </c>
      <c r="H56" s="715"/>
      <c r="I56" s="57">
        <v>50</v>
      </c>
      <c r="J56" s="57">
        <v>60</v>
      </c>
      <c r="K56" s="23"/>
      <c r="L56" s="23"/>
      <c r="M56" s="23"/>
      <c r="N56" s="23"/>
      <c r="O56" s="23"/>
      <c r="P56" s="23"/>
      <c r="Q56" s="23"/>
      <c r="R56" s="23"/>
      <c r="S56" s="23"/>
      <c r="T56" s="23"/>
      <c r="U56" s="23"/>
      <c r="V56" s="23"/>
      <c r="W56" s="23"/>
      <c r="X56" s="23"/>
      <c r="Y56" s="23"/>
      <c r="Z56" s="23"/>
      <c r="AA56" s="23"/>
      <c r="AB56" s="23"/>
      <c r="AC56" s="23"/>
      <c r="AD56" s="23"/>
      <c r="AE56" s="23"/>
      <c r="AF56" s="23"/>
      <c r="AG56" s="23"/>
      <c r="AH56" s="23"/>
      <c r="AI56" s="23"/>
      <c r="AJ56" s="23"/>
      <c r="AK56" s="23"/>
      <c r="AL56" s="23"/>
      <c r="AM56" s="23"/>
    </row>
    <row r="57" spans="1:39" ht="12" customHeight="1" x14ac:dyDescent="0.2">
      <c r="B57" s="741" t="s">
        <v>349</v>
      </c>
      <c r="C57" s="741"/>
      <c r="D57" s="741"/>
      <c r="E57" s="741"/>
      <c r="F57" s="741"/>
      <c r="G57" s="741"/>
      <c r="H57" s="741"/>
    </row>
    <row r="58" spans="1:39" ht="12" customHeight="1" x14ac:dyDescent="0.25">
      <c r="B58" s="374"/>
      <c r="C58" s="370"/>
      <c r="D58" s="370"/>
      <c r="E58" s="370"/>
      <c r="F58" s="370"/>
      <c r="G58" s="370"/>
      <c r="H58" s="370"/>
    </row>
    <row r="59" spans="1:39" s="23" customFormat="1" ht="15" x14ac:dyDescent="0.25">
      <c r="A59" s="23">
        <v>5173</v>
      </c>
      <c r="B59" s="21" t="s">
        <v>197</v>
      </c>
      <c r="C59" s="126"/>
      <c r="D59" s="126"/>
      <c r="E59" s="126"/>
      <c r="F59" s="126"/>
      <c r="G59" s="707">
        <v>3300</v>
      </c>
      <c r="H59" s="708"/>
      <c r="I59" s="57">
        <v>3000</v>
      </c>
      <c r="J59" s="57">
        <v>3000</v>
      </c>
    </row>
    <row r="60" spans="1:39" s="23" customFormat="1" ht="18" customHeight="1" x14ac:dyDescent="0.2">
      <c r="B60" s="748" t="s">
        <v>350</v>
      </c>
      <c r="C60" s="748"/>
      <c r="D60" s="748"/>
      <c r="E60" s="748"/>
      <c r="F60" s="748"/>
      <c r="G60" s="748"/>
      <c r="H60" s="748"/>
      <c r="I60" s="57"/>
      <c r="J60" s="57"/>
    </row>
    <row r="61" spans="1:39" s="23" customFormat="1" ht="18.600000000000001" customHeight="1" x14ac:dyDescent="0.2">
      <c r="B61" s="372"/>
      <c r="C61" s="372"/>
      <c r="D61" s="372"/>
      <c r="E61" s="372"/>
      <c r="F61" s="372"/>
      <c r="G61" s="372"/>
      <c r="H61" s="372"/>
      <c r="I61" s="57">
        <v>0</v>
      </c>
      <c r="J61" s="57">
        <v>150</v>
      </c>
      <c r="K61" s="23" t="s">
        <v>611</v>
      </c>
    </row>
    <row r="62" spans="1:39" ht="15" x14ac:dyDescent="0.25">
      <c r="A62" s="37">
        <v>5176</v>
      </c>
      <c r="B62" s="21" t="s">
        <v>351</v>
      </c>
      <c r="C62" s="370"/>
      <c r="D62" s="370"/>
      <c r="E62" s="370"/>
      <c r="F62" s="370"/>
      <c r="G62" s="732">
        <v>300</v>
      </c>
      <c r="H62" s="733"/>
      <c r="I62" s="36">
        <v>300</v>
      </c>
      <c r="J62" s="36">
        <v>300</v>
      </c>
    </row>
    <row r="63" spans="1:39" ht="15" x14ac:dyDescent="0.25">
      <c r="B63" s="368" t="s">
        <v>352</v>
      </c>
      <c r="C63" s="370"/>
      <c r="D63" s="370"/>
      <c r="E63" s="370"/>
      <c r="F63" s="370"/>
      <c r="G63" s="370"/>
      <c r="H63" s="370"/>
    </row>
    <row r="64" spans="1:39" ht="13.5" customHeight="1" x14ac:dyDescent="0.25">
      <c r="B64" s="374"/>
      <c r="C64" s="370"/>
      <c r="D64" s="370"/>
      <c r="E64" s="370"/>
      <c r="F64" s="370"/>
      <c r="G64" s="370"/>
      <c r="H64" s="370"/>
    </row>
    <row r="65" spans="1:10" ht="15.75" thickBot="1" x14ac:dyDescent="0.3">
      <c r="B65" s="44" t="s">
        <v>505</v>
      </c>
      <c r="C65" s="45"/>
      <c r="D65" s="46"/>
      <c r="E65" s="46"/>
      <c r="F65" s="47"/>
      <c r="G65" s="738">
        <f>SUM(G66)</f>
        <v>200</v>
      </c>
      <c r="H65" s="738"/>
      <c r="I65" s="36">
        <v>200</v>
      </c>
      <c r="J65" s="36">
        <v>0</v>
      </c>
    </row>
    <row r="66" spans="1:10" ht="15.75" thickTop="1" x14ac:dyDescent="0.25">
      <c r="A66" s="37">
        <v>5901</v>
      </c>
      <c r="B66" s="749" t="s">
        <v>30</v>
      </c>
      <c r="C66" s="750"/>
      <c r="D66" s="750"/>
      <c r="G66" s="732">
        <v>200</v>
      </c>
      <c r="H66" s="733"/>
    </row>
    <row r="67" spans="1:10" ht="15" x14ac:dyDescent="0.25">
      <c r="B67" s="368" t="s">
        <v>612</v>
      </c>
      <c r="G67" s="365"/>
      <c r="H67" s="366"/>
    </row>
    <row r="68" spans="1:10" ht="15" x14ac:dyDescent="0.25">
      <c r="B68" s="368"/>
      <c r="G68" s="365"/>
      <c r="H68" s="366"/>
    </row>
    <row r="69" spans="1:10" ht="30" customHeight="1" thickBot="1" x14ac:dyDescent="0.3">
      <c r="B69" s="719" t="s">
        <v>416</v>
      </c>
      <c r="C69" s="720"/>
      <c r="D69" s="720"/>
      <c r="E69" s="720"/>
      <c r="F69" s="720"/>
      <c r="G69" s="738">
        <f>SUM(G70)</f>
        <v>14588</v>
      </c>
      <c r="H69" s="738"/>
      <c r="I69" s="36">
        <v>12650</v>
      </c>
      <c r="J69" s="36">
        <v>12819</v>
      </c>
    </row>
    <row r="70" spans="1:10" ht="15.75" thickTop="1" x14ac:dyDescent="0.25">
      <c r="A70" s="37">
        <v>5342</v>
      </c>
      <c r="B70" s="97" t="s">
        <v>445</v>
      </c>
      <c r="C70" s="126"/>
      <c r="D70" s="126"/>
      <c r="E70" s="126"/>
      <c r="F70" s="126"/>
      <c r="G70" s="707">
        <v>14588</v>
      </c>
      <c r="H70" s="708"/>
      <c r="I70" s="57"/>
      <c r="J70" s="57"/>
    </row>
    <row r="71" spans="1:10" ht="15" x14ac:dyDescent="0.25">
      <c r="B71" s="373" t="s">
        <v>581</v>
      </c>
      <c r="C71" s="126"/>
      <c r="D71" s="126"/>
      <c r="E71" s="126"/>
      <c r="F71" s="126"/>
      <c r="G71" s="126"/>
      <c r="H71" s="126"/>
      <c r="I71" s="57"/>
      <c r="J71" s="57"/>
    </row>
    <row r="75" spans="1:10" x14ac:dyDescent="0.2">
      <c r="D75" s="176" t="s">
        <v>252</v>
      </c>
      <c r="E75" s="177">
        <f>SUM(E12)</f>
        <v>430315</v>
      </c>
      <c r="F75" s="177">
        <f>SUM(F12)</f>
        <v>443679</v>
      </c>
      <c r="G75" s="177">
        <f>SUM(G12)</f>
        <v>490552</v>
      </c>
    </row>
    <row r="76" spans="1:10" x14ac:dyDescent="0.2">
      <c r="D76" s="176" t="s">
        <v>253</v>
      </c>
      <c r="E76" s="177">
        <v>0</v>
      </c>
      <c r="F76" s="177">
        <v>0</v>
      </c>
      <c r="G76" s="177">
        <v>0</v>
      </c>
    </row>
    <row r="77" spans="1:10" ht="15" x14ac:dyDescent="0.25">
      <c r="D77" s="178" t="s">
        <v>248</v>
      </c>
      <c r="E77" s="179">
        <f>SUM(E75:E76)</f>
        <v>430315</v>
      </c>
      <c r="F77" s="179">
        <f>SUM(F75:F76)</f>
        <v>443679</v>
      </c>
      <c r="G77" s="179">
        <f>SUM(G75:G76)</f>
        <v>490552</v>
      </c>
    </row>
    <row r="80" spans="1:10" x14ac:dyDescent="0.2">
      <c r="D80" s="176" t="s">
        <v>917</v>
      </c>
      <c r="E80" s="177">
        <f>SUM(E9:E11)</f>
        <v>19265</v>
      </c>
      <c r="F80" s="177">
        <f t="shared" ref="F80:G80" si="1">SUM(F9:F11)</f>
        <v>19434</v>
      </c>
      <c r="G80" s="177">
        <f t="shared" si="1"/>
        <v>21603</v>
      </c>
    </row>
    <row r="81" spans="4:7" x14ac:dyDescent="0.2">
      <c r="D81" s="176" t="s">
        <v>918</v>
      </c>
      <c r="E81" s="177">
        <f>SUM(E8)</f>
        <v>411050</v>
      </c>
      <c r="F81" s="177">
        <f t="shared" ref="F81:G81" si="2">SUM(F8)</f>
        <v>424245</v>
      </c>
      <c r="G81" s="177">
        <f t="shared" si="2"/>
        <v>468949</v>
      </c>
    </row>
    <row r="82" spans="4:7" ht="15" x14ac:dyDescent="0.25">
      <c r="D82" s="178" t="s">
        <v>248</v>
      </c>
      <c r="E82" s="179">
        <f>SUM(E80:E81)</f>
        <v>430315</v>
      </c>
      <c r="F82" s="179">
        <f>SUM(F80:F81)</f>
        <v>443679</v>
      </c>
      <c r="G82" s="179">
        <f>SUM(G80:G81)</f>
        <v>490552</v>
      </c>
    </row>
  </sheetData>
  <mergeCells count="46">
    <mergeCell ref="B69:F69"/>
    <mergeCell ref="G69:H69"/>
    <mergeCell ref="G48:H48"/>
    <mergeCell ref="B49:F49"/>
    <mergeCell ref="G49:H49"/>
    <mergeCell ref="B51:F51"/>
    <mergeCell ref="G51:H51"/>
    <mergeCell ref="G53:H53"/>
    <mergeCell ref="G59:H59"/>
    <mergeCell ref="B60:H60"/>
    <mergeCell ref="G62:H62"/>
    <mergeCell ref="G65:H65"/>
    <mergeCell ref="G66:H66"/>
    <mergeCell ref="B66:D66"/>
    <mergeCell ref="B57:H57"/>
    <mergeCell ref="B27:H27"/>
    <mergeCell ref="B53:F54"/>
    <mergeCell ref="G70:H70"/>
    <mergeCell ref="B30:H30"/>
    <mergeCell ref="G32:H32"/>
    <mergeCell ref="B33:H33"/>
    <mergeCell ref="B40:H40"/>
    <mergeCell ref="B39:D39"/>
    <mergeCell ref="G39:H39"/>
    <mergeCell ref="G35:H35"/>
    <mergeCell ref="B36:H36"/>
    <mergeCell ref="G38:H38"/>
    <mergeCell ref="B46:F46"/>
    <mergeCell ref="G46:H46"/>
    <mergeCell ref="G45:H45"/>
    <mergeCell ref="G42:H42"/>
    <mergeCell ref="G20:H20"/>
    <mergeCell ref="B21:H21"/>
    <mergeCell ref="G23:H23"/>
    <mergeCell ref="B24:H24"/>
    <mergeCell ref="G26:H26"/>
    <mergeCell ref="G1:H1"/>
    <mergeCell ref="B12:D12"/>
    <mergeCell ref="G16:H16"/>
    <mergeCell ref="G17:H17"/>
    <mergeCell ref="B18:H18"/>
    <mergeCell ref="B32:F32"/>
    <mergeCell ref="G29:H29"/>
    <mergeCell ref="B43:F43"/>
    <mergeCell ref="G43:H43"/>
    <mergeCell ref="G56:H56"/>
  </mergeCells>
  <pageMargins left="0.70866141732283472" right="0.70866141732283472" top="0.78740157480314965" bottom="0.78740157480314965" header="0.31496062992125984" footer="0.31496062992125984"/>
  <pageSetup paperSize="9" scale="65" firstPageNumber="34"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1" manualBreakCount="1">
    <brk id="63" min="1" max="6" man="1"/>
  </rowBreaks>
  <colBreaks count="1" manualBreakCount="1">
    <brk id="12" max="107"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AM175"/>
  <sheetViews>
    <sheetView showGridLines="0" view="pageBreakPreview" topLeftCell="A148" zoomScaleNormal="100" zoomScaleSheetLayoutView="100" workbookViewId="0">
      <selection activeCell="B157" sqref="B157:F157"/>
    </sheetView>
  </sheetViews>
  <sheetFormatPr defaultColWidth="9.140625" defaultRowHeight="14.25" x14ac:dyDescent="0.2"/>
  <cols>
    <col min="1" max="1" width="5.7109375" style="37" customWidth="1"/>
    <col min="2" max="2" width="8.5703125" style="42" customWidth="1"/>
    <col min="3" max="3" width="9.140625" style="42"/>
    <col min="4" max="4" width="58.7109375" style="37" customWidth="1"/>
    <col min="5" max="5" width="15.7109375" style="37" customWidth="1"/>
    <col min="6" max="6" width="15.7109375" style="35" customWidth="1"/>
    <col min="7" max="7" width="14.140625" style="35" customWidth="1"/>
    <col min="8" max="8" width="8.28515625" style="37" customWidth="1"/>
    <col min="9" max="10" width="10.42578125" style="36" customWidth="1"/>
    <col min="11" max="11" width="9.140625" style="39"/>
    <col min="12" max="12" width="9.140625" style="37"/>
    <col min="13" max="13" width="13.28515625" style="37" customWidth="1"/>
    <col min="14" max="16384" width="9.140625" style="37"/>
  </cols>
  <sheetData>
    <row r="1" spans="2:39" ht="23.25" x14ac:dyDescent="0.35">
      <c r="B1" s="98" t="s">
        <v>83</v>
      </c>
      <c r="G1" s="737" t="s">
        <v>32</v>
      </c>
      <c r="H1" s="737"/>
    </row>
    <row r="3" spans="2:39" x14ac:dyDescent="0.2">
      <c r="B3" s="382" t="s">
        <v>1</v>
      </c>
      <c r="C3" s="382" t="s">
        <v>613</v>
      </c>
    </row>
    <row r="4" spans="2:39" x14ac:dyDescent="0.2">
      <c r="C4" s="382" t="s">
        <v>614</v>
      </c>
    </row>
    <row r="5" spans="2:39" s="39" customFormat="1" ht="15.75" thickBot="1" x14ac:dyDescent="0.3">
      <c r="B5" s="99"/>
      <c r="C5" s="100"/>
      <c r="F5" s="36"/>
      <c r="G5" s="36"/>
      <c r="H5" s="132" t="s">
        <v>6</v>
      </c>
      <c r="I5" s="36"/>
      <c r="J5" s="36"/>
    </row>
    <row r="6" spans="2:39" s="39" customFormat="1" ht="39.75" thickTop="1" thickBot="1" x14ac:dyDescent="0.25">
      <c r="B6" s="58" t="s">
        <v>2</v>
      </c>
      <c r="C6" s="59" t="s">
        <v>3</v>
      </c>
      <c r="D6" s="60" t="s">
        <v>4</v>
      </c>
      <c r="E6" s="61" t="s">
        <v>582</v>
      </c>
      <c r="F6" s="61" t="s">
        <v>583</v>
      </c>
      <c r="G6" s="61" t="s">
        <v>584</v>
      </c>
      <c r="H6" s="27" t="s">
        <v>5</v>
      </c>
      <c r="I6" s="57"/>
      <c r="J6" s="57"/>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c r="AM6" s="56"/>
    </row>
    <row r="7" spans="2:39" s="67" customFormat="1" thickTop="1" thickBot="1" x14ac:dyDescent="0.25">
      <c r="B7" s="62">
        <v>1</v>
      </c>
      <c r="C7" s="63">
        <v>2</v>
      </c>
      <c r="D7" s="63">
        <v>3</v>
      </c>
      <c r="E7" s="64">
        <v>4</v>
      </c>
      <c r="F7" s="64">
        <v>5</v>
      </c>
      <c r="G7" s="64">
        <v>6</v>
      </c>
      <c r="H7" s="65" t="s">
        <v>194</v>
      </c>
      <c r="I7" s="140"/>
      <c r="J7" s="140"/>
      <c r="K7" s="55"/>
      <c r="L7" s="66"/>
      <c r="M7" s="66"/>
      <c r="N7" s="66"/>
      <c r="O7" s="66"/>
      <c r="P7" s="66"/>
      <c r="Q7" s="66"/>
      <c r="R7" s="66"/>
      <c r="S7" s="66"/>
      <c r="T7" s="66"/>
      <c r="U7" s="66"/>
      <c r="V7" s="66"/>
      <c r="W7" s="66"/>
      <c r="X7" s="66"/>
      <c r="Y7" s="66"/>
      <c r="Z7" s="66"/>
      <c r="AA7" s="66"/>
      <c r="AB7" s="66"/>
      <c r="AC7" s="66"/>
      <c r="AD7" s="66"/>
      <c r="AE7" s="66"/>
      <c r="AF7" s="66"/>
      <c r="AG7" s="66"/>
      <c r="AH7" s="66"/>
      <c r="AI7" s="66"/>
      <c r="AJ7" s="66"/>
      <c r="AK7" s="66"/>
      <c r="AL7" s="66"/>
      <c r="AM7" s="66"/>
    </row>
    <row r="8" spans="2:39" ht="15" hidden="1" thickTop="1" x14ac:dyDescent="0.2">
      <c r="B8" s="78">
        <v>6172</v>
      </c>
      <c r="C8" s="79">
        <v>50</v>
      </c>
      <c r="D8" s="73" t="s">
        <v>167</v>
      </c>
      <c r="E8" s="103"/>
      <c r="F8" s="32"/>
      <c r="G8" s="32"/>
      <c r="H8" s="34" t="e">
        <f t="shared" ref="H8:H14" si="0">G8/E8*100</f>
        <v>#DIV/0!</v>
      </c>
    </row>
    <row r="9" spans="2:39" ht="15" thickTop="1" x14ac:dyDescent="0.2">
      <c r="B9" s="78">
        <v>6172</v>
      </c>
      <c r="C9" s="79">
        <v>51</v>
      </c>
      <c r="D9" s="82" t="s">
        <v>380</v>
      </c>
      <c r="E9" s="25">
        <f>SUM(I18)</f>
        <v>126547</v>
      </c>
      <c r="F9" s="32">
        <f>SUM(J18)</f>
        <v>126372</v>
      </c>
      <c r="G9" s="32">
        <f>SUM(G18)</f>
        <v>129056</v>
      </c>
      <c r="H9" s="34">
        <f t="shared" si="0"/>
        <v>101.98266256805772</v>
      </c>
    </row>
    <row r="10" spans="2:39" ht="28.5" x14ac:dyDescent="0.2">
      <c r="B10" s="128">
        <v>6172</v>
      </c>
      <c r="C10" s="129">
        <v>53</v>
      </c>
      <c r="D10" s="134" t="s">
        <v>414</v>
      </c>
      <c r="E10" s="80">
        <f>SUM(I165)</f>
        <v>260</v>
      </c>
      <c r="F10" s="80">
        <f>SUM(J165)</f>
        <v>260</v>
      </c>
      <c r="G10" s="48">
        <f>SUM(G165)</f>
        <v>285</v>
      </c>
      <c r="H10" s="81">
        <f t="shared" si="0"/>
        <v>109.61538461538463</v>
      </c>
    </row>
    <row r="11" spans="2:39" hidden="1" x14ac:dyDescent="0.2">
      <c r="B11" s="78">
        <v>6172</v>
      </c>
      <c r="C11" s="79">
        <v>54</v>
      </c>
      <c r="D11" s="82" t="s">
        <v>9</v>
      </c>
      <c r="E11" s="25"/>
      <c r="F11" s="32"/>
      <c r="G11" s="32"/>
      <c r="H11" s="34" t="e">
        <f t="shared" si="0"/>
        <v>#DIV/0!</v>
      </c>
    </row>
    <row r="12" spans="2:39" ht="28.5" hidden="1" x14ac:dyDescent="0.2">
      <c r="B12" s="128">
        <v>6330</v>
      </c>
      <c r="C12" s="129">
        <v>53</v>
      </c>
      <c r="D12" s="134" t="s">
        <v>168</v>
      </c>
      <c r="E12" s="80"/>
      <c r="F12" s="48"/>
      <c r="G12" s="48"/>
      <c r="H12" s="81" t="e">
        <f t="shared" si="0"/>
        <v>#DIV/0!</v>
      </c>
    </row>
    <row r="13" spans="2:39" ht="15" thickBot="1" x14ac:dyDescent="0.25">
      <c r="B13" s="222">
        <v>6172</v>
      </c>
      <c r="C13" s="223">
        <v>54</v>
      </c>
      <c r="D13" s="82" t="s">
        <v>419</v>
      </c>
      <c r="E13" s="411">
        <v>0</v>
      </c>
      <c r="F13" s="412">
        <v>20</v>
      </c>
      <c r="G13" s="412"/>
      <c r="H13" s="413"/>
    </row>
    <row r="14" spans="2:39" s="87" customFormat="1" ht="16.5" thickTop="1" thickBot="1" x14ac:dyDescent="0.3">
      <c r="B14" s="726" t="s">
        <v>8</v>
      </c>
      <c r="C14" s="727"/>
      <c r="D14" s="728"/>
      <c r="E14" s="85">
        <f>SUM(E8:E13)</f>
        <v>126807</v>
      </c>
      <c r="F14" s="85">
        <f t="shared" ref="F14:G14" si="1">SUM(F8:F13)</f>
        <v>126652</v>
      </c>
      <c r="G14" s="85">
        <f t="shared" si="1"/>
        <v>129341</v>
      </c>
      <c r="H14" s="40">
        <f t="shared" si="0"/>
        <v>101.99831239600337</v>
      </c>
      <c r="I14" s="137"/>
      <c r="J14" s="137"/>
      <c r="K14" s="210"/>
    </row>
    <row r="15" spans="2:39" ht="15" thickTop="1" x14ac:dyDescent="0.2">
      <c r="B15" s="379"/>
      <c r="C15" s="379"/>
      <c r="D15" s="379"/>
      <c r="E15" s="379"/>
      <c r="F15" s="379"/>
      <c r="G15" s="379"/>
      <c r="H15" s="379"/>
    </row>
    <row r="16" spans="2:39" x14ac:dyDescent="0.2">
      <c r="B16" s="125"/>
      <c r="C16" s="125"/>
      <c r="D16" s="125"/>
      <c r="E16" s="125"/>
      <c r="F16" s="125"/>
      <c r="G16" s="125"/>
      <c r="H16" s="125"/>
      <c r="J16" s="138"/>
      <c r="K16" s="211"/>
      <c r="L16" s="125"/>
      <c r="M16" s="125"/>
      <c r="N16" s="125"/>
      <c r="O16" s="125"/>
      <c r="P16" s="125"/>
    </row>
    <row r="17" spans="1:13" ht="15" x14ac:dyDescent="0.25">
      <c r="B17" s="43" t="s">
        <v>10</v>
      </c>
      <c r="M17" s="37" t="s">
        <v>122</v>
      </c>
    </row>
    <row r="18" spans="1:13" ht="15.75" thickBot="1" x14ac:dyDescent="0.3">
      <c r="B18" s="44" t="s">
        <v>381</v>
      </c>
      <c r="C18" s="45"/>
      <c r="D18" s="46"/>
      <c r="E18" s="46"/>
      <c r="F18" s="47"/>
      <c r="G18" s="738">
        <f>SUM(G19,G22,G25,G28,G31,G35,G38,G45,G52,G57,G60,G68,G72,G76,G79,G82,G90,G94,G105,G109,G117,G144,G159,G162)</f>
        <v>129056</v>
      </c>
      <c r="H18" s="738"/>
      <c r="I18" s="139">
        <f>SUM(I19:I162)</f>
        <v>126547</v>
      </c>
      <c r="J18" s="139">
        <f>SUM(J19:J162)</f>
        <v>126372</v>
      </c>
    </row>
    <row r="19" spans="1:13" ht="15.75" thickTop="1" x14ac:dyDescent="0.25">
      <c r="A19" s="37">
        <v>5123</v>
      </c>
      <c r="B19" s="94" t="s">
        <v>615</v>
      </c>
      <c r="C19" s="95"/>
      <c r="D19" s="93"/>
      <c r="E19" s="93"/>
      <c r="F19" s="92"/>
      <c r="G19" s="707">
        <v>100</v>
      </c>
      <c r="H19" s="708"/>
      <c r="I19" s="142">
        <v>0</v>
      </c>
      <c r="J19" s="142">
        <v>50</v>
      </c>
    </row>
    <row r="20" spans="1:13" ht="29.25" customHeight="1" x14ac:dyDescent="0.2">
      <c r="B20" s="716" t="s">
        <v>616</v>
      </c>
      <c r="C20" s="716"/>
      <c r="D20" s="716"/>
      <c r="E20" s="716"/>
      <c r="F20" s="716"/>
      <c r="G20" s="716"/>
      <c r="H20" s="716"/>
      <c r="I20" s="142"/>
      <c r="J20" s="142"/>
    </row>
    <row r="21" spans="1:13" ht="15" x14ac:dyDescent="0.25">
      <c r="B21" s="94"/>
      <c r="C21" s="95"/>
      <c r="D21" s="93"/>
      <c r="E21" s="93"/>
      <c r="F21" s="92"/>
      <c r="G21" s="388"/>
      <c r="H21" s="388"/>
      <c r="I21" s="142"/>
      <c r="J21" s="142"/>
    </row>
    <row r="22" spans="1:13" ht="15" x14ac:dyDescent="0.25">
      <c r="A22" s="37">
        <v>5131</v>
      </c>
      <c r="B22" s="94" t="s">
        <v>617</v>
      </c>
      <c r="C22" s="95"/>
      <c r="D22" s="93"/>
      <c r="E22" s="93"/>
      <c r="F22" s="92"/>
      <c r="G22" s="732">
        <v>5</v>
      </c>
      <c r="H22" s="733"/>
      <c r="I22" s="142">
        <v>0</v>
      </c>
      <c r="J22" s="142">
        <v>5</v>
      </c>
    </row>
    <row r="23" spans="1:13" x14ac:dyDescent="0.2">
      <c r="B23" s="751" t="s">
        <v>618</v>
      </c>
      <c r="C23" s="751"/>
      <c r="D23" s="751"/>
      <c r="E23" s="751"/>
      <c r="F23" s="751"/>
      <c r="G23" s="751"/>
      <c r="H23" s="751"/>
      <c r="I23" s="142"/>
      <c r="J23" s="142"/>
    </row>
    <row r="24" spans="1:13" ht="15" x14ac:dyDescent="0.25">
      <c r="B24" s="94"/>
      <c r="C24" s="95"/>
      <c r="D24" s="93"/>
      <c r="E24" s="93"/>
      <c r="F24" s="92"/>
      <c r="G24" s="388"/>
      <c r="H24" s="388"/>
      <c r="I24" s="142"/>
      <c r="J24" s="142"/>
    </row>
    <row r="25" spans="1:13" ht="15" x14ac:dyDescent="0.25">
      <c r="A25" s="37">
        <v>5132</v>
      </c>
      <c r="B25" s="389" t="s">
        <v>57</v>
      </c>
      <c r="G25" s="732">
        <v>60</v>
      </c>
      <c r="H25" s="733"/>
      <c r="I25" s="36">
        <v>60</v>
      </c>
      <c r="J25" s="36">
        <v>60</v>
      </c>
    </row>
    <row r="26" spans="1:13" ht="15" x14ac:dyDescent="0.25">
      <c r="B26" s="739" t="s">
        <v>513</v>
      </c>
      <c r="C26" s="740"/>
      <c r="D26" s="740"/>
      <c r="E26" s="740"/>
      <c r="F26" s="740"/>
      <c r="G26" s="740"/>
      <c r="H26" s="740"/>
    </row>
    <row r="27" spans="1:13" ht="17.25" customHeight="1" x14ac:dyDescent="0.25">
      <c r="B27" s="380"/>
      <c r="C27" s="380"/>
      <c r="D27" s="380"/>
      <c r="E27" s="380"/>
      <c r="F27" s="380"/>
      <c r="G27" s="380"/>
      <c r="H27" s="380"/>
    </row>
    <row r="28" spans="1:13" ht="15" x14ac:dyDescent="0.25">
      <c r="A28" s="37">
        <v>5133</v>
      </c>
      <c r="B28" s="389" t="s">
        <v>62</v>
      </c>
      <c r="C28" s="380"/>
      <c r="D28" s="380"/>
      <c r="E28" s="380"/>
      <c r="F28" s="380"/>
      <c r="G28" s="732">
        <v>20</v>
      </c>
      <c r="H28" s="733"/>
      <c r="I28" s="36">
        <v>20</v>
      </c>
      <c r="J28" s="36">
        <v>20</v>
      </c>
    </row>
    <row r="29" spans="1:13" ht="14.25" customHeight="1" x14ac:dyDescent="0.2">
      <c r="B29" s="765" t="s">
        <v>358</v>
      </c>
      <c r="C29" s="765"/>
      <c r="D29" s="765"/>
      <c r="E29" s="765"/>
      <c r="F29" s="765"/>
      <c r="G29" s="765"/>
      <c r="H29" s="765"/>
    </row>
    <row r="30" spans="1:13" ht="19.5" customHeight="1" x14ac:dyDescent="0.25">
      <c r="B30" s="389"/>
    </row>
    <row r="31" spans="1:13" ht="15" x14ac:dyDescent="0.25">
      <c r="A31" s="37">
        <v>5136</v>
      </c>
      <c r="B31" s="21" t="s">
        <v>442</v>
      </c>
      <c r="G31" s="732">
        <f>SUM(G32:H33)</f>
        <v>150</v>
      </c>
      <c r="H31" s="733"/>
      <c r="I31" s="36">
        <v>150</v>
      </c>
      <c r="J31" s="36">
        <v>150</v>
      </c>
    </row>
    <row r="32" spans="1:13" ht="15" x14ac:dyDescent="0.25">
      <c r="B32" s="382" t="s">
        <v>84</v>
      </c>
      <c r="G32" s="735">
        <v>100</v>
      </c>
      <c r="H32" s="736"/>
    </row>
    <row r="33" spans="1:10" ht="15" x14ac:dyDescent="0.25">
      <c r="B33" s="382" t="s">
        <v>176</v>
      </c>
      <c r="G33" s="735">
        <f>100-50</f>
        <v>50</v>
      </c>
      <c r="H33" s="736"/>
    </row>
    <row r="34" spans="1:10" ht="15.75" customHeight="1" x14ac:dyDescent="0.25">
      <c r="B34" s="389"/>
    </row>
    <row r="35" spans="1:10" ht="15" x14ac:dyDescent="0.25">
      <c r="A35" s="37">
        <v>5137</v>
      </c>
      <c r="B35" s="389" t="s">
        <v>436</v>
      </c>
      <c r="G35" s="732">
        <v>3500</v>
      </c>
      <c r="H35" s="733"/>
      <c r="I35" s="36">
        <v>1510</v>
      </c>
      <c r="J35" s="36">
        <v>1510</v>
      </c>
    </row>
    <row r="36" spans="1:10" ht="42" customHeight="1" x14ac:dyDescent="0.2">
      <c r="B36" s="756" t="s">
        <v>619</v>
      </c>
      <c r="C36" s="756"/>
      <c r="D36" s="756"/>
      <c r="E36" s="756"/>
      <c r="F36" s="756"/>
      <c r="G36" s="764"/>
      <c r="H36" s="764"/>
    </row>
    <row r="37" spans="1:10" ht="18" customHeight="1" x14ac:dyDescent="0.25">
      <c r="B37" s="385"/>
      <c r="C37" s="385"/>
      <c r="D37" s="385"/>
      <c r="E37" s="385"/>
      <c r="F37" s="385"/>
      <c r="G37" s="383"/>
      <c r="H37" s="384"/>
    </row>
    <row r="38" spans="1:10" ht="15" x14ac:dyDescent="0.25">
      <c r="A38" s="37">
        <v>5139</v>
      </c>
      <c r="B38" s="389" t="s">
        <v>359</v>
      </c>
      <c r="G38" s="732">
        <f>SUM(G39:H43)</f>
        <v>4100</v>
      </c>
      <c r="H38" s="733"/>
      <c r="I38" s="36">
        <v>3550</v>
      </c>
      <c r="J38" s="36">
        <v>3545</v>
      </c>
    </row>
    <row r="39" spans="1:10" ht="15" customHeight="1" x14ac:dyDescent="0.25">
      <c r="B39" s="752" t="s">
        <v>177</v>
      </c>
      <c r="C39" s="752"/>
      <c r="D39" s="752"/>
      <c r="E39" s="752"/>
      <c r="F39" s="752"/>
      <c r="G39" s="735">
        <v>2000</v>
      </c>
      <c r="H39" s="736"/>
    </row>
    <row r="40" spans="1:10" ht="15" x14ac:dyDescent="0.25">
      <c r="B40" s="104" t="s">
        <v>192</v>
      </c>
      <c r="C40" s="104"/>
      <c r="D40" s="104"/>
      <c r="E40" s="104"/>
      <c r="F40" s="104"/>
      <c r="G40" s="735">
        <v>100</v>
      </c>
      <c r="H40" s="736"/>
    </row>
    <row r="41" spans="1:10" ht="15" x14ac:dyDescent="0.25">
      <c r="B41" s="104" t="s">
        <v>514</v>
      </c>
      <c r="C41" s="104"/>
      <c r="D41" s="104"/>
      <c r="E41" s="104"/>
      <c r="F41" s="104"/>
      <c r="G41" s="735">
        <v>700</v>
      </c>
      <c r="H41" s="736"/>
    </row>
    <row r="42" spans="1:10" ht="15" x14ac:dyDescent="0.25">
      <c r="B42" s="104" t="s">
        <v>515</v>
      </c>
      <c r="C42" s="104"/>
      <c r="D42" s="104"/>
      <c r="E42" s="104"/>
      <c r="F42" s="104"/>
      <c r="G42" s="735">
        <v>600</v>
      </c>
      <c r="H42" s="736"/>
    </row>
    <row r="43" spans="1:10" ht="15" x14ac:dyDescent="0.25">
      <c r="B43" s="104" t="s">
        <v>516</v>
      </c>
      <c r="C43" s="104"/>
      <c r="D43" s="104"/>
      <c r="E43" s="104"/>
      <c r="F43" s="104"/>
      <c r="G43" s="735">
        <v>700</v>
      </c>
      <c r="H43" s="736"/>
    </row>
    <row r="44" spans="1:10" ht="12.75" customHeight="1" x14ac:dyDescent="0.2">
      <c r="B44" s="741"/>
      <c r="C44" s="741"/>
      <c r="D44" s="741"/>
      <c r="E44" s="741"/>
      <c r="F44" s="741"/>
      <c r="G44" s="741"/>
      <c r="H44" s="741"/>
    </row>
    <row r="45" spans="1:10" ht="15" x14ac:dyDescent="0.25">
      <c r="A45" s="37">
        <v>5151</v>
      </c>
      <c r="B45" s="21" t="s">
        <v>342</v>
      </c>
      <c r="G45" s="732">
        <f>SUM(G47:H50)</f>
        <v>629</v>
      </c>
      <c r="H45" s="733"/>
      <c r="I45" s="36">
        <v>561</v>
      </c>
      <c r="J45" s="36">
        <v>561</v>
      </c>
    </row>
    <row r="46" spans="1:10" ht="14.25" customHeight="1" x14ac:dyDescent="0.25">
      <c r="B46" s="756" t="s">
        <v>198</v>
      </c>
      <c r="C46" s="756"/>
      <c r="D46" s="756"/>
      <c r="E46" s="756"/>
      <c r="F46" s="756"/>
      <c r="G46" s="381"/>
      <c r="H46" s="381"/>
    </row>
    <row r="47" spans="1:10" ht="14.25" customHeight="1" x14ac:dyDescent="0.25">
      <c r="B47" s="756"/>
      <c r="C47" s="756"/>
      <c r="D47" s="756"/>
      <c r="E47" s="756"/>
      <c r="F47" s="756"/>
      <c r="G47" s="735">
        <v>260</v>
      </c>
      <c r="H47" s="736"/>
    </row>
    <row r="48" spans="1:10" ht="15.6" customHeight="1" x14ac:dyDescent="0.25">
      <c r="B48" s="753" t="s">
        <v>134</v>
      </c>
      <c r="C48" s="753"/>
      <c r="D48" s="753"/>
      <c r="E48" s="753"/>
      <c r="F48" s="753"/>
      <c r="G48" s="735">
        <v>350</v>
      </c>
      <c r="H48" s="736"/>
    </row>
    <row r="49" spans="1:10" ht="27.6" customHeight="1" x14ac:dyDescent="0.25">
      <c r="B49" s="753" t="s">
        <v>338</v>
      </c>
      <c r="C49" s="753"/>
      <c r="D49" s="753"/>
      <c r="E49" s="753"/>
      <c r="F49" s="753"/>
      <c r="G49" s="735">
        <v>15</v>
      </c>
      <c r="H49" s="736"/>
    </row>
    <row r="50" spans="1:10" ht="26.45" customHeight="1" x14ac:dyDescent="0.25">
      <c r="B50" s="753" t="s">
        <v>268</v>
      </c>
      <c r="C50" s="753"/>
      <c r="D50" s="753"/>
      <c r="E50" s="753"/>
      <c r="F50" s="753"/>
      <c r="G50" s="735">
        <v>4</v>
      </c>
      <c r="H50" s="736"/>
    </row>
    <row r="51" spans="1:10" ht="15.75" customHeight="1" x14ac:dyDescent="0.25">
      <c r="B51" s="382"/>
      <c r="C51" s="382"/>
      <c r="D51" s="382"/>
      <c r="E51" s="382"/>
      <c r="F51" s="382"/>
      <c r="G51" s="383"/>
      <c r="H51" s="384"/>
    </row>
    <row r="52" spans="1:10" ht="15" x14ac:dyDescent="0.25">
      <c r="A52" s="37">
        <v>5152</v>
      </c>
      <c r="B52" s="389" t="s">
        <v>21</v>
      </c>
      <c r="G52" s="732">
        <f>SUM(G53:H55)</f>
        <v>5382</v>
      </c>
      <c r="H52" s="733"/>
      <c r="I52" s="36">
        <v>4975</v>
      </c>
      <c r="J52" s="36">
        <v>4975</v>
      </c>
    </row>
    <row r="53" spans="1:10" ht="28.5" customHeight="1" x14ac:dyDescent="0.25">
      <c r="B53" s="762" t="s">
        <v>623</v>
      </c>
      <c r="C53" s="762"/>
      <c r="D53" s="762"/>
      <c r="E53" s="762"/>
      <c r="F53" s="762"/>
      <c r="G53" s="735">
        <v>2730</v>
      </c>
      <c r="H53" s="736"/>
    </row>
    <row r="54" spans="1:10" ht="27.75" customHeight="1" x14ac:dyDescent="0.25">
      <c r="B54" s="756" t="s">
        <v>624</v>
      </c>
      <c r="C54" s="756"/>
      <c r="D54" s="756"/>
      <c r="E54" s="756"/>
      <c r="F54" s="756"/>
      <c r="G54" s="735">
        <v>2160</v>
      </c>
      <c r="H54" s="736"/>
    </row>
    <row r="55" spans="1:10" ht="27.75" customHeight="1" x14ac:dyDescent="0.25">
      <c r="B55" s="756" t="s">
        <v>622</v>
      </c>
      <c r="C55" s="756"/>
      <c r="D55" s="756"/>
      <c r="E55" s="756"/>
      <c r="F55" s="756"/>
      <c r="G55" s="735">
        <v>492</v>
      </c>
      <c r="H55" s="736"/>
    </row>
    <row r="56" spans="1:10" ht="15" x14ac:dyDescent="0.25">
      <c r="B56" s="389"/>
    </row>
    <row r="57" spans="1:10" ht="15" x14ac:dyDescent="0.25">
      <c r="A57" s="37">
        <v>5153</v>
      </c>
      <c r="B57" s="389" t="s">
        <v>135</v>
      </c>
      <c r="G57" s="732">
        <v>210</v>
      </c>
      <c r="H57" s="733"/>
      <c r="I57" s="36">
        <v>210</v>
      </c>
      <c r="J57" s="36">
        <v>210</v>
      </c>
    </row>
    <row r="58" spans="1:10" ht="15.75" customHeight="1" x14ac:dyDescent="0.2">
      <c r="B58" s="756" t="s">
        <v>517</v>
      </c>
      <c r="C58" s="756"/>
      <c r="D58" s="756"/>
      <c r="E58" s="756"/>
      <c r="F58" s="756"/>
      <c r="G58" s="756"/>
      <c r="H58" s="756"/>
    </row>
    <row r="59" spans="1:10" ht="15" customHeight="1" x14ac:dyDescent="0.2">
      <c r="B59" s="386"/>
      <c r="C59" s="386"/>
      <c r="D59" s="386"/>
      <c r="E59" s="386"/>
      <c r="F59" s="386"/>
      <c r="G59" s="386"/>
      <c r="H59" s="386"/>
    </row>
    <row r="60" spans="1:10" ht="15" x14ac:dyDescent="0.25">
      <c r="A60" s="37">
        <v>5154</v>
      </c>
      <c r="B60" s="389" t="s">
        <v>22</v>
      </c>
      <c r="G60" s="732">
        <f>SUM(G61:H66)</f>
        <v>7960</v>
      </c>
      <c r="H60" s="733"/>
      <c r="I60" s="36">
        <v>7860</v>
      </c>
      <c r="J60" s="36">
        <v>7860</v>
      </c>
    </row>
    <row r="61" spans="1:10" ht="16.5" customHeight="1" x14ac:dyDescent="0.25">
      <c r="B61" s="752" t="s">
        <v>518</v>
      </c>
      <c r="C61" s="752"/>
      <c r="D61" s="752"/>
      <c r="E61" s="752"/>
      <c r="F61" s="752"/>
      <c r="G61" s="735">
        <v>4200</v>
      </c>
      <c r="H61" s="736"/>
    </row>
    <row r="62" spans="1:10" ht="15" customHeight="1" x14ac:dyDescent="0.25">
      <c r="B62" s="752" t="s">
        <v>519</v>
      </c>
      <c r="C62" s="752"/>
      <c r="D62" s="752"/>
      <c r="E62" s="752"/>
      <c r="F62" s="752"/>
      <c r="G62" s="735">
        <v>2500</v>
      </c>
      <c r="H62" s="736"/>
    </row>
    <row r="63" spans="1:10" ht="27.75" customHeight="1" x14ac:dyDescent="0.25">
      <c r="B63" s="752" t="s">
        <v>160</v>
      </c>
      <c r="C63" s="752"/>
      <c r="D63" s="752"/>
      <c r="E63" s="752"/>
      <c r="F63" s="752"/>
      <c r="G63" s="735">
        <v>1005</v>
      </c>
      <c r="H63" s="736"/>
    </row>
    <row r="64" spans="1:10" ht="29.25" customHeight="1" x14ac:dyDescent="0.25">
      <c r="B64" s="752" t="s">
        <v>520</v>
      </c>
      <c r="C64" s="752"/>
      <c r="D64" s="752"/>
      <c r="E64" s="752"/>
      <c r="F64" s="752"/>
      <c r="G64" s="735">
        <v>70</v>
      </c>
      <c r="H64" s="736"/>
    </row>
    <row r="65" spans="1:10" ht="30" customHeight="1" x14ac:dyDescent="0.25">
      <c r="B65" s="752" t="s">
        <v>521</v>
      </c>
      <c r="C65" s="752"/>
      <c r="D65" s="752"/>
      <c r="E65" s="752"/>
      <c r="F65" s="752"/>
      <c r="G65" s="735">
        <v>75</v>
      </c>
      <c r="H65" s="736"/>
    </row>
    <row r="66" spans="1:10" ht="29.25" customHeight="1" x14ac:dyDescent="0.25">
      <c r="B66" s="752" t="s">
        <v>522</v>
      </c>
      <c r="C66" s="752"/>
      <c r="D66" s="752"/>
      <c r="E66" s="752"/>
      <c r="F66" s="752"/>
      <c r="G66" s="735">
        <v>110</v>
      </c>
      <c r="H66" s="736"/>
    </row>
    <row r="67" spans="1:10" ht="15" x14ac:dyDescent="0.25">
      <c r="B67" s="389"/>
      <c r="G67" s="230"/>
      <c r="H67" s="231"/>
    </row>
    <row r="68" spans="1:10" ht="15" x14ac:dyDescent="0.25">
      <c r="A68" s="37">
        <v>5156</v>
      </c>
      <c r="B68" s="389" t="s">
        <v>23</v>
      </c>
      <c r="G68" s="732">
        <v>900</v>
      </c>
      <c r="H68" s="733"/>
      <c r="I68" s="36">
        <v>1050</v>
      </c>
      <c r="J68" s="36">
        <v>1050</v>
      </c>
    </row>
    <row r="69" spans="1:10" x14ac:dyDescent="0.2">
      <c r="B69" s="739" t="s">
        <v>620</v>
      </c>
      <c r="C69" s="739"/>
      <c r="D69" s="739"/>
      <c r="E69" s="739"/>
      <c r="F69" s="739"/>
      <c r="G69" s="739"/>
      <c r="H69" s="739"/>
    </row>
    <row r="70" spans="1:10" x14ac:dyDescent="0.2">
      <c r="B70" s="739"/>
      <c r="C70" s="739"/>
      <c r="D70" s="739"/>
      <c r="E70" s="739"/>
      <c r="F70" s="739"/>
      <c r="G70" s="739"/>
      <c r="H70" s="739"/>
    </row>
    <row r="71" spans="1:10" ht="15" x14ac:dyDescent="0.25">
      <c r="B71" s="389"/>
    </row>
    <row r="72" spans="1:10" ht="15" x14ac:dyDescent="0.25">
      <c r="A72" s="37">
        <v>5157</v>
      </c>
      <c r="B72" s="389" t="s">
        <v>35</v>
      </c>
      <c r="G72" s="732">
        <v>415</v>
      </c>
      <c r="H72" s="733"/>
      <c r="I72" s="36">
        <v>385</v>
      </c>
      <c r="J72" s="36">
        <v>385</v>
      </c>
    </row>
    <row r="73" spans="1:10" ht="14.25" customHeight="1" x14ac:dyDescent="0.2">
      <c r="B73" s="739" t="s">
        <v>621</v>
      </c>
      <c r="C73" s="739"/>
      <c r="D73" s="739"/>
      <c r="E73" s="739"/>
      <c r="F73" s="739"/>
      <c r="G73" s="739"/>
      <c r="H73" s="739"/>
    </row>
    <row r="74" spans="1:10" ht="14.25" customHeight="1" x14ac:dyDescent="0.2">
      <c r="B74" s="739"/>
      <c r="C74" s="739"/>
      <c r="D74" s="739"/>
      <c r="E74" s="739"/>
      <c r="F74" s="739"/>
      <c r="G74" s="739"/>
      <c r="H74" s="739"/>
    </row>
    <row r="75" spans="1:10" ht="15.75" customHeight="1" x14ac:dyDescent="0.25">
      <c r="B75" s="380"/>
      <c r="C75" s="380"/>
      <c r="D75" s="380"/>
      <c r="E75" s="380"/>
      <c r="F75" s="380"/>
      <c r="G75" s="380"/>
      <c r="H75" s="380"/>
    </row>
    <row r="76" spans="1:10" ht="15" x14ac:dyDescent="0.25">
      <c r="A76" s="37">
        <v>5159</v>
      </c>
      <c r="B76" s="389" t="s">
        <v>36</v>
      </c>
      <c r="G76" s="732">
        <v>25</v>
      </c>
      <c r="H76" s="733"/>
      <c r="I76" s="36">
        <v>25</v>
      </c>
      <c r="J76" s="36">
        <v>25</v>
      </c>
    </row>
    <row r="77" spans="1:10" x14ac:dyDescent="0.2">
      <c r="B77" s="382" t="s">
        <v>37</v>
      </c>
    </row>
    <row r="78" spans="1:10" ht="15" customHeight="1" x14ac:dyDescent="0.25">
      <c r="B78" s="389"/>
    </row>
    <row r="79" spans="1:10" ht="15" x14ac:dyDescent="0.25">
      <c r="A79" s="37">
        <v>5161</v>
      </c>
      <c r="B79" s="389" t="s">
        <v>65</v>
      </c>
      <c r="G79" s="732">
        <f>1750-250</f>
        <v>1500</v>
      </c>
      <c r="H79" s="733"/>
      <c r="I79" s="36">
        <v>1500</v>
      </c>
      <c r="J79" s="36">
        <v>1500</v>
      </c>
    </row>
    <row r="80" spans="1:10" x14ac:dyDescent="0.2">
      <c r="B80" s="382" t="s">
        <v>360</v>
      </c>
    </row>
    <row r="81" spans="1:10" ht="12.75" customHeight="1" x14ac:dyDescent="0.25">
      <c r="B81" s="389"/>
    </row>
    <row r="82" spans="1:10" ht="15" x14ac:dyDescent="0.25">
      <c r="A82" s="37">
        <v>5162</v>
      </c>
      <c r="B82" s="21" t="s">
        <v>189</v>
      </c>
      <c r="G82" s="732">
        <f>SUM(G84:H88)</f>
        <v>3064</v>
      </c>
      <c r="H82" s="733"/>
      <c r="I82" s="36">
        <v>2861</v>
      </c>
      <c r="J82" s="36">
        <v>2861</v>
      </c>
    </row>
    <row r="83" spans="1:10" ht="15" x14ac:dyDescent="0.25">
      <c r="B83" s="753" t="s">
        <v>269</v>
      </c>
      <c r="C83" s="753"/>
      <c r="D83" s="753"/>
      <c r="E83" s="753"/>
      <c r="F83" s="753"/>
      <c r="G83" s="230"/>
      <c r="H83" s="231"/>
    </row>
    <row r="84" spans="1:10" ht="15" x14ac:dyDescent="0.25">
      <c r="B84" s="753"/>
      <c r="C84" s="753"/>
      <c r="D84" s="753"/>
      <c r="E84" s="753"/>
      <c r="F84" s="753"/>
      <c r="G84" s="735">
        <v>750</v>
      </c>
      <c r="H84" s="736"/>
    </row>
    <row r="85" spans="1:10" ht="14.25" customHeight="1" x14ac:dyDescent="0.25">
      <c r="B85" s="753" t="s">
        <v>136</v>
      </c>
      <c r="C85" s="753"/>
      <c r="D85" s="753"/>
      <c r="E85" s="753"/>
      <c r="F85" s="753"/>
      <c r="G85" s="735">
        <v>380</v>
      </c>
      <c r="H85" s="736"/>
    </row>
    <row r="86" spans="1:10" ht="14.25" customHeight="1" x14ac:dyDescent="0.25">
      <c r="B86" s="753" t="s">
        <v>199</v>
      </c>
      <c r="C86" s="753"/>
      <c r="D86" s="753"/>
      <c r="E86" s="753"/>
      <c r="F86" s="753"/>
      <c r="G86" s="735">
        <v>308</v>
      </c>
      <c r="H86" s="736"/>
    </row>
    <row r="87" spans="1:10" ht="16.5" customHeight="1" x14ac:dyDescent="0.25">
      <c r="B87" s="753" t="s">
        <v>625</v>
      </c>
      <c r="C87" s="763"/>
      <c r="D87" s="763"/>
      <c r="E87" s="763"/>
      <c r="F87" s="763"/>
      <c r="G87" s="735">
        <v>1600</v>
      </c>
      <c r="H87" s="736"/>
    </row>
    <row r="88" spans="1:10" ht="29.25" customHeight="1" x14ac:dyDescent="0.25">
      <c r="B88" s="753" t="s">
        <v>193</v>
      </c>
      <c r="C88" s="753"/>
      <c r="D88" s="753"/>
      <c r="E88" s="753"/>
      <c r="F88" s="753"/>
      <c r="G88" s="735">
        <v>26</v>
      </c>
      <c r="H88" s="736"/>
    </row>
    <row r="89" spans="1:10" ht="13.5" customHeight="1" x14ac:dyDescent="0.25">
      <c r="B89" s="389"/>
      <c r="G89" s="377"/>
      <c r="H89" s="378"/>
    </row>
    <row r="90" spans="1:10" ht="15" x14ac:dyDescent="0.25">
      <c r="A90" s="37">
        <v>5163</v>
      </c>
      <c r="B90" s="389" t="s">
        <v>24</v>
      </c>
      <c r="C90" s="380"/>
      <c r="D90" s="380"/>
      <c r="E90" s="380"/>
      <c r="F90" s="380"/>
      <c r="G90" s="732">
        <f>SUM(G91:H92)</f>
        <v>330</v>
      </c>
      <c r="H90" s="733"/>
      <c r="I90" s="36">
        <v>320</v>
      </c>
      <c r="J90" s="36">
        <v>320</v>
      </c>
    </row>
    <row r="91" spans="1:10" ht="15" x14ac:dyDescent="0.25">
      <c r="B91" s="734" t="s">
        <v>217</v>
      </c>
      <c r="C91" s="734"/>
      <c r="D91" s="734"/>
      <c r="E91" s="734"/>
      <c r="F91" s="734"/>
      <c r="G91" s="735">
        <v>30</v>
      </c>
      <c r="H91" s="736"/>
    </row>
    <row r="92" spans="1:10" ht="27" customHeight="1" x14ac:dyDescent="0.25">
      <c r="B92" s="753" t="s">
        <v>270</v>
      </c>
      <c r="C92" s="753"/>
      <c r="D92" s="753"/>
      <c r="E92" s="753"/>
      <c r="F92" s="753"/>
      <c r="G92" s="735">
        <v>300</v>
      </c>
      <c r="H92" s="736"/>
    </row>
    <row r="93" spans="1:10" ht="17.25" customHeight="1" x14ac:dyDescent="0.25">
      <c r="B93" s="389"/>
      <c r="C93" s="380"/>
      <c r="D93" s="380"/>
      <c r="E93" s="380"/>
      <c r="F93" s="380"/>
      <c r="G93" s="380"/>
      <c r="H93" s="380"/>
    </row>
    <row r="94" spans="1:10" ht="15" x14ac:dyDescent="0.25">
      <c r="A94" s="37">
        <v>5164</v>
      </c>
      <c r="B94" s="389" t="s">
        <v>29</v>
      </c>
      <c r="C94" s="380"/>
      <c r="D94" s="380"/>
      <c r="E94" s="380"/>
      <c r="F94" s="380"/>
      <c r="G94" s="732">
        <f>SUM(G95:H103)</f>
        <v>26572</v>
      </c>
      <c r="H94" s="733"/>
      <c r="I94" s="36">
        <v>26513</v>
      </c>
      <c r="J94" s="36">
        <v>26513</v>
      </c>
    </row>
    <row r="95" spans="1:10" ht="15" customHeight="1" x14ac:dyDescent="0.2">
      <c r="B95" s="755" t="s">
        <v>627</v>
      </c>
      <c r="C95" s="743"/>
      <c r="D95" s="743"/>
      <c r="E95" s="743"/>
      <c r="F95" s="743"/>
      <c r="G95" s="754">
        <v>25131</v>
      </c>
      <c r="H95" s="754"/>
    </row>
    <row r="96" spans="1:10" ht="13.5" customHeight="1" x14ac:dyDescent="0.2">
      <c r="B96" s="743"/>
      <c r="C96" s="743"/>
      <c r="D96" s="743"/>
      <c r="E96" s="743"/>
      <c r="F96" s="743"/>
      <c r="G96" s="754"/>
      <c r="H96" s="754"/>
    </row>
    <row r="97" spans="1:10" ht="27.75" customHeight="1" x14ac:dyDescent="0.25">
      <c r="B97" s="739" t="s">
        <v>628</v>
      </c>
      <c r="C97" s="740"/>
      <c r="D97" s="740"/>
      <c r="E97" s="740"/>
      <c r="F97" s="740"/>
      <c r="G97" s="754">
        <v>143</v>
      </c>
      <c r="H97" s="754"/>
    </row>
    <row r="98" spans="1:10" ht="15" x14ac:dyDescent="0.25">
      <c r="B98" s="104" t="s">
        <v>271</v>
      </c>
      <c r="C98" s="104"/>
      <c r="D98" s="104"/>
      <c r="E98" s="104"/>
      <c r="F98" s="104"/>
      <c r="G98" s="735">
        <v>12</v>
      </c>
      <c r="H98" s="736"/>
    </row>
    <row r="99" spans="1:10" ht="15" x14ac:dyDescent="0.25">
      <c r="B99" s="104" t="s">
        <v>361</v>
      </c>
      <c r="C99" s="104"/>
      <c r="D99" s="104"/>
      <c r="E99" s="104"/>
      <c r="F99" s="104"/>
      <c r="G99" s="735">
        <v>21</v>
      </c>
      <c r="H99" s="736"/>
    </row>
    <row r="100" spans="1:10" ht="30.75" customHeight="1" x14ac:dyDescent="0.25">
      <c r="B100" s="752" t="s">
        <v>523</v>
      </c>
      <c r="C100" s="752"/>
      <c r="D100" s="752"/>
      <c r="E100" s="752"/>
      <c r="F100" s="752"/>
      <c r="G100" s="735">
        <v>101</v>
      </c>
      <c r="H100" s="736"/>
    </row>
    <row r="101" spans="1:10" ht="29.25" customHeight="1" x14ac:dyDescent="0.25">
      <c r="B101" s="752" t="s">
        <v>626</v>
      </c>
      <c r="C101" s="752"/>
      <c r="D101" s="752"/>
      <c r="E101" s="752"/>
      <c r="F101" s="752"/>
      <c r="G101" s="746">
        <v>883</v>
      </c>
      <c r="H101" s="747"/>
    </row>
    <row r="102" spans="1:10" ht="29.25" customHeight="1" x14ac:dyDescent="0.25">
      <c r="B102" s="752" t="s">
        <v>457</v>
      </c>
      <c r="C102" s="752"/>
      <c r="D102" s="752"/>
      <c r="E102" s="752"/>
      <c r="F102" s="752"/>
      <c r="G102" s="746">
        <v>101</v>
      </c>
      <c r="H102" s="747"/>
    </row>
    <row r="103" spans="1:10" ht="14.25" customHeight="1" x14ac:dyDescent="0.25">
      <c r="B103" s="755" t="s">
        <v>524</v>
      </c>
      <c r="C103" s="743"/>
      <c r="D103" s="743"/>
      <c r="E103" s="743"/>
      <c r="F103" s="743"/>
      <c r="G103" s="746">
        <v>180</v>
      </c>
      <c r="H103" s="747"/>
    </row>
    <row r="104" spans="1:10" x14ac:dyDescent="0.2">
      <c r="G104" s="24"/>
      <c r="H104" s="23"/>
    </row>
    <row r="105" spans="1:10" ht="15" x14ac:dyDescent="0.25">
      <c r="A105" s="37">
        <v>5166</v>
      </c>
      <c r="B105" s="389" t="s">
        <v>12</v>
      </c>
      <c r="C105" s="380"/>
      <c r="D105" s="380"/>
      <c r="E105" s="380"/>
      <c r="F105" s="380"/>
      <c r="G105" s="707">
        <f>SUM(G106:H107)</f>
        <v>592</v>
      </c>
      <c r="H105" s="708"/>
      <c r="I105" s="36">
        <v>592</v>
      </c>
      <c r="J105" s="36">
        <v>592</v>
      </c>
    </row>
    <row r="106" spans="1:10" ht="14.25" customHeight="1" x14ac:dyDescent="0.25">
      <c r="B106" s="753" t="s">
        <v>525</v>
      </c>
      <c r="C106" s="753"/>
      <c r="D106" s="753"/>
      <c r="E106" s="753"/>
      <c r="F106" s="753"/>
      <c r="G106" s="746">
        <v>270</v>
      </c>
      <c r="H106" s="747"/>
    </row>
    <row r="107" spans="1:10" ht="47.25" customHeight="1" x14ac:dyDescent="0.25">
      <c r="B107" s="753" t="s">
        <v>526</v>
      </c>
      <c r="C107" s="753"/>
      <c r="D107" s="753"/>
      <c r="E107" s="753"/>
      <c r="F107" s="753"/>
      <c r="G107" s="746">
        <v>322</v>
      </c>
      <c r="H107" s="747"/>
    </row>
    <row r="108" spans="1:10" ht="18.75" customHeight="1" x14ac:dyDescent="0.25">
      <c r="B108" s="385"/>
      <c r="C108" s="385"/>
      <c r="D108" s="385"/>
      <c r="E108" s="385"/>
      <c r="F108" s="385"/>
      <c r="G108" s="296"/>
      <c r="H108" s="296"/>
    </row>
    <row r="109" spans="1:10" ht="15" x14ac:dyDescent="0.25">
      <c r="A109" s="37">
        <v>5168</v>
      </c>
      <c r="B109" s="389" t="s">
        <v>63</v>
      </c>
      <c r="C109" s="380"/>
      <c r="D109" s="380"/>
      <c r="E109" s="380"/>
      <c r="F109" s="380"/>
      <c r="G109" s="707">
        <f>SUM(G110:H115)</f>
        <v>650</v>
      </c>
      <c r="H109" s="708"/>
      <c r="I109" s="36">
        <v>41</v>
      </c>
      <c r="J109" s="36">
        <v>633</v>
      </c>
    </row>
    <row r="110" spans="1:10" ht="14.25" customHeight="1" x14ac:dyDescent="0.25">
      <c r="B110" s="739" t="s">
        <v>629</v>
      </c>
      <c r="C110" s="739"/>
      <c r="D110" s="739"/>
      <c r="E110" s="739"/>
      <c r="F110" s="739"/>
      <c r="G110" s="735">
        <v>34</v>
      </c>
      <c r="H110" s="736"/>
    </row>
    <row r="111" spans="1:10" ht="15" x14ac:dyDescent="0.25">
      <c r="B111" s="739"/>
      <c r="C111" s="739"/>
      <c r="D111" s="739"/>
      <c r="E111" s="739"/>
      <c r="F111" s="739"/>
      <c r="G111" s="383"/>
      <c r="H111" s="384"/>
    </row>
    <row r="112" spans="1:10" ht="14.25" customHeight="1" x14ac:dyDescent="0.25">
      <c r="B112" s="753" t="s">
        <v>219</v>
      </c>
      <c r="C112" s="753"/>
      <c r="D112" s="753"/>
      <c r="E112" s="753"/>
      <c r="F112" s="753"/>
      <c r="G112" s="735">
        <v>20</v>
      </c>
      <c r="H112" s="736"/>
    </row>
    <row r="113" spans="1:11" ht="43.5" customHeight="1" x14ac:dyDescent="0.25">
      <c r="B113" s="756" t="s">
        <v>630</v>
      </c>
      <c r="C113" s="756"/>
      <c r="D113" s="756"/>
      <c r="E113" s="756"/>
      <c r="F113" s="756"/>
      <c r="G113" s="735">
        <v>270</v>
      </c>
      <c r="H113" s="736"/>
    </row>
    <row r="114" spans="1:11" ht="30" customHeight="1" x14ac:dyDescent="0.25">
      <c r="B114" s="756" t="s">
        <v>631</v>
      </c>
      <c r="C114" s="756"/>
      <c r="D114" s="756"/>
      <c r="E114" s="756"/>
      <c r="F114" s="756"/>
      <c r="G114" s="735">
        <v>235</v>
      </c>
      <c r="H114" s="736"/>
    </row>
    <row r="115" spans="1:11" ht="30" customHeight="1" x14ac:dyDescent="0.25">
      <c r="B115" s="756" t="s">
        <v>916</v>
      </c>
      <c r="C115" s="756"/>
      <c r="D115" s="756"/>
      <c r="E115" s="756"/>
      <c r="F115" s="756"/>
      <c r="G115" s="735">
        <v>91</v>
      </c>
      <c r="H115" s="736"/>
    </row>
    <row r="116" spans="1:11" ht="12.75" customHeight="1" x14ac:dyDescent="0.25">
      <c r="B116" s="752"/>
      <c r="C116" s="752"/>
      <c r="D116" s="752"/>
      <c r="E116" s="752"/>
      <c r="F116" s="752"/>
      <c r="G116" s="735"/>
      <c r="H116" s="736"/>
    </row>
    <row r="117" spans="1:11" s="212" customFormat="1" ht="15" x14ac:dyDescent="0.25">
      <c r="A117" s="212">
        <v>5169</v>
      </c>
      <c r="B117" s="21" t="s">
        <v>14</v>
      </c>
      <c r="C117" s="126"/>
      <c r="D117" s="126"/>
      <c r="E117" s="126"/>
      <c r="F117" s="126"/>
      <c r="G117" s="707">
        <f>SUM(G118:H142)</f>
        <v>67180</v>
      </c>
      <c r="H117" s="708"/>
      <c r="I117" s="213">
        <v>66427</v>
      </c>
      <c r="J117" s="213">
        <v>65893</v>
      </c>
      <c r="K117" s="214"/>
    </row>
    <row r="118" spans="1:11" ht="42.75" customHeight="1" x14ac:dyDescent="0.25">
      <c r="B118" s="753" t="s">
        <v>632</v>
      </c>
      <c r="C118" s="753"/>
      <c r="D118" s="753"/>
      <c r="E118" s="753"/>
      <c r="F118" s="753"/>
      <c r="G118" s="746">
        <v>39873</v>
      </c>
      <c r="H118" s="747"/>
    </row>
    <row r="119" spans="1:11" ht="17.25" customHeight="1" x14ac:dyDescent="0.25">
      <c r="B119" s="752" t="s">
        <v>639</v>
      </c>
      <c r="C119" s="752"/>
      <c r="D119" s="752"/>
      <c r="E119" s="752"/>
      <c r="F119" s="752"/>
      <c r="G119" s="746">
        <v>300</v>
      </c>
      <c r="H119" s="747"/>
    </row>
    <row r="120" spans="1:11" ht="30.75" customHeight="1" x14ac:dyDescent="0.25">
      <c r="B120" s="739" t="s">
        <v>636</v>
      </c>
      <c r="C120" s="739"/>
      <c r="D120" s="739"/>
      <c r="E120" s="739"/>
      <c r="F120" s="739"/>
      <c r="G120" s="746">
        <v>5413</v>
      </c>
      <c r="H120" s="747"/>
    </row>
    <row r="121" spans="1:11" ht="30" customHeight="1" x14ac:dyDescent="0.25">
      <c r="B121" s="752" t="s">
        <v>633</v>
      </c>
      <c r="C121" s="752"/>
      <c r="D121" s="752"/>
      <c r="E121" s="752"/>
      <c r="F121" s="752"/>
      <c r="G121" s="746">
        <v>2625</v>
      </c>
      <c r="H121" s="747"/>
    </row>
    <row r="122" spans="1:11" ht="32.25" customHeight="1" x14ac:dyDescent="0.25">
      <c r="B122" s="752" t="s">
        <v>637</v>
      </c>
      <c r="C122" s="752"/>
      <c r="D122" s="752"/>
      <c r="E122" s="752"/>
      <c r="F122" s="752"/>
      <c r="G122" s="746">
        <v>2915</v>
      </c>
      <c r="H122" s="747"/>
    </row>
    <row r="123" spans="1:11" ht="16.5" customHeight="1" x14ac:dyDescent="0.25">
      <c r="B123" s="752" t="s">
        <v>527</v>
      </c>
      <c r="C123" s="752"/>
      <c r="D123" s="752"/>
      <c r="E123" s="752"/>
      <c r="F123" s="752"/>
      <c r="G123" s="746">
        <f>5261+537</f>
        <v>5798</v>
      </c>
      <c r="H123" s="747"/>
    </row>
    <row r="124" spans="1:11" ht="30.75" customHeight="1" x14ac:dyDescent="0.25">
      <c r="B124" s="753" t="s">
        <v>634</v>
      </c>
      <c r="C124" s="753"/>
      <c r="D124" s="753"/>
      <c r="E124" s="753"/>
      <c r="F124" s="753"/>
      <c r="G124" s="746">
        <v>1996</v>
      </c>
      <c r="H124" s="747"/>
    </row>
    <row r="125" spans="1:11" ht="29.25" customHeight="1" x14ac:dyDescent="0.25">
      <c r="B125" s="752" t="s">
        <v>528</v>
      </c>
      <c r="C125" s="752"/>
      <c r="D125" s="752"/>
      <c r="E125" s="752"/>
      <c r="F125" s="752"/>
      <c r="G125" s="746">
        <v>720</v>
      </c>
      <c r="H125" s="747"/>
    </row>
    <row r="126" spans="1:11" ht="27.75" customHeight="1" x14ac:dyDescent="0.25">
      <c r="B126" s="752" t="s">
        <v>529</v>
      </c>
      <c r="C126" s="752"/>
      <c r="D126" s="752"/>
      <c r="E126" s="752"/>
      <c r="F126" s="752"/>
      <c r="G126" s="746">
        <v>1</v>
      </c>
      <c r="H126" s="747"/>
    </row>
    <row r="127" spans="1:11" ht="30.75" customHeight="1" x14ac:dyDescent="0.25">
      <c r="B127" s="752" t="s">
        <v>635</v>
      </c>
      <c r="C127" s="752"/>
      <c r="D127" s="752"/>
      <c r="E127" s="752"/>
      <c r="F127" s="752"/>
      <c r="G127" s="746">
        <v>479</v>
      </c>
      <c r="H127" s="747"/>
    </row>
    <row r="128" spans="1:11" ht="15.75" customHeight="1" x14ac:dyDescent="0.25">
      <c r="B128" s="709" t="s">
        <v>530</v>
      </c>
      <c r="C128" s="709"/>
      <c r="D128" s="709"/>
      <c r="E128" s="709"/>
      <c r="F128" s="709"/>
      <c r="G128" s="746">
        <v>1800</v>
      </c>
      <c r="H128" s="747"/>
    </row>
    <row r="129" spans="1:11" ht="46.5" customHeight="1" x14ac:dyDescent="0.25">
      <c r="B129" s="752" t="s">
        <v>638</v>
      </c>
      <c r="C129" s="752"/>
      <c r="D129" s="752"/>
      <c r="E129" s="752"/>
      <c r="F129" s="752"/>
      <c r="G129" s="735">
        <v>393</v>
      </c>
      <c r="H129" s="736"/>
    </row>
    <row r="130" spans="1:11" ht="14.25" customHeight="1" x14ac:dyDescent="0.25">
      <c r="B130" s="752" t="s">
        <v>531</v>
      </c>
      <c r="C130" s="752"/>
      <c r="D130" s="752"/>
      <c r="E130" s="752"/>
      <c r="F130" s="752"/>
      <c r="G130" s="735">
        <v>216</v>
      </c>
      <c r="H130" s="736"/>
    </row>
    <row r="131" spans="1:11" ht="16.5" customHeight="1" x14ac:dyDescent="0.25">
      <c r="B131" s="734" t="s">
        <v>640</v>
      </c>
      <c r="C131" s="734"/>
      <c r="D131" s="734"/>
      <c r="E131" s="734"/>
      <c r="F131" s="734"/>
      <c r="G131" s="735">
        <v>110</v>
      </c>
      <c r="H131" s="736"/>
    </row>
    <row r="132" spans="1:11" ht="28.5" customHeight="1" x14ac:dyDescent="0.25">
      <c r="B132" s="752" t="s">
        <v>641</v>
      </c>
      <c r="C132" s="752"/>
      <c r="D132" s="752"/>
      <c r="E132" s="752"/>
      <c r="F132" s="752"/>
      <c r="G132" s="735">
        <v>381</v>
      </c>
      <c r="H132" s="736"/>
    </row>
    <row r="133" spans="1:11" ht="31.5" customHeight="1" x14ac:dyDescent="0.25">
      <c r="B133" s="739" t="s">
        <v>642</v>
      </c>
      <c r="C133" s="740"/>
      <c r="D133" s="740"/>
      <c r="E133" s="740"/>
      <c r="F133" s="740"/>
      <c r="G133" s="735">
        <v>214</v>
      </c>
      <c r="H133" s="736"/>
    </row>
    <row r="134" spans="1:11" ht="31.5" customHeight="1" x14ac:dyDescent="0.25">
      <c r="B134" s="752" t="s">
        <v>643</v>
      </c>
      <c r="C134" s="752"/>
      <c r="D134" s="752"/>
      <c r="E134" s="752"/>
      <c r="F134" s="752"/>
      <c r="G134" s="735">
        <v>86</v>
      </c>
      <c r="H134" s="736"/>
    </row>
    <row r="135" spans="1:11" ht="15.75" customHeight="1" x14ac:dyDescent="0.25">
      <c r="B135" s="752" t="s">
        <v>532</v>
      </c>
      <c r="C135" s="752"/>
      <c r="D135" s="752"/>
      <c r="E135" s="752"/>
      <c r="F135" s="752"/>
      <c r="G135" s="735">
        <v>100</v>
      </c>
      <c r="H135" s="736"/>
    </row>
    <row r="136" spans="1:11" s="23" customFormat="1" ht="29.25" customHeight="1" x14ac:dyDescent="0.25">
      <c r="B136" s="709" t="s">
        <v>644</v>
      </c>
      <c r="C136" s="709"/>
      <c r="D136" s="709"/>
      <c r="E136" s="709"/>
      <c r="F136" s="709"/>
      <c r="G136" s="746">
        <v>17</v>
      </c>
      <c r="H136" s="747"/>
      <c r="I136" s="57"/>
      <c r="J136" s="57"/>
      <c r="K136" s="56"/>
    </row>
    <row r="137" spans="1:11" s="23" customFormat="1" ht="15" customHeight="1" x14ac:dyDescent="0.25">
      <c r="B137" s="748" t="s">
        <v>533</v>
      </c>
      <c r="C137" s="748"/>
      <c r="D137" s="748"/>
      <c r="E137" s="748"/>
      <c r="F137" s="748"/>
      <c r="G137" s="746">
        <v>22</v>
      </c>
      <c r="H137" s="747"/>
      <c r="I137" s="57"/>
      <c r="J137" s="57"/>
      <c r="K137" s="56"/>
    </row>
    <row r="138" spans="1:11" s="23" customFormat="1" ht="15" customHeight="1" x14ac:dyDescent="0.25">
      <c r="B138" s="748" t="s">
        <v>534</v>
      </c>
      <c r="C138" s="748"/>
      <c r="D138" s="748"/>
      <c r="E138" s="748"/>
      <c r="F138" s="748"/>
      <c r="G138" s="746">
        <v>4</v>
      </c>
      <c r="H138" s="747"/>
      <c r="I138" s="57"/>
      <c r="J138" s="57"/>
      <c r="K138" s="56"/>
    </row>
    <row r="139" spans="1:11" s="23" customFormat="1" ht="15" customHeight="1" x14ac:dyDescent="0.25">
      <c r="B139" s="711" t="s">
        <v>535</v>
      </c>
      <c r="C139" s="711"/>
      <c r="D139" s="711"/>
      <c r="E139" s="711"/>
      <c r="F139" s="711"/>
      <c r="G139" s="746">
        <v>19</v>
      </c>
      <c r="H139" s="747"/>
      <c r="I139" s="57"/>
      <c r="J139" s="57"/>
      <c r="K139" s="56"/>
    </row>
    <row r="140" spans="1:11" s="23" customFormat="1" ht="30.75" customHeight="1" x14ac:dyDescent="0.25">
      <c r="B140" s="709" t="s">
        <v>536</v>
      </c>
      <c r="C140" s="709"/>
      <c r="D140" s="709"/>
      <c r="E140" s="709"/>
      <c r="F140" s="709"/>
      <c r="G140" s="746">
        <v>1000</v>
      </c>
      <c r="H140" s="747"/>
      <c r="I140" s="57"/>
      <c r="J140" s="57"/>
      <c r="K140" s="56"/>
    </row>
    <row r="141" spans="1:11" s="23" customFormat="1" ht="45" customHeight="1" x14ac:dyDescent="0.25">
      <c r="B141" s="709" t="s">
        <v>645</v>
      </c>
      <c r="C141" s="709"/>
      <c r="D141" s="709"/>
      <c r="E141" s="709"/>
      <c r="F141" s="709"/>
      <c r="G141" s="746">
        <v>1800</v>
      </c>
      <c r="H141" s="747"/>
      <c r="I141" s="57"/>
      <c r="J141" s="57"/>
      <c r="K141" s="56"/>
    </row>
    <row r="142" spans="1:11" s="23" customFormat="1" ht="27.75" customHeight="1" x14ac:dyDescent="0.25">
      <c r="B142" s="748" t="s">
        <v>921</v>
      </c>
      <c r="C142" s="748"/>
      <c r="D142" s="748"/>
      <c r="E142" s="748"/>
      <c r="F142" s="748"/>
      <c r="G142" s="746">
        <v>898</v>
      </c>
      <c r="H142" s="747"/>
      <c r="I142" s="57"/>
      <c r="J142" s="57"/>
      <c r="K142" s="56"/>
    </row>
    <row r="143" spans="1:11" s="23" customFormat="1" ht="19.5" customHeight="1" x14ac:dyDescent="0.25">
      <c r="B143" s="21"/>
      <c r="C143" s="126"/>
      <c r="D143" s="126"/>
      <c r="E143" s="126"/>
      <c r="F143" s="126"/>
      <c r="G143" s="126"/>
      <c r="H143" s="126"/>
      <c r="I143" s="57"/>
      <c r="J143" s="57"/>
      <c r="K143" s="56"/>
    </row>
    <row r="144" spans="1:11" s="23" customFormat="1" ht="15" x14ac:dyDescent="0.25">
      <c r="A144" s="23">
        <v>5171</v>
      </c>
      <c r="B144" s="21" t="s">
        <v>15</v>
      </c>
      <c r="C144" s="126"/>
      <c r="D144" s="126"/>
      <c r="E144" s="126"/>
      <c r="F144" s="126"/>
      <c r="G144" s="707">
        <f>SUM(G145:H157)</f>
        <v>4915</v>
      </c>
      <c r="H144" s="708"/>
      <c r="I144" s="57">
        <f>8042-1200</f>
        <v>6842</v>
      </c>
      <c r="J144" s="57">
        <f>7434-1200</f>
        <v>6234</v>
      </c>
      <c r="K144" s="56"/>
    </row>
    <row r="145" spans="1:11" s="23" customFormat="1" ht="45" customHeight="1" x14ac:dyDescent="0.2">
      <c r="B145" s="748" t="s">
        <v>646</v>
      </c>
      <c r="C145" s="748"/>
      <c r="D145" s="748"/>
      <c r="E145" s="748"/>
      <c r="F145" s="748"/>
      <c r="G145" s="746">
        <v>1200</v>
      </c>
      <c r="H145" s="746"/>
      <c r="I145" s="57"/>
      <c r="J145" s="57"/>
      <c r="K145" s="56"/>
    </row>
    <row r="146" spans="1:11" s="23" customFormat="1" ht="15" x14ac:dyDescent="0.25">
      <c r="B146" s="748" t="s">
        <v>647</v>
      </c>
      <c r="C146" s="748"/>
      <c r="D146" s="748"/>
      <c r="E146" s="748"/>
      <c r="F146" s="748"/>
      <c r="G146" s="746"/>
      <c r="H146" s="747"/>
      <c r="I146" s="57"/>
      <c r="J146" s="57"/>
      <c r="K146" s="56"/>
    </row>
    <row r="147" spans="1:11" s="23" customFormat="1" ht="29.25" customHeight="1" x14ac:dyDescent="0.25">
      <c r="B147" s="759"/>
      <c r="C147" s="759"/>
      <c r="D147" s="759"/>
      <c r="E147" s="759"/>
      <c r="F147" s="759"/>
      <c r="G147" s="746">
        <v>100</v>
      </c>
      <c r="H147" s="747"/>
      <c r="I147" s="57"/>
      <c r="J147" s="57"/>
      <c r="K147" s="56"/>
    </row>
    <row r="148" spans="1:11" s="23" customFormat="1" ht="41.25" customHeight="1" x14ac:dyDescent="0.25">
      <c r="B148" s="748" t="s">
        <v>648</v>
      </c>
      <c r="C148" s="748"/>
      <c r="D148" s="748"/>
      <c r="E148" s="748"/>
      <c r="F148" s="748"/>
      <c r="G148" s="746">
        <v>100</v>
      </c>
      <c r="H148" s="747"/>
      <c r="I148" s="57"/>
      <c r="J148" s="57"/>
      <c r="K148" s="56"/>
    </row>
    <row r="149" spans="1:11" s="23" customFormat="1" ht="30" customHeight="1" x14ac:dyDescent="0.25">
      <c r="B149" s="748" t="s">
        <v>273</v>
      </c>
      <c r="C149" s="748"/>
      <c r="D149" s="748"/>
      <c r="E149" s="748"/>
      <c r="F149" s="748"/>
      <c r="G149" s="746">
        <v>125</v>
      </c>
      <c r="H149" s="747"/>
      <c r="I149" s="57"/>
      <c r="J149" s="57"/>
      <c r="K149" s="56"/>
    </row>
    <row r="150" spans="1:11" s="165" customFormat="1" ht="28.5" customHeight="1" x14ac:dyDescent="0.25">
      <c r="B150" s="748" t="s">
        <v>649</v>
      </c>
      <c r="C150" s="748"/>
      <c r="D150" s="748"/>
      <c r="E150" s="748"/>
      <c r="F150" s="748"/>
      <c r="G150" s="760">
        <v>260</v>
      </c>
      <c r="H150" s="761"/>
      <c r="I150" s="414"/>
      <c r="J150" s="414"/>
      <c r="K150" s="415"/>
    </row>
    <row r="151" spans="1:11" s="23" customFormat="1" ht="29.25" customHeight="1" x14ac:dyDescent="0.25">
      <c r="B151" s="748" t="s">
        <v>650</v>
      </c>
      <c r="C151" s="748"/>
      <c r="D151" s="748"/>
      <c r="E151" s="748"/>
      <c r="F151" s="748"/>
      <c r="G151" s="746">
        <v>286</v>
      </c>
      <c r="H151" s="747"/>
      <c r="I151" s="57"/>
      <c r="J151" s="57"/>
      <c r="K151" s="56"/>
    </row>
    <row r="152" spans="1:11" s="23" customFormat="1" x14ac:dyDescent="0.2">
      <c r="B152" s="757" t="s">
        <v>274</v>
      </c>
      <c r="C152" s="757"/>
      <c r="D152" s="757"/>
      <c r="E152" s="757"/>
      <c r="F152" s="757"/>
      <c r="G152" s="746">
        <v>4</v>
      </c>
      <c r="H152" s="746"/>
      <c r="I152" s="57"/>
      <c r="J152" s="57"/>
      <c r="K152" s="56"/>
    </row>
    <row r="153" spans="1:11" s="23" customFormat="1" ht="29.25" customHeight="1" x14ac:dyDescent="0.2">
      <c r="B153" s="748" t="s">
        <v>651</v>
      </c>
      <c r="C153" s="748"/>
      <c r="D153" s="748"/>
      <c r="E153" s="748"/>
      <c r="F153" s="748"/>
      <c r="G153" s="746">
        <v>165</v>
      </c>
      <c r="H153" s="746"/>
      <c r="I153" s="57"/>
      <c r="J153" s="57"/>
      <c r="K153" s="56"/>
    </row>
    <row r="154" spans="1:11" s="23" customFormat="1" x14ac:dyDescent="0.2">
      <c r="B154" s="757" t="s">
        <v>275</v>
      </c>
      <c r="C154" s="757"/>
      <c r="D154" s="757"/>
      <c r="E154" s="757"/>
      <c r="F154" s="757"/>
      <c r="G154" s="746">
        <v>30</v>
      </c>
      <c r="H154" s="746"/>
      <c r="I154" s="57"/>
      <c r="J154" s="57"/>
      <c r="K154" s="56"/>
    </row>
    <row r="155" spans="1:11" s="23" customFormat="1" x14ac:dyDescent="0.2">
      <c r="B155" s="757" t="s">
        <v>276</v>
      </c>
      <c r="C155" s="757"/>
      <c r="D155" s="757"/>
      <c r="E155" s="757"/>
      <c r="F155" s="757"/>
      <c r="G155" s="746">
        <v>82</v>
      </c>
      <c r="H155" s="746"/>
      <c r="I155" s="57"/>
      <c r="J155" s="57"/>
      <c r="K155" s="56"/>
    </row>
    <row r="156" spans="1:11" s="23" customFormat="1" x14ac:dyDescent="0.2">
      <c r="B156" s="387" t="s">
        <v>362</v>
      </c>
      <c r="C156" s="387"/>
      <c r="D156" s="387"/>
      <c r="E156" s="387"/>
      <c r="F156" s="387"/>
      <c r="G156" s="746">
        <v>13</v>
      </c>
      <c r="H156" s="746"/>
      <c r="I156" s="57"/>
      <c r="J156" s="57"/>
      <c r="K156" s="56"/>
    </row>
    <row r="157" spans="1:11" s="23" customFormat="1" ht="42.75" customHeight="1" x14ac:dyDescent="0.25">
      <c r="B157" s="748" t="s">
        <v>652</v>
      </c>
      <c r="C157" s="748"/>
      <c r="D157" s="748"/>
      <c r="E157" s="748"/>
      <c r="F157" s="748"/>
      <c r="G157" s="746">
        <v>2550</v>
      </c>
      <c r="H157" s="747"/>
      <c r="I157" s="57"/>
      <c r="J157" s="57"/>
      <c r="K157" s="56"/>
    </row>
    <row r="158" spans="1:11" s="23" customFormat="1" x14ac:dyDescent="0.2">
      <c r="B158" s="22"/>
      <c r="C158" s="22"/>
      <c r="F158" s="24"/>
      <c r="G158" s="24"/>
      <c r="I158" s="57"/>
      <c r="J158" s="57"/>
      <c r="K158" s="56"/>
    </row>
    <row r="159" spans="1:11" ht="15" x14ac:dyDescent="0.25">
      <c r="A159" s="37">
        <v>5175</v>
      </c>
      <c r="B159" s="389" t="s">
        <v>26</v>
      </c>
      <c r="C159" s="380"/>
      <c r="D159" s="380"/>
      <c r="E159" s="380"/>
      <c r="F159" s="380"/>
      <c r="G159" s="707">
        <v>617</v>
      </c>
      <c r="H159" s="708"/>
      <c r="I159" s="36">
        <v>590</v>
      </c>
      <c r="J159" s="36">
        <v>590</v>
      </c>
    </row>
    <row r="160" spans="1:11" ht="15" x14ac:dyDescent="0.25">
      <c r="B160" s="409" t="s">
        <v>469</v>
      </c>
      <c r="C160" s="380"/>
      <c r="D160" s="380"/>
      <c r="E160" s="380"/>
      <c r="F160" s="380"/>
      <c r="G160" s="380"/>
      <c r="H160" s="380"/>
      <c r="I160" s="36">
        <v>325</v>
      </c>
      <c r="J160" s="36">
        <v>650</v>
      </c>
      <c r="K160" s="39" t="s">
        <v>653</v>
      </c>
    </row>
    <row r="161" spans="1:11" ht="15" customHeight="1" x14ac:dyDescent="0.25">
      <c r="B161" s="389"/>
      <c r="C161" s="380"/>
      <c r="D161" s="380"/>
      <c r="E161" s="380"/>
      <c r="F161" s="380"/>
      <c r="G161" s="380"/>
      <c r="H161" s="380"/>
    </row>
    <row r="162" spans="1:11" ht="15" x14ac:dyDescent="0.25">
      <c r="A162" s="37">
        <v>5192</v>
      </c>
      <c r="B162" s="389" t="s">
        <v>111</v>
      </c>
      <c r="C162" s="380"/>
      <c r="D162" s="380"/>
      <c r="E162" s="380"/>
      <c r="F162" s="380"/>
      <c r="G162" s="732">
        <v>180</v>
      </c>
      <c r="H162" s="733"/>
      <c r="I162" s="36">
        <v>180</v>
      </c>
      <c r="J162" s="36">
        <v>180</v>
      </c>
    </row>
    <row r="163" spans="1:11" ht="14.25" customHeight="1" x14ac:dyDescent="0.25">
      <c r="B163" s="753" t="s">
        <v>363</v>
      </c>
      <c r="C163" s="753"/>
      <c r="D163" s="753"/>
      <c r="E163" s="753"/>
      <c r="F163" s="753"/>
      <c r="G163" s="746"/>
      <c r="H163" s="747"/>
    </row>
    <row r="164" spans="1:11" ht="18.75" customHeight="1" x14ac:dyDescent="0.25">
      <c r="B164" s="389"/>
      <c r="C164" s="380"/>
      <c r="D164" s="380"/>
      <c r="E164" s="380"/>
      <c r="F164" s="380"/>
      <c r="G164" s="380"/>
      <c r="H164" s="380"/>
    </row>
    <row r="165" spans="1:11" ht="32.25" customHeight="1" thickBot="1" x14ac:dyDescent="0.3">
      <c r="B165" s="719" t="s">
        <v>417</v>
      </c>
      <c r="C165" s="720"/>
      <c r="D165" s="720"/>
      <c r="E165" s="720"/>
      <c r="F165" s="720"/>
      <c r="G165" s="738">
        <f>SUM(G166,G169)</f>
        <v>285</v>
      </c>
      <c r="H165" s="738"/>
      <c r="I165" s="139">
        <f>SUM(I166:I169)</f>
        <v>260</v>
      </c>
      <c r="J165" s="139">
        <f>SUM(J166:J169)</f>
        <v>260</v>
      </c>
    </row>
    <row r="166" spans="1:11" ht="15.75" thickTop="1" x14ac:dyDescent="0.25">
      <c r="A166" s="37">
        <v>5361</v>
      </c>
      <c r="B166" s="389" t="s">
        <v>27</v>
      </c>
      <c r="G166" s="732">
        <v>200</v>
      </c>
      <c r="H166" s="733"/>
      <c r="I166" s="36">
        <v>200</v>
      </c>
      <c r="J166" s="36">
        <v>200</v>
      </c>
    </row>
    <row r="167" spans="1:11" ht="16.5" customHeight="1" x14ac:dyDescent="0.2">
      <c r="B167" s="739" t="s">
        <v>364</v>
      </c>
      <c r="C167" s="739"/>
      <c r="D167" s="739"/>
      <c r="E167" s="739"/>
      <c r="F167" s="739"/>
      <c r="G167" s="739"/>
      <c r="H167" s="739"/>
    </row>
    <row r="168" spans="1:11" ht="15" x14ac:dyDescent="0.25">
      <c r="B168" s="389"/>
      <c r="G168" s="377"/>
      <c r="H168" s="378"/>
    </row>
    <row r="169" spans="1:11" ht="15" x14ac:dyDescent="0.25">
      <c r="A169" s="37">
        <v>5362</v>
      </c>
      <c r="B169" s="21" t="s">
        <v>354</v>
      </c>
      <c r="G169" s="732">
        <v>85</v>
      </c>
      <c r="H169" s="733"/>
      <c r="I169" s="36">
        <v>60</v>
      </c>
      <c r="J169" s="36">
        <v>60</v>
      </c>
    </row>
    <row r="170" spans="1:11" s="163" customFormat="1" ht="14.25" customHeight="1" x14ac:dyDescent="0.25">
      <c r="B170" s="756" t="s">
        <v>365</v>
      </c>
      <c r="C170" s="758"/>
      <c r="D170" s="758"/>
      <c r="E170" s="758"/>
      <c r="F170" s="758"/>
      <c r="G170" s="758"/>
      <c r="H170" s="758"/>
    </row>
    <row r="171" spans="1:11" ht="16.5" customHeight="1" x14ac:dyDescent="0.25">
      <c r="B171" s="389"/>
      <c r="G171" s="377"/>
      <c r="H171" s="378"/>
      <c r="I171" s="164">
        <v>0</v>
      </c>
      <c r="J171" s="164">
        <v>20</v>
      </c>
      <c r="K171" s="410" t="s">
        <v>654</v>
      </c>
    </row>
    <row r="173" spans="1:11" x14ac:dyDescent="0.2">
      <c r="D173" s="176" t="s">
        <v>252</v>
      </c>
      <c r="E173" s="177">
        <f>SUM(E14)</f>
        <v>126807</v>
      </c>
      <c r="F173" s="177">
        <f>SUM(F14)</f>
        <v>126652</v>
      </c>
      <c r="G173" s="177">
        <f>SUM(G14)</f>
        <v>129341</v>
      </c>
    </row>
    <row r="174" spans="1:11" x14ac:dyDescent="0.2">
      <c r="D174" s="176" t="s">
        <v>253</v>
      </c>
      <c r="E174" s="177">
        <v>0</v>
      </c>
      <c r="F174" s="177">
        <v>0</v>
      </c>
      <c r="G174" s="177">
        <v>0</v>
      </c>
    </row>
    <row r="175" spans="1:11" ht="15" x14ac:dyDescent="0.25">
      <c r="D175" s="178" t="s">
        <v>248</v>
      </c>
      <c r="E175" s="179">
        <f>SUM(E173:E174)</f>
        <v>126807</v>
      </c>
      <c r="F175" s="179">
        <f>SUM(F173:F174)</f>
        <v>126652</v>
      </c>
      <c r="G175" s="179">
        <f>SUM(G173:G174)</f>
        <v>129341</v>
      </c>
    </row>
  </sheetData>
  <mergeCells count="196">
    <mergeCell ref="B58:H58"/>
    <mergeCell ref="B29:H29"/>
    <mergeCell ref="G31:H31"/>
    <mergeCell ref="G38:H38"/>
    <mergeCell ref="G55:H55"/>
    <mergeCell ref="G113:H113"/>
    <mergeCell ref="B63:F63"/>
    <mergeCell ref="B55:F55"/>
    <mergeCell ref="B61:F61"/>
    <mergeCell ref="B86:F86"/>
    <mergeCell ref="G82:H82"/>
    <mergeCell ref="B73:H74"/>
    <mergeCell ref="G57:H57"/>
    <mergeCell ref="G76:H76"/>
    <mergeCell ref="G61:H61"/>
    <mergeCell ref="G64:H64"/>
    <mergeCell ref="B65:F65"/>
    <mergeCell ref="G65:H65"/>
    <mergeCell ref="B64:F64"/>
    <mergeCell ref="G25:H25"/>
    <mergeCell ref="G47:H47"/>
    <mergeCell ref="B49:F49"/>
    <mergeCell ref="G68:H68"/>
    <mergeCell ref="B83:F84"/>
    <mergeCell ref="G84:H84"/>
    <mergeCell ref="G54:H54"/>
    <mergeCell ref="B62:F62"/>
    <mergeCell ref="G101:H101"/>
    <mergeCell ref="G62:H62"/>
    <mergeCell ref="G86:H86"/>
    <mergeCell ref="G92:H92"/>
    <mergeCell ref="B66:F66"/>
    <mergeCell ref="B50:F50"/>
    <mergeCell ref="B26:H26"/>
    <mergeCell ref="G35:H35"/>
    <mergeCell ref="B101:F101"/>
    <mergeCell ref="B87:F87"/>
    <mergeCell ref="G94:H94"/>
    <mergeCell ref="G99:H99"/>
    <mergeCell ref="G63:H63"/>
    <mergeCell ref="B36:H36"/>
    <mergeCell ref="G49:H49"/>
    <mergeCell ref="G50:H50"/>
    <mergeCell ref="G1:H1"/>
    <mergeCell ref="B14:D14"/>
    <mergeCell ref="G87:H87"/>
    <mergeCell ref="B100:F100"/>
    <mergeCell ref="G41:H41"/>
    <mergeCell ref="G42:H42"/>
    <mergeCell ref="G43:H43"/>
    <mergeCell ref="B46:F47"/>
    <mergeCell ref="G32:H32"/>
    <mergeCell ref="G33:H33"/>
    <mergeCell ref="B39:F39"/>
    <mergeCell ref="G48:H48"/>
    <mergeCell ref="B44:H44"/>
    <mergeCell ref="G45:H45"/>
    <mergeCell ref="B48:F48"/>
    <mergeCell ref="G40:H40"/>
    <mergeCell ref="G18:H18"/>
    <mergeCell ref="B69:H70"/>
    <mergeCell ref="G39:H39"/>
    <mergeCell ref="G52:H52"/>
    <mergeCell ref="G53:H53"/>
    <mergeCell ref="B53:F53"/>
    <mergeCell ref="B92:F92"/>
    <mergeCell ref="G72:H72"/>
    <mergeCell ref="G122:H122"/>
    <mergeCell ref="B88:F88"/>
    <mergeCell ref="G88:H88"/>
    <mergeCell ref="G90:H90"/>
    <mergeCell ref="B121:F121"/>
    <mergeCell ref="B118:F118"/>
    <mergeCell ref="B91:F91"/>
    <mergeCell ref="G91:H91"/>
    <mergeCell ref="B112:F112"/>
    <mergeCell ref="G103:H103"/>
    <mergeCell ref="G118:H118"/>
    <mergeCell ref="G112:H112"/>
    <mergeCell ref="G120:H120"/>
    <mergeCell ref="G121:H121"/>
    <mergeCell ref="G117:H117"/>
    <mergeCell ref="G95:H96"/>
    <mergeCell ref="B103:F103"/>
    <mergeCell ref="G102:H102"/>
    <mergeCell ref="B102:F102"/>
    <mergeCell ref="G114:H114"/>
    <mergeCell ref="B114:F114"/>
    <mergeCell ref="G98:H98"/>
    <mergeCell ref="B115:F115"/>
    <mergeCell ref="G115:H115"/>
    <mergeCell ref="B170:H170"/>
    <mergeCell ref="B149:F149"/>
    <mergeCell ref="G149:H149"/>
    <mergeCell ref="G151:H151"/>
    <mergeCell ref="B146:F147"/>
    <mergeCell ref="B150:F150"/>
    <mergeCell ref="B167:H167"/>
    <mergeCell ref="G166:H166"/>
    <mergeCell ref="B148:F148"/>
    <mergeCell ref="B157:F157"/>
    <mergeCell ref="G150:H150"/>
    <mergeCell ref="B154:F154"/>
    <mergeCell ref="G153:H153"/>
    <mergeCell ref="B163:F163"/>
    <mergeCell ref="G163:H163"/>
    <mergeCell ref="B165:F165"/>
    <mergeCell ref="G169:H169"/>
    <mergeCell ref="G146:H146"/>
    <mergeCell ref="G147:H147"/>
    <mergeCell ref="G156:H156"/>
    <mergeCell ref="G154:H154"/>
    <mergeCell ref="G157:H157"/>
    <mergeCell ref="G152:H152"/>
    <mergeCell ref="B153:F153"/>
    <mergeCell ref="G165:H165"/>
    <mergeCell ref="G159:H159"/>
    <mergeCell ref="G162:H162"/>
    <mergeCell ref="G145:H145"/>
    <mergeCell ref="B129:F129"/>
    <mergeCell ref="B128:F128"/>
    <mergeCell ref="B124:F124"/>
    <mergeCell ref="G100:H100"/>
    <mergeCell ref="G128:H128"/>
    <mergeCell ref="B125:F125"/>
    <mergeCell ref="G135:H135"/>
    <mergeCell ref="G141:H141"/>
    <mergeCell ref="G123:H123"/>
    <mergeCell ref="G125:H125"/>
    <mergeCell ref="G127:H127"/>
    <mergeCell ref="G126:H126"/>
    <mergeCell ref="B113:F113"/>
    <mergeCell ref="G116:H116"/>
    <mergeCell ref="G106:H106"/>
    <mergeCell ref="B116:F116"/>
    <mergeCell ref="B110:F111"/>
    <mergeCell ref="B120:F120"/>
    <mergeCell ref="B123:F123"/>
    <mergeCell ref="G109:H109"/>
    <mergeCell ref="B127:F127"/>
    <mergeCell ref="B132:F132"/>
    <mergeCell ref="G134:H134"/>
    <mergeCell ref="B130:F130"/>
    <mergeCell ref="G130:H130"/>
    <mergeCell ref="B131:F131"/>
    <mergeCell ref="G137:H137"/>
    <mergeCell ref="G133:H133"/>
    <mergeCell ref="G139:H139"/>
    <mergeCell ref="B138:F138"/>
    <mergeCell ref="G138:H138"/>
    <mergeCell ref="B135:F135"/>
    <mergeCell ref="B155:F155"/>
    <mergeCell ref="G155:H155"/>
    <mergeCell ref="B139:F139"/>
    <mergeCell ref="G148:H148"/>
    <mergeCell ref="G131:H131"/>
    <mergeCell ref="G132:H132"/>
    <mergeCell ref="G129:H129"/>
    <mergeCell ref="B152:F152"/>
    <mergeCell ref="B137:F137"/>
    <mergeCell ref="B136:F136"/>
    <mergeCell ref="G136:H136"/>
    <mergeCell ref="G140:H140"/>
    <mergeCell ref="B133:F133"/>
    <mergeCell ref="B151:F151"/>
    <mergeCell ref="B141:F141"/>
    <mergeCell ref="B145:F145"/>
    <mergeCell ref="G144:H144"/>
    <mergeCell ref="B134:F134"/>
    <mergeCell ref="B140:F140"/>
    <mergeCell ref="G142:H142"/>
    <mergeCell ref="B142:F142"/>
    <mergeCell ref="G19:H19"/>
    <mergeCell ref="B20:H20"/>
    <mergeCell ref="G22:H22"/>
    <mergeCell ref="B23:H23"/>
    <mergeCell ref="B126:F126"/>
    <mergeCell ref="G66:H66"/>
    <mergeCell ref="G60:H60"/>
    <mergeCell ref="B85:F85"/>
    <mergeCell ref="G97:H97"/>
    <mergeCell ref="G79:H79"/>
    <mergeCell ref="G85:H85"/>
    <mergeCell ref="B107:F107"/>
    <mergeCell ref="B95:F96"/>
    <mergeCell ref="B97:F97"/>
    <mergeCell ref="B106:F106"/>
    <mergeCell ref="G107:H107"/>
    <mergeCell ref="G105:H105"/>
    <mergeCell ref="G124:H124"/>
    <mergeCell ref="G119:H119"/>
    <mergeCell ref="B122:F122"/>
    <mergeCell ref="B119:F119"/>
    <mergeCell ref="G110:H110"/>
    <mergeCell ref="B54:F54"/>
    <mergeCell ref="G28:H28"/>
  </mergeCells>
  <pageMargins left="0.70866141732283472" right="0.70866141732283472" top="0.78740157480314965" bottom="0.78740157480314965" header="0.31496062992125984" footer="0.31496062992125984"/>
  <pageSetup paperSize="9" scale="66" firstPageNumber="36"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colBreaks count="1" manualBreakCount="1">
    <brk id="12" max="107"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A1:O98"/>
  <sheetViews>
    <sheetView showGridLines="0" view="pageBreakPreview" zoomScaleNormal="100" zoomScaleSheetLayoutView="100" workbookViewId="0">
      <selection activeCell="E98" sqref="E98"/>
    </sheetView>
  </sheetViews>
  <sheetFormatPr defaultColWidth="9.140625" defaultRowHeight="14.25" x14ac:dyDescent="0.2"/>
  <cols>
    <col min="1" max="1" width="6.42578125" style="42" customWidth="1"/>
    <col min="2" max="2" width="8.5703125" style="42" customWidth="1"/>
    <col min="3" max="3" width="9.140625" style="42"/>
    <col min="4" max="4" width="60.85546875" style="37" customWidth="1"/>
    <col min="5" max="7" width="14.140625" style="35" customWidth="1"/>
    <col min="8" max="8" width="9.140625" style="37" customWidth="1"/>
    <col min="9" max="10" width="9.140625" style="36"/>
    <col min="11" max="11" width="9.140625" style="37"/>
    <col min="12" max="12" width="13.28515625" style="37" customWidth="1"/>
    <col min="13" max="16384" width="9.140625" style="37"/>
  </cols>
  <sheetData>
    <row r="1" spans="1:15" ht="23.25" x14ac:dyDescent="0.35">
      <c r="B1" s="98" t="s">
        <v>114</v>
      </c>
      <c r="G1" s="737" t="s">
        <v>38</v>
      </c>
      <c r="H1" s="737"/>
    </row>
    <row r="3" spans="1:15" x14ac:dyDescent="0.2">
      <c r="B3" s="49" t="s">
        <v>1</v>
      </c>
      <c r="C3" s="49" t="s">
        <v>39</v>
      </c>
    </row>
    <row r="4" spans="1:15" x14ac:dyDescent="0.2">
      <c r="C4" s="319" t="s">
        <v>40</v>
      </c>
    </row>
    <row r="5" spans="1:15" s="39" customFormat="1" ht="13.5" thickBot="1" x14ac:dyDescent="0.25">
      <c r="A5" s="100"/>
      <c r="B5" s="100"/>
      <c r="C5" s="100"/>
      <c r="E5" s="36"/>
      <c r="F5" s="36"/>
      <c r="G5" s="36"/>
      <c r="H5" s="132" t="s">
        <v>6</v>
      </c>
      <c r="I5" s="36"/>
      <c r="J5" s="36"/>
    </row>
    <row r="6" spans="1:15" s="39" customFormat="1" ht="39.75" thickTop="1" thickBot="1" x14ac:dyDescent="0.25">
      <c r="A6" s="100"/>
      <c r="B6" s="58" t="s">
        <v>2</v>
      </c>
      <c r="C6" s="59" t="s">
        <v>3</v>
      </c>
      <c r="D6" s="60" t="s">
        <v>4</v>
      </c>
      <c r="E6" s="61" t="s">
        <v>582</v>
      </c>
      <c r="F6" s="61" t="s">
        <v>583</v>
      </c>
      <c r="G6" s="61" t="s">
        <v>584</v>
      </c>
      <c r="H6" s="27" t="s">
        <v>5</v>
      </c>
      <c r="I6" s="36"/>
      <c r="J6" s="36"/>
    </row>
    <row r="7" spans="1:15" s="67" customFormat="1" thickTop="1" thickBot="1" x14ac:dyDescent="0.25">
      <c r="B7" s="62">
        <v>1</v>
      </c>
      <c r="C7" s="63">
        <v>2</v>
      </c>
      <c r="D7" s="63">
        <v>3</v>
      </c>
      <c r="E7" s="64">
        <v>4</v>
      </c>
      <c r="F7" s="64">
        <v>5</v>
      </c>
      <c r="G7" s="64">
        <v>6</v>
      </c>
      <c r="H7" s="65" t="s">
        <v>194</v>
      </c>
      <c r="I7" s="205"/>
      <c r="J7" s="205"/>
    </row>
    <row r="8" spans="1:15" ht="15" thickTop="1" x14ac:dyDescent="0.2">
      <c r="B8" s="119">
        <v>6172</v>
      </c>
      <c r="C8" s="120">
        <v>51</v>
      </c>
      <c r="D8" s="123" t="s">
        <v>380</v>
      </c>
      <c r="E8" s="122">
        <f>SUM(I16)</f>
        <v>45378</v>
      </c>
      <c r="F8" s="122">
        <f>SUM(J16)</f>
        <v>45378</v>
      </c>
      <c r="G8" s="122">
        <f>SUM(G16)</f>
        <v>46825</v>
      </c>
      <c r="H8" s="101">
        <f>G8/E8*100</f>
        <v>103.18876988849222</v>
      </c>
    </row>
    <row r="9" spans="1:15" ht="28.5" x14ac:dyDescent="0.2">
      <c r="B9" s="128">
        <v>6172</v>
      </c>
      <c r="C9" s="129">
        <v>53</v>
      </c>
      <c r="D9" s="134" t="s">
        <v>414</v>
      </c>
      <c r="E9" s="105">
        <f>SUM(I56)</f>
        <v>175</v>
      </c>
      <c r="F9" s="105">
        <f>SUM(J56)</f>
        <v>175</v>
      </c>
      <c r="G9" s="105">
        <f>SUM(G56)</f>
        <v>600</v>
      </c>
      <c r="H9" s="106">
        <f>G9/E9*100</f>
        <v>342.85714285714283</v>
      </c>
    </row>
    <row r="10" spans="1:15" x14ac:dyDescent="0.2">
      <c r="B10" s="78">
        <v>6172</v>
      </c>
      <c r="C10" s="79">
        <v>54</v>
      </c>
      <c r="D10" s="82" t="s">
        <v>419</v>
      </c>
      <c r="E10" s="25">
        <f>SUM(I63)</f>
        <v>2</v>
      </c>
      <c r="F10" s="25">
        <f>SUM(J63)</f>
        <v>2</v>
      </c>
      <c r="G10" s="25">
        <f>SUM(G63)</f>
        <v>2</v>
      </c>
      <c r="H10" s="106">
        <f>G10/E10*100</f>
        <v>100</v>
      </c>
    </row>
    <row r="11" spans="1:15" ht="15" thickBot="1" x14ac:dyDescent="0.25">
      <c r="B11" s="78">
        <v>6172</v>
      </c>
      <c r="C11" s="79">
        <v>61</v>
      </c>
      <c r="D11" s="102" t="s">
        <v>437</v>
      </c>
      <c r="E11" s="25">
        <f>SUM(I68)</f>
        <v>5985</v>
      </c>
      <c r="F11" s="25">
        <f>SUM(J68)</f>
        <v>6074</v>
      </c>
      <c r="G11" s="25">
        <f>SUM(G68)</f>
        <v>9590</v>
      </c>
      <c r="H11" s="106">
        <f>G11/E11*100</f>
        <v>160.23391812865498</v>
      </c>
    </row>
    <row r="12" spans="1:15" s="87" customFormat="1" ht="16.5" thickTop="1" thickBot="1" x14ac:dyDescent="0.3">
      <c r="A12" s="99"/>
      <c r="B12" s="726" t="s">
        <v>8</v>
      </c>
      <c r="C12" s="727"/>
      <c r="D12" s="728"/>
      <c r="E12" s="85">
        <f>SUM(E8:E11)</f>
        <v>51540</v>
      </c>
      <c r="F12" s="85">
        <f>SUM(F8:F11)</f>
        <v>51629</v>
      </c>
      <c r="G12" s="85">
        <f>SUM(G8:G11)</f>
        <v>57017</v>
      </c>
      <c r="H12" s="40">
        <f>G12/E12*100</f>
        <v>110.6266977105161</v>
      </c>
      <c r="I12" s="137"/>
      <c r="J12" s="137"/>
    </row>
    <row r="13" spans="1:15" ht="15" thickTop="1" x14ac:dyDescent="0.2"/>
    <row r="14" spans="1:15" ht="18" customHeight="1" x14ac:dyDescent="0.2">
      <c r="B14" s="125"/>
      <c r="C14" s="125"/>
      <c r="D14" s="125"/>
      <c r="E14" s="125"/>
      <c r="F14" s="125"/>
      <c r="G14" s="125"/>
      <c r="H14" s="38"/>
      <c r="I14" s="138"/>
      <c r="J14" s="138"/>
      <c r="K14" s="38"/>
      <c r="L14" s="38"/>
      <c r="M14" s="38"/>
      <c r="N14" s="38"/>
      <c r="O14" s="38"/>
    </row>
    <row r="15" spans="1:15" ht="15" x14ac:dyDescent="0.25">
      <c r="B15" s="43" t="s">
        <v>10</v>
      </c>
    </row>
    <row r="16" spans="1:15" ht="17.25" customHeight="1" thickBot="1" x14ac:dyDescent="0.3">
      <c r="B16" s="44" t="s">
        <v>381</v>
      </c>
      <c r="C16" s="45"/>
      <c r="D16" s="46"/>
      <c r="E16" s="47"/>
      <c r="F16" s="47"/>
      <c r="G16" s="738">
        <f>SUM(G17,G24,G29,G34,G42,G52)</f>
        <v>46825</v>
      </c>
      <c r="H16" s="738"/>
      <c r="I16" s="139">
        <f>SUM(I17,I24,I29,I34,I42,I52)</f>
        <v>45378</v>
      </c>
      <c r="J16" s="139">
        <f>SUM(J17,J24,J29,J34,J42,J52)</f>
        <v>45378</v>
      </c>
    </row>
    <row r="17" spans="1:11" ht="15.75" thickTop="1" x14ac:dyDescent="0.25">
      <c r="A17" s="42">
        <v>5122</v>
      </c>
      <c r="B17" s="21" t="s">
        <v>126</v>
      </c>
      <c r="C17" s="22"/>
      <c r="D17" s="23"/>
      <c r="E17" s="24"/>
      <c r="F17" s="24"/>
      <c r="G17" s="707">
        <f>SUM(G18,G21)</f>
        <v>180</v>
      </c>
      <c r="H17" s="708"/>
      <c r="I17" s="207">
        <v>182</v>
      </c>
      <c r="J17" s="207">
        <v>182</v>
      </c>
    </row>
    <row r="18" spans="1:11" ht="15" customHeight="1" x14ac:dyDescent="0.25">
      <c r="B18" s="742" t="s">
        <v>127</v>
      </c>
      <c r="C18" s="742"/>
      <c r="D18" s="742"/>
      <c r="E18" s="742"/>
      <c r="F18" s="742"/>
      <c r="G18" s="746">
        <v>50</v>
      </c>
      <c r="H18" s="747"/>
    </row>
    <row r="19" spans="1:11" s="23" customFormat="1" ht="42.75" customHeight="1" x14ac:dyDescent="0.2">
      <c r="A19" s="22"/>
      <c r="B19" s="769" t="s">
        <v>655</v>
      </c>
      <c r="C19" s="769"/>
      <c r="D19" s="769"/>
      <c r="E19" s="769"/>
      <c r="F19" s="769"/>
      <c r="G19" s="769"/>
      <c r="H19" s="769"/>
      <c r="I19" s="57"/>
      <c r="J19" s="57"/>
    </row>
    <row r="20" spans="1:11" s="23" customFormat="1" ht="17.25" customHeight="1" x14ac:dyDescent="0.2">
      <c r="A20" s="22"/>
      <c r="B20" s="301"/>
      <c r="C20" s="95"/>
      <c r="D20" s="93"/>
      <c r="E20" s="92"/>
      <c r="F20" s="92"/>
      <c r="G20" s="302"/>
      <c r="H20" s="302"/>
      <c r="I20" s="57"/>
      <c r="J20" s="57"/>
    </row>
    <row r="21" spans="1:11" ht="15" customHeight="1" x14ac:dyDescent="0.25">
      <c r="B21" s="742" t="s">
        <v>161</v>
      </c>
      <c r="C21" s="742"/>
      <c r="D21" s="742"/>
      <c r="E21" s="742"/>
      <c r="F21" s="742"/>
      <c r="G21" s="746">
        <v>130</v>
      </c>
      <c r="H21" s="747"/>
    </row>
    <row r="22" spans="1:11" s="23" customFormat="1" ht="86.25" customHeight="1" x14ac:dyDescent="0.2">
      <c r="A22" s="22"/>
      <c r="B22" s="766" t="s">
        <v>656</v>
      </c>
      <c r="C22" s="769"/>
      <c r="D22" s="769"/>
      <c r="E22" s="769"/>
      <c r="F22" s="769"/>
      <c r="G22" s="769"/>
      <c r="H22" s="769"/>
      <c r="I22" s="57"/>
      <c r="J22" s="57"/>
    </row>
    <row r="23" spans="1:11" s="23" customFormat="1" ht="17.25" customHeight="1" x14ac:dyDescent="0.25">
      <c r="A23" s="22"/>
      <c r="B23" s="94"/>
      <c r="C23" s="95"/>
      <c r="D23" s="93"/>
      <c r="E23" s="92"/>
      <c r="F23" s="92"/>
      <c r="G23" s="96"/>
      <c r="H23" s="96"/>
      <c r="I23" s="57"/>
      <c r="J23" s="57"/>
    </row>
    <row r="24" spans="1:11" s="233" customFormat="1" ht="15" x14ac:dyDescent="0.25">
      <c r="A24" s="37">
        <v>5163</v>
      </c>
      <c r="B24" s="407" t="s">
        <v>24</v>
      </c>
      <c r="C24" s="404"/>
      <c r="D24" s="404"/>
      <c r="E24" s="404"/>
      <c r="F24" s="404"/>
      <c r="G24" s="732">
        <v>44300</v>
      </c>
      <c r="H24" s="733"/>
      <c r="I24" s="36">
        <v>42800</v>
      </c>
      <c r="J24" s="36">
        <v>42800</v>
      </c>
      <c r="K24" s="37"/>
    </row>
    <row r="25" spans="1:11" s="241" customFormat="1" ht="17.25" customHeight="1" x14ac:dyDescent="0.2">
      <c r="A25" s="22"/>
      <c r="B25" s="716" t="s">
        <v>657</v>
      </c>
      <c r="C25" s="716"/>
      <c r="D25" s="716"/>
      <c r="E25" s="716"/>
      <c r="F25" s="716"/>
      <c r="G25" s="716"/>
      <c r="H25" s="716"/>
      <c r="I25" s="57"/>
      <c r="J25" s="57"/>
      <c r="K25" s="23"/>
    </row>
    <row r="26" spans="1:11" s="241" customFormat="1" ht="22.5" customHeight="1" x14ac:dyDescent="0.2">
      <c r="A26" s="22"/>
      <c r="B26" s="716"/>
      <c r="C26" s="716"/>
      <c r="D26" s="716"/>
      <c r="E26" s="716"/>
      <c r="F26" s="716"/>
      <c r="G26" s="716"/>
      <c r="H26" s="716"/>
      <c r="I26" s="57"/>
      <c r="J26" s="57"/>
      <c r="K26" s="23"/>
    </row>
    <row r="27" spans="1:11" s="241" customFormat="1" ht="30.75" customHeight="1" x14ac:dyDescent="0.2">
      <c r="A27" s="22"/>
      <c r="B27" s="716"/>
      <c r="C27" s="716"/>
      <c r="D27" s="716"/>
      <c r="E27" s="716"/>
      <c r="F27" s="716"/>
      <c r="G27" s="716"/>
      <c r="H27" s="716"/>
      <c r="I27" s="57"/>
      <c r="J27" s="57"/>
      <c r="K27" s="23"/>
    </row>
    <row r="28" spans="1:11" s="241" customFormat="1" ht="17.25" customHeight="1" x14ac:dyDescent="0.25">
      <c r="A28" s="22"/>
      <c r="B28" s="360"/>
      <c r="C28" s="361"/>
      <c r="D28" s="362"/>
      <c r="E28" s="359"/>
      <c r="F28" s="359"/>
      <c r="G28" s="444"/>
      <c r="H28" s="444"/>
      <c r="I28" s="346"/>
      <c r="J28" s="346"/>
    </row>
    <row r="29" spans="1:11" s="233" customFormat="1" ht="15" x14ac:dyDescent="0.25">
      <c r="A29" s="42">
        <v>5164</v>
      </c>
      <c r="B29" s="407" t="s">
        <v>29</v>
      </c>
      <c r="C29" s="42"/>
      <c r="D29" s="37"/>
      <c r="E29" s="35"/>
      <c r="F29" s="35"/>
      <c r="G29" s="732">
        <f>G30+G31</f>
        <v>790</v>
      </c>
      <c r="H29" s="733"/>
      <c r="I29" s="36">
        <v>795</v>
      </c>
      <c r="J29" s="36">
        <v>795</v>
      </c>
    </row>
    <row r="30" spans="1:11" s="233" customFormat="1" ht="42.75" customHeight="1" x14ac:dyDescent="0.2">
      <c r="A30" s="42"/>
      <c r="B30" s="711" t="s">
        <v>658</v>
      </c>
      <c r="C30" s="711"/>
      <c r="D30" s="711"/>
      <c r="E30" s="711"/>
      <c r="F30" s="711"/>
      <c r="G30" s="767">
        <v>40</v>
      </c>
      <c r="H30" s="768"/>
      <c r="I30" s="36"/>
      <c r="J30" s="36"/>
    </row>
    <row r="31" spans="1:11" s="233" customFormat="1" ht="57" customHeight="1" x14ac:dyDescent="0.2">
      <c r="A31" s="42"/>
      <c r="B31" s="711" t="s">
        <v>659</v>
      </c>
      <c r="C31" s="711"/>
      <c r="D31" s="711"/>
      <c r="E31" s="711"/>
      <c r="F31" s="711"/>
      <c r="G31" s="767">
        <v>750</v>
      </c>
      <c r="H31" s="772"/>
      <c r="I31" s="36"/>
      <c r="J31" s="36"/>
    </row>
    <row r="32" spans="1:11" s="233" customFormat="1" ht="86.25" customHeight="1" x14ac:dyDescent="0.2">
      <c r="A32" s="42"/>
      <c r="B32" s="711"/>
      <c r="C32" s="711"/>
      <c r="D32" s="711"/>
      <c r="E32" s="711"/>
      <c r="F32" s="711"/>
      <c r="G32" s="180"/>
      <c r="H32" s="451"/>
      <c r="I32" s="36"/>
      <c r="J32" s="36"/>
    </row>
    <row r="33" spans="1:12" s="241" customFormat="1" ht="17.25" customHeight="1" x14ac:dyDescent="0.25">
      <c r="A33" s="22"/>
      <c r="B33" s="360"/>
      <c r="C33" s="361"/>
      <c r="D33" s="362"/>
      <c r="E33" s="359"/>
      <c r="F33" s="359"/>
      <c r="G33" s="444"/>
      <c r="H33" s="444"/>
      <c r="I33" s="346"/>
      <c r="J33" s="346"/>
    </row>
    <row r="34" spans="1:12" s="233" customFormat="1" ht="15" x14ac:dyDescent="0.25">
      <c r="A34" s="42">
        <v>5166</v>
      </c>
      <c r="B34" s="407" t="s">
        <v>12</v>
      </c>
      <c r="C34" s="42"/>
      <c r="D34" s="37"/>
      <c r="E34" s="35"/>
      <c r="F34" s="35"/>
      <c r="G34" s="732">
        <f>SUM(G35,G39)</f>
        <v>1340</v>
      </c>
      <c r="H34" s="733"/>
      <c r="I34" s="207">
        <v>1340</v>
      </c>
      <c r="J34" s="207">
        <v>1340</v>
      </c>
      <c r="K34" s="37"/>
      <c r="L34" s="37"/>
    </row>
    <row r="35" spans="1:12" s="233" customFormat="1" ht="15" customHeight="1" x14ac:dyDescent="0.25">
      <c r="A35" s="42"/>
      <c r="B35" s="742" t="s">
        <v>200</v>
      </c>
      <c r="C35" s="742"/>
      <c r="D35" s="742"/>
      <c r="E35" s="742"/>
      <c r="F35" s="742"/>
      <c r="G35" s="746">
        <v>1250</v>
      </c>
      <c r="H35" s="747"/>
      <c r="I35" s="36"/>
      <c r="J35" s="36"/>
      <c r="K35" s="37"/>
      <c r="L35" s="37"/>
    </row>
    <row r="36" spans="1:12" s="233" customFormat="1" ht="14.25" customHeight="1" x14ac:dyDescent="0.2">
      <c r="A36" s="42"/>
      <c r="B36" s="756" t="s">
        <v>660</v>
      </c>
      <c r="C36" s="756"/>
      <c r="D36" s="756"/>
      <c r="E36" s="756"/>
      <c r="F36" s="756"/>
      <c r="G36" s="756"/>
      <c r="H36" s="756"/>
      <c r="I36" s="36"/>
      <c r="J36" s="36"/>
      <c r="K36" s="37"/>
      <c r="L36" s="37"/>
    </row>
    <row r="37" spans="1:12" s="233" customFormat="1" ht="43.5" customHeight="1" x14ac:dyDescent="0.2">
      <c r="A37" s="42"/>
      <c r="B37" s="756"/>
      <c r="C37" s="756"/>
      <c r="D37" s="756"/>
      <c r="E37" s="756"/>
      <c r="F37" s="756"/>
      <c r="G37" s="756"/>
      <c r="H37" s="756"/>
      <c r="I37" s="36"/>
      <c r="J37" s="36"/>
      <c r="K37" s="37"/>
      <c r="L37" s="37"/>
    </row>
    <row r="38" spans="1:12" s="233" customFormat="1" ht="15.75" customHeight="1" x14ac:dyDescent="0.2">
      <c r="A38" s="42"/>
      <c r="B38" s="406"/>
      <c r="C38" s="406"/>
      <c r="D38" s="406"/>
      <c r="E38" s="406"/>
      <c r="F38" s="406"/>
      <c r="G38" s="406"/>
      <c r="H38" s="406"/>
      <c r="I38" s="36"/>
      <c r="J38" s="36"/>
      <c r="K38" s="37"/>
      <c r="L38" s="37"/>
    </row>
    <row r="39" spans="1:12" s="233" customFormat="1" ht="15" customHeight="1" x14ac:dyDescent="0.25">
      <c r="A39" s="42"/>
      <c r="B39" s="742" t="s">
        <v>201</v>
      </c>
      <c r="C39" s="742"/>
      <c r="D39" s="742"/>
      <c r="E39" s="742"/>
      <c r="F39" s="742"/>
      <c r="G39" s="746">
        <v>90</v>
      </c>
      <c r="H39" s="747"/>
      <c r="I39" s="36"/>
      <c r="J39" s="36"/>
      <c r="K39" s="37"/>
      <c r="L39" s="37"/>
    </row>
    <row r="40" spans="1:12" s="241" customFormat="1" ht="30.75" customHeight="1" x14ac:dyDescent="0.2">
      <c r="A40" s="22"/>
      <c r="B40" s="766" t="s">
        <v>661</v>
      </c>
      <c r="C40" s="766"/>
      <c r="D40" s="766"/>
      <c r="E40" s="766"/>
      <c r="F40" s="766"/>
      <c r="G40" s="766"/>
      <c r="H40" s="766"/>
      <c r="I40" s="57"/>
      <c r="J40" s="57"/>
      <c r="K40" s="23"/>
      <c r="L40" s="23"/>
    </row>
    <row r="41" spans="1:12" s="241" customFormat="1" ht="17.25" customHeight="1" x14ac:dyDescent="0.25">
      <c r="A41" s="22"/>
      <c r="B41" s="360"/>
      <c r="C41" s="361"/>
      <c r="D41" s="362"/>
      <c r="E41" s="359"/>
      <c r="F41" s="359"/>
      <c r="G41" s="444"/>
      <c r="H41" s="444"/>
      <c r="I41" s="346"/>
      <c r="J41" s="346"/>
    </row>
    <row r="42" spans="1:12" s="233" customFormat="1" ht="15" x14ac:dyDescent="0.25">
      <c r="A42" s="42">
        <v>5169</v>
      </c>
      <c r="B42" s="407" t="s">
        <v>14</v>
      </c>
      <c r="C42" s="42"/>
      <c r="D42" s="37"/>
      <c r="E42" s="35"/>
      <c r="F42" s="35"/>
      <c r="G42" s="732">
        <f>SUM(G43,G48)</f>
        <v>140</v>
      </c>
      <c r="H42" s="733"/>
      <c r="I42" s="207">
        <v>182</v>
      </c>
      <c r="J42" s="207">
        <v>182</v>
      </c>
      <c r="K42" s="37"/>
    </row>
    <row r="43" spans="1:12" s="233" customFormat="1" ht="27.75" customHeight="1" x14ac:dyDescent="0.25">
      <c r="A43" s="42"/>
      <c r="B43" s="742" t="s">
        <v>356</v>
      </c>
      <c r="C43" s="742"/>
      <c r="D43" s="742"/>
      <c r="E43" s="742"/>
      <c r="F43" s="742"/>
      <c r="G43" s="746">
        <v>80</v>
      </c>
      <c r="H43" s="747"/>
      <c r="I43" s="36"/>
      <c r="J43" s="36"/>
      <c r="K43" s="37"/>
    </row>
    <row r="44" spans="1:12" s="233" customFormat="1" ht="14.25" customHeight="1" x14ac:dyDescent="0.2">
      <c r="A44" s="42"/>
      <c r="B44" s="756" t="s">
        <v>662</v>
      </c>
      <c r="C44" s="756"/>
      <c r="D44" s="756"/>
      <c r="E44" s="756"/>
      <c r="F44" s="756"/>
      <c r="G44" s="756"/>
      <c r="H44" s="756"/>
      <c r="I44" s="36"/>
      <c r="J44" s="36"/>
      <c r="K44" s="37"/>
    </row>
    <row r="45" spans="1:12" s="233" customFormat="1" ht="14.25" customHeight="1" x14ac:dyDescent="0.2">
      <c r="A45" s="42"/>
      <c r="B45" s="756"/>
      <c r="C45" s="756"/>
      <c r="D45" s="756"/>
      <c r="E45" s="756"/>
      <c r="F45" s="756"/>
      <c r="G45" s="756"/>
      <c r="H45" s="756"/>
      <c r="I45" s="36"/>
      <c r="J45" s="36"/>
      <c r="K45" s="37"/>
    </row>
    <row r="46" spans="1:12" s="233" customFormat="1" ht="14.25" customHeight="1" x14ac:dyDescent="0.2">
      <c r="A46" s="42"/>
      <c r="B46" s="756"/>
      <c r="C46" s="756"/>
      <c r="D46" s="756"/>
      <c r="E46" s="756"/>
      <c r="F46" s="756"/>
      <c r="G46" s="756"/>
      <c r="H46" s="756"/>
      <c r="I46" s="36"/>
      <c r="J46" s="36"/>
      <c r="K46" s="37"/>
    </row>
    <row r="47" spans="1:12" s="233" customFormat="1" ht="15" x14ac:dyDescent="0.25">
      <c r="A47" s="42"/>
      <c r="B47" s="407"/>
      <c r="C47" s="42"/>
      <c r="D47" s="37"/>
      <c r="E47" s="35"/>
      <c r="F47" s="35"/>
      <c r="G47" s="397"/>
      <c r="H47" s="398"/>
      <c r="I47" s="36"/>
      <c r="J47" s="36"/>
      <c r="K47" s="37"/>
    </row>
    <row r="48" spans="1:12" s="233" customFormat="1" ht="14.25" customHeight="1" x14ac:dyDescent="0.25">
      <c r="A48" s="42"/>
      <c r="B48" s="742" t="s">
        <v>128</v>
      </c>
      <c r="C48" s="742"/>
      <c r="D48" s="742"/>
      <c r="E48" s="742"/>
      <c r="F48" s="742"/>
      <c r="G48" s="746">
        <v>60</v>
      </c>
      <c r="H48" s="747"/>
      <c r="I48" s="36"/>
      <c r="J48" s="36"/>
      <c r="K48" s="37"/>
    </row>
    <row r="49" spans="1:12" s="233" customFormat="1" x14ac:dyDescent="0.2">
      <c r="A49" s="42"/>
      <c r="B49" s="756" t="s">
        <v>663</v>
      </c>
      <c r="C49" s="756"/>
      <c r="D49" s="756"/>
      <c r="E49" s="756"/>
      <c r="F49" s="756"/>
      <c r="G49" s="756"/>
      <c r="H49" s="756"/>
      <c r="I49" s="36"/>
      <c r="J49" s="36"/>
      <c r="K49" s="37"/>
    </row>
    <row r="50" spans="1:12" s="233" customFormat="1" ht="28.5" customHeight="1" x14ac:dyDescent="0.2">
      <c r="A50" s="42"/>
      <c r="B50" s="756"/>
      <c r="C50" s="756"/>
      <c r="D50" s="756"/>
      <c r="E50" s="756"/>
      <c r="F50" s="756"/>
      <c r="G50" s="756"/>
      <c r="H50" s="756"/>
      <c r="I50" s="36"/>
      <c r="J50" s="36"/>
      <c r="K50" s="37"/>
    </row>
    <row r="51" spans="1:12" s="233" customFormat="1" ht="15" x14ac:dyDescent="0.25">
      <c r="A51" s="42"/>
      <c r="B51" s="443"/>
      <c r="C51" s="232"/>
      <c r="E51" s="234"/>
      <c r="F51" s="234"/>
      <c r="G51" s="446"/>
      <c r="H51" s="447"/>
      <c r="I51" s="243"/>
      <c r="J51" s="243"/>
    </row>
    <row r="52" spans="1:12" s="233" customFormat="1" ht="15" x14ac:dyDescent="0.25">
      <c r="A52" s="42">
        <v>5192</v>
      </c>
      <c r="B52" s="407" t="s">
        <v>106</v>
      </c>
      <c r="C52" s="42"/>
      <c r="D52" s="37"/>
      <c r="E52" s="35"/>
      <c r="F52" s="35"/>
      <c r="G52" s="732">
        <v>75</v>
      </c>
      <c r="H52" s="733"/>
      <c r="I52" s="36">
        <v>79</v>
      </c>
      <c r="J52" s="36">
        <v>79</v>
      </c>
      <c r="K52" s="37"/>
    </row>
    <row r="53" spans="1:12" s="233" customFormat="1" ht="15" customHeight="1" x14ac:dyDescent="0.2">
      <c r="A53" s="42"/>
      <c r="B53" s="756" t="s">
        <v>664</v>
      </c>
      <c r="C53" s="756"/>
      <c r="D53" s="756"/>
      <c r="E53" s="756"/>
      <c r="F53" s="756"/>
      <c r="G53" s="756"/>
      <c r="H53" s="756"/>
      <c r="I53" s="36"/>
      <c r="J53" s="36"/>
      <c r="K53" s="37"/>
    </row>
    <row r="54" spans="1:12" s="233" customFormat="1" ht="15" customHeight="1" x14ac:dyDescent="0.2">
      <c r="A54" s="42"/>
      <c r="B54" s="756"/>
      <c r="C54" s="756"/>
      <c r="D54" s="756"/>
      <c r="E54" s="756"/>
      <c r="F54" s="756"/>
      <c r="G54" s="756"/>
      <c r="H54" s="756"/>
      <c r="I54" s="36"/>
      <c r="J54" s="36"/>
      <c r="K54" s="37"/>
    </row>
    <row r="55" spans="1:12" s="233" customFormat="1" ht="19.5" customHeight="1" x14ac:dyDescent="0.25">
      <c r="A55" s="42"/>
      <c r="B55" s="443"/>
      <c r="C55" s="232"/>
      <c r="E55" s="234"/>
      <c r="F55" s="234"/>
      <c r="G55" s="446"/>
      <c r="H55" s="447"/>
      <c r="I55" s="243"/>
      <c r="J55" s="243"/>
    </row>
    <row r="56" spans="1:12" s="233" customFormat="1" ht="32.25" customHeight="1" thickBot="1" x14ac:dyDescent="0.3">
      <c r="A56" s="42"/>
      <c r="B56" s="719" t="s">
        <v>417</v>
      </c>
      <c r="C56" s="720"/>
      <c r="D56" s="720"/>
      <c r="E56" s="720"/>
      <c r="F56" s="720"/>
      <c r="G56" s="738">
        <f>SUM(G57,G60)</f>
        <v>600</v>
      </c>
      <c r="H56" s="738"/>
      <c r="I56" s="139">
        <f>SUM(I57:I60)</f>
        <v>175</v>
      </c>
      <c r="J56" s="139">
        <f>SUM(J57:J60)</f>
        <v>175</v>
      </c>
    </row>
    <row r="57" spans="1:12" ht="15.75" thickTop="1" x14ac:dyDescent="0.25">
      <c r="A57" s="37">
        <v>5361</v>
      </c>
      <c r="B57" s="407" t="s">
        <v>27</v>
      </c>
      <c r="E57" s="37"/>
      <c r="G57" s="732">
        <v>400</v>
      </c>
      <c r="H57" s="733"/>
      <c r="I57" s="36">
        <v>0</v>
      </c>
      <c r="J57" s="36">
        <v>0</v>
      </c>
      <c r="K57" s="39"/>
    </row>
    <row r="58" spans="1:12" ht="85.5" customHeight="1" x14ac:dyDescent="0.2">
      <c r="A58" s="37"/>
      <c r="B58" s="739" t="s">
        <v>665</v>
      </c>
      <c r="C58" s="739"/>
      <c r="D58" s="739"/>
      <c r="E58" s="739"/>
      <c r="F58" s="739"/>
      <c r="G58" s="739"/>
      <c r="H58" s="739"/>
      <c r="K58" s="39"/>
    </row>
    <row r="59" spans="1:12" s="241" customFormat="1" ht="16.5" customHeight="1" x14ac:dyDescent="0.25">
      <c r="A59" s="22"/>
      <c r="B59" s="452"/>
      <c r="C59" s="453"/>
      <c r="D59" s="453"/>
      <c r="E59" s="453"/>
      <c r="F59" s="453"/>
      <c r="G59" s="408"/>
      <c r="H59" s="408"/>
      <c r="I59" s="206"/>
      <c r="J59" s="206"/>
    </row>
    <row r="60" spans="1:12" s="233" customFormat="1" ht="15" x14ac:dyDescent="0.25">
      <c r="A60" s="42">
        <v>5362</v>
      </c>
      <c r="B60" s="21" t="s">
        <v>354</v>
      </c>
      <c r="C60" s="42"/>
      <c r="D60" s="37"/>
      <c r="E60" s="35"/>
      <c r="F60" s="35"/>
      <c r="G60" s="732">
        <v>200</v>
      </c>
      <c r="H60" s="733"/>
      <c r="I60" s="36">
        <v>175</v>
      </c>
      <c r="J60" s="36">
        <v>175</v>
      </c>
    </row>
    <row r="61" spans="1:12" s="233" customFormat="1" ht="42" customHeight="1" x14ac:dyDescent="0.2">
      <c r="A61" s="42"/>
      <c r="B61" s="756" t="s">
        <v>666</v>
      </c>
      <c r="C61" s="758"/>
      <c r="D61" s="758"/>
      <c r="E61" s="758"/>
      <c r="F61" s="758"/>
      <c r="G61" s="758"/>
      <c r="H61" s="758"/>
      <c r="I61" s="36"/>
      <c r="J61" s="36"/>
    </row>
    <row r="62" spans="1:12" s="233" customFormat="1" ht="15.75" customHeight="1" x14ac:dyDescent="0.25">
      <c r="A62" s="42"/>
      <c r="B62" s="443"/>
      <c r="C62" s="232"/>
      <c r="E62" s="234"/>
      <c r="F62" s="234"/>
      <c r="G62" s="446"/>
      <c r="H62" s="447"/>
      <c r="I62" s="243"/>
      <c r="J62" s="243"/>
    </row>
    <row r="63" spans="1:12" s="233" customFormat="1" ht="15.75" thickBot="1" x14ac:dyDescent="0.3">
      <c r="A63" s="42"/>
      <c r="B63" s="44" t="s">
        <v>420</v>
      </c>
      <c r="C63" s="45"/>
      <c r="D63" s="46"/>
      <c r="E63" s="47"/>
      <c r="F63" s="47"/>
      <c r="G63" s="738">
        <v>2</v>
      </c>
      <c r="H63" s="738"/>
      <c r="I63" s="139">
        <v>2</v>
      </c>
      <c r="J63" s="139">
        <v>2</v>
      </c>
      <c r="K63" s="37"/>
      <c r="L63" s="37"/>
    </row>
    <row r="64" spans="1:12" s="233" customFormat="1" ht="15.75" thickTop="1" x14ac:dyDescent="0.25">
      <c r="A64" s="42">
        <v>5499</v>
      </c>
      <c r="B64" s="407" t="s">
        <v>357</v>
      </c>
      <c r="C64" s="42"/>
      <c r="D64" s="37"/>
      <c r="E64" s="35"/>
      <c r="F64" s="35"/>
      <c r="G64" s="732">
        <v>2</v>
      </c>
      <c r="H64" s="733"/>
      <c r="I64" s="36"/>
      <c r="J64" s="36"/>
      <c r="K64" s="37"/>
      <c r="L64" s="37"/>
    </row>
    <row r="65" spans="1:12" s="233" customFormat="1" x14ac:dyDescent="0.2">
      <c r="A65" s="42"/>
      <c r="B65" s="756" t="s">
        <v>667</v>
      </c>
      <c r="C65" s="758"/>
      <c r="D65" s="758"/>
      <c r="E65" s="758"/>
      <c r="F65" s="758"/>
      <c r="G65" s="758"/>
      <c r="H65" s="758"/>
      <c r="I65" s="36"/>
      <c r="J65" s="36"/>
      <c r="K65" s="37"/>
      <c r="L65" s="37"/>
    </row>
    <row r="66" spans="1:12" s="233" customFormat="1" x14ac:dyDescent="0.2">
      <c r="A66" s="42"/>
      <c r="B66" s="758"/>
      <c r="C66" s="758"/>
      <c r="D66" s="758"/>
      <c r="E66" s="758"/>
      <c r="F66" s="758"/>
      <c r="G66" s="758"/>
      <c r="H66" s="758"/>
      <c r="I66" s="36"/>
      <c r="J66" s="36"/>
      <c r="K66" s="37"/>
      <c r="L66" s="37"/>
    </row>
    <row r="67" spans="1:12" s="233" customFormat="1" ht="17.25" customHeight="1" x14ac:dyDescent="0.25">
      <c r="A67" s="42"/>
      <c r="B67" s="443"/>
      <c r="C67" s="232"/>
      <c r="E67" s="234"/>
      <c r="F67" s="234"/>
      <c r="G67" s="446"/>
      <c r="H67" s="447"/>
      <c r="I67" s="243"/>
      <c r="J67" s="243"/>
    </row>
    <row r="68" spans="1:12" ht="17.25" customHeight="1" thickBot="1" x14ac:dyDescent="0.3">
      <c r="B68" s="44" t="s">
        <v>41</v>
      </c>
      <c r="C68" s="45"/>
      <c r="D68" s="46"/>
      <c r="E68" s="47"/>
      <c r="F68" s="47"/>
      <c r="G68" s="738">
        <f>SUM(G69,G84)</f>
        <v>9590</v>
      </c>
      <c r="H68" s="738"/>
      <c r="I68" s="139">
        <f>SUM(I69:I72,I84)</f>
        <v>5985</v>
      </c>
      <c r="J68" s="139">
        <f>SUM(J69:J72,J84)</f>
        <v>6074</v>
      </c>
    </row>
    <row r="69" spans="1:12" s="362" customFormat="1" ht="17.25" customHeight="1" thickTop="1" x14ac:dyDescent="0.25">
      <c r="A69" s="95">
        <v>6130</v>
      </c>
      <c r="B69" s="94" t="s">
        <v>42</v>
      </c>
      <c r="C69" s="95"/>
      <c r="D69" s="93"/>
      <c r="E69" s="92"/>
      <c r="F69" s="92"/>
      <c r="G69" s="732">
        <f>SUM(G70,G74,G79)</f>
        <v>9200</v>
      </c>
      <c r="H69" s="733"/>
      <c r="I69" s="208">
        <v>5598</v>
      </c>
      <c r="J69" s="208">
        <v>5687</v>
      </c>
      <c r="K69" s="93"/>
      <c r="L69" s="93"/>
    </row>
    <row r="70" spans="1:12" s="233" customFormat="1" ht="14.25" customHeight="1" x14ac:dyDescent="0.25">
      <c r="A70" s="42"/>
      <c r="B70" s="742" t="s">
        <v>202</v>
      </c>
      <c r="C70" s="742"/>
      <c r="D70" s="742"/>
      <c r="E70" s="742"/>
      <c r="F70" s="742"/>
      <c r="G70" s="746">
        <v>2400</v>
      </c>
      <c r="H70" s="747"/>
      <c r="I70" s="36"/>
      <c r="J70" s="36"/>
      <c r="K70" s="37"/>
      <c r="L70" s="37"/>
    </row>
    <row r="71" spans="1:12" s="233" customFormat="1" x14ac:dyDescent="0.2">
      <c r="A71" s="42"/>
      <c r="B71" s="770" t="s">
        <v>668</v>
      </c>
      <c r="C71" s="770"/>
      <c r="D71" s="770"/>
      <c r="E71" s="770"/>
      <c r="F71" s="770"/>
      <c r="G71" s="770"/>
      <c r="H71" s="770"/>
      <c r="I71" s="36"/>
      <c r="J71" s="36"/>
      <c r="K71" s="37"/>
      <c r="L71" s="37"/>
    </row>
    <row r="72" spans="1:12" s="233" customFormat="1" ht="44.25" customHeight="1" x14ac:dyDescent="0.2">
      <c r="A72" s="42"/>
      <c r="B72" s="770"/>
      <c r="C72" s="770"/>
      <c r="D72" s="770"/>
      <c r="E72" s="770"/>
      <c r="F72" s="770"/>
      <c r="G72" s="770"/>
      <c r="H72" s="770"/>
      <c r="I72" s="36"/>
      <c r="J72" s="36"/>
      <c r="K72" s="37"/>
      <c r="L72" s="37"/>
    </row>
    <row r="73" spans="1:12" s="362" customFormat="1" ht="17.25" customHeight="1" x14ac:dyDescent="0.25">
      <c r="A73" s="95"/>
      <c r="B73" s="448"/>
      <c r="C73" s="361"/>
      <c r="E73" s="359"/>
      <c r="F73" s="359"/>
      <c r="G73" s="449"/>
      <c r="H73" s="450"/>
      <c r="I73" s="363"/>
      <c r="J73" s="363"/>
    </row>
    <row r="74" spans="1:12" s="233" customFormat="1" ht="14.25" customHeight="1" x14ac:dyDescent="0.25">
      <c r="A74" s="42"/>
      <c r="B74" s="742" t="s">
        <v>222</v>
      </c>
      <c r="C74" s="742"/>
      <c r="D74" s="742"/>
      <c r="E74" s="742"/>
      <c r="F74" s="742"/>
      <c r="G74" s="746">
        <v>1300</v>
      </c>
      <c r="H74" s="747"/>
      <c r="I74" s="243"/>
      <c r="J74" s="243"/>
    </row>
    <row r="75" spans="1:12" s="233" customFormat="1" ht="15.75" customHeight="1" x14ac:dyDescent="0.2">
      <c r="A75" s="42"/>
      <c r="B75" s="771" t="s">
        <v>669</v>
      </c>
      <c r="C75" s="771"/>
      <c r="D75" s="771"/>
      <c r="E75" s="771"/>
      <c r="F75" s="771"/>
      <c r="G75" s="771"/>
      <c r="H75" s="771"/>
      <c r="I75" s="243"/>
      <c r="J75" s="243"/>
    </row>
    <row r="76" spans="1:12" s="233" customFormat="1" ht="14.25" customHeight="1" x14ac:dyDescent="0.2">
      <c r="A76" s="42"/>
      <c r="B76" s="771"/>
      <c r="C76" s="771"/>
      <c r="D76" s="771"/>
      <c r="E76" s="771"/>
      <c r="F76" s="771"/>
      <c r="G76" s="771"/>
      <c r="H76" s="771"/>
      <c r="I76" s="243"/>
      <c r="J76" s="243"/>
    </row>
    <row r="77" spans="1:12" s="233" customFormat="1" ht="99" customHeight="1" x14ac:dyDescent="0.2">
      <c r="A77" s="42"/>
      <c r="B77" s="771"/>
      <c r="C77" s="771"/>
      <c r="D77" s="771"/>
      <c r="E77" s="771"/>
      <c r="F77" s="771"/>
      <c r="G77" s="771"/>
      <c r="H77" s="771"/>
      <c r="I77" s="243"/>
      <c r="J77" s="243"/>
    </row>
    <row r="78" spans="1:12" s="233" customFormat="1" x14ac:dyDescent="0.2">
      <c r="A78" s="42"/>
      <c r="B78" s="232"/>
      <c r="C78" s="232"/>
      <c r="E78" s="234"/>
      <c r="F78" s="234"/>
      <c r="G78" s="234"/>
      <c r="I78" s="243"/>
      <c r="J78" s="243"/>
    </row>
    <row r="79" spans="1:12" s="233" customFormat="1" ht="14.25" customHeight="1" x14ac:dyDescent="0.25">
      <c r="A79" s="42"/>
      <c r="B79" s="742" t="s">
        <v>670</v>
      </c>
      <c r="C79" s="742"/>
      <c r="D79" s="742"/>
      <c r="E79" s="742"/>
      <c r="F79" s="742"/>
      <c r="G79" s="746">
        <v>5500</v>
      </c>
      <c r="H79" s="747"/>
      <c r="I79" s="243"/>
      <c r="J79" s="243"/>
    </row>
    <row r="80" spans="1:12" s="233" customFormat="1" ht="15.75" customHeight="1" x14ac:dyDescent="0.2">
      <c r="A80" s="42"/>
      <c r="B80" s="771" t="s">
        <v>671</v>
      </c>
      <c r="C80" s="771"/>
      <c r="D80" s="771"/>
      <c r="E80" s="771"/>
      <c r="F80" s="771"/>
      <c r="G80" s="771"/>
      <c r="H80" s="771"/>
      <c r="I80" s="243"/>
      <c r="J80" s="243"/>
    </row>
    <row r="81" spans="1:11" s="233" customFormat="1" ht="40.5" customHeight="1" x14ac:dyDescent="0.2">
      <c r="A81" s="42"/>
      <c r="B81" s="771"/>
      <c r="C81" s="771"/>
      <c r="D81" s="771"/>
      <c r="E81" s="771"/>
      <c r="F81" s="771"/>
      <c r="G81" s="771"/>
      <c r="H81" s="771"/>
      <c r="I81" s="243"/>
      <c r="J81" s="243"/>
    </row>
    <row r="82" spans="1:11" s="233" customFormat="1" x14ac:dyDescent="0.2">
      <c r="A82" s="42"/>
      <c r="B82" s="232"/>
      <c r="C82" s="232"/>
      <c r="E82" s="234"/>
      <c r="F82" s="234"/>
      <c r="G82" s="234"/>
      <c r="I82" s="243"/>
      <c r="J82" s="243"/>
    </row>
    <row r="83" spans="1:11" s="233" customFormat="1" x14ac:dyDescent="0.2">
      <c r="A83" s="42"/>
      <c r="B83" s="232"/>
      <c r="C83" s="232"/>
      <c r="E83" s="234"/>
      <c r="F83" s="234"/>
      <c r="G83" s="234"/>
      <c r="I83" s="243"/>
      <c r="J83" s="243"/>
    </row>
    <row r="84" spans="1:11" s="362" customFormat="1" ht="17.25" customHeight="1" x14ac:dyDescent="0.25">
      <c r="A84" s="95">
        <v>6142</v>
      </c>
      <c r="B84" s="94" t="s">
        <v>129</v>
      </c>
      <c r="C84" s="95"/>
      <c r="D84" s="93"/>
      <c r="E84" s="92"/>
      <c r="F84" s="92"/>
      <c r="G84" s="732">
        <f>SUM(G85,G88)</f>
        <v>390</v>
      </c>
      <c r="H84" s="733"/>
      <c r="I84" s="208">
        <v>387</v>
      </c>
      <c r="J84" s="208">
        <v>387</v>
      </c>
      <c r="K84" s="93"/>
    </row>
    <row r="85" spans="1:11" s="233" customFormat="1" ht="15" customHeight="1" x14ac:dyDescent="0.25">
      <c r="A85" s="42"/>
      <c r="B85" s="742" t="s">
        <v>130</v>
      </c>
      <c r="C85" s="742"/>
      <c r="D85" s="742"/>
      <c r="E85" s="742"/>
      <c r="F85" s="742"/>
      <c r="G85" s="746">
        <v>90</v>
      </c>
      <c r="H85" s="747"/>
      <c r="I85" s="36"/>
      <c r="J85" s="36"/>
      <c r="K85" s="37"/>
    </row>
    <row r="86" spans="1:11" s="241" customFormat="1" ht="43.5" customHeight="1" x14ac:dyDescent="0.2">
      <c r="A86" s="22"/>
      <c r="B86" s="766" t="s">
        <v>672</v>
      </c>
      <c r="C86" s="769"/>
      <c r="D86" s="769"/>
      <c r="E86" s="769"/>
      <c r="F86" s="769"/>
      <c r="G86" s="769"/>
      <c r="H86" s="769"/>
      <c r="I86" s="57"/>
      <c r="J86" s="57"/>
      <c r="K86" s="23"/>
    </row>
    <row r="87" spans="1:11" s="241" customFormat="1" ht="17.25" customHeight="1" x14ac:dyDescent="0.2">
      <c r="A87" s="22"/>
      <c r="B87" s="301"/>
      <c r="C87" s="95"/>
      <c r="D87" s="93"/>
      <c r="E87" s="92"/>
      <c r="F87" s="92"/>
      <c r="G87" s="302"/>
      <c r="H87" s="302"/>
      <c r="I87" s="57"/>
      <c r="J87" s="57"/>
      <c r="K87" s="23"/>
    </row>
    <row r="88" spans="1:11" s="233" customFormat="1" ht="15" customHeight="1" x14ac:dyDescent="0.25">
      <c r="A88" s="42"/>
      <c r="B88" s="742" t="s">
        <v>131</v>
      </c>
      <c r="C88" s="742"/>
      <c r="D88" s="742"/>
      <c r="E88" s="742"/>
      <c r="F88" s="742"/>
      <c r="G88" s="746">
        <v>300</v>
      </c>
      <c r="H88" s="747"/>
      <c r="I88" s="36"/>
      <c r="J88" s="36"/>
      <c r="K88" s="37"/>
    </row>
    <row r="89" spans="1:11" s="241" customFormat="1" ht="72.75" customHeight="1" x14ac:dyDescent="0.2">
      <c r="A89" s="22"/>
      <c r="B89" s="766" t="s">
        <v>673</v>
      </c>
      <c r="C89" s="769"/>
      <c r="D89" s="769"/>
      <c r="E89" s="769"/>
      <c r="F89" s="769"/>
      <c r="G89" s="769"/>
      <c r="H89" s="769"/>
      <c r="I89" s="57"/>
      <c r="J89" s="57"/>
      <c r="K89" s="23"/>
    </row>
    <row r="90" spans="1:11" s="233" customFormat="1" x14ac:dyDescent="0.2">
      <c r="A90" s="42"/>
      <c r="B90" s="42"/>
      <c r="C90" s="42"/>
      <c r="D90" s="37"/>
      <c r="E90" s="35"/>
      <c r="F90" s="35"/>
      <c r="G90" s="35"/>
      <c r="H90" s="37"/>
      <c r="I90" s="36"/>
      <c r="J90" s="36"/>
      <c r="K90" s="37"/>
    </row>
    <row r="91" spans="1:11" s="233" customFormat="1" x14ac:dyDescent="0.2">
      <c r="A91" s="42"/>
      <c r="B91" s="42"/>
      <c r="C91" s="42"/>
      <c r="D91" s="37"/>
      <c r="E91" s="35"/>
      <c r="F91" s="35"/>
      <c r="G91" s="35"/>
      <c r="H91" s="37"/>
      <c r="I91" s="36"/>
      <c r="J91" s="36"/>
      <c r="K91" s="37"/>
    </row>
    <row r="92" spans="1:11" s="233" customFormat="1" x14ac:dyDescent="0.2">
      <c r="A92" s="42"/>
      <c r="B92" s="232"/>
      <c r="C92" s="232"/>
      <c r="E92" s="234"/>
      <c r="F92" s="234"/>
      <c r="G92" s="234"/>
      <c r="I92" s="243"/>
      <c r="J92" s="243"/>
    </row>
    <row r="93" spans="1:11" s="233" customFormat="1" x14ac:dyDescent="0.2">
      <c r="A93" s="42"/>
      <c r="B93" s="232"/>
      <c r="C93" s="232"/>
      <c r="D93" s="37"/>
      <c r="E93" s="35"/>
      <c r="F93" s="35"/>
      <c r="G93" s="35"/>
      <c r="H93" s="37"/>
      <c r="I93" s="243"/>
      <c r="J93" s="243"/>
    </row>
    <row r="94" spans="1:11" s="233" customFormat="1" x14ac:dyDescent="0.2">
      <c r="A94" s="42"/>
      <c r="B94" s="232"/>
      <c r="C94" s="232"/>
      <c r="D94" s="176" t="s">
        <v>252</v>
      </c>
      <c r="E94" s="177">
        <f>SUM(E8,E9,E10)</f>
        <v>45555</v>
      </c>
      <c r="F94" s="177">
        <f>SUM(F8,F9,F10)</f>
        <v>45555</v>
      </c>
      <c r="G94" s="177">
        <f>SUM(G8,G9,G10)</f>
        <v>47427</v>
      </c>
      <c r="H94" s="37"/>
      <c r="I94" s="243"/>
      <c r="J94" s="243"/>
    </row>
    <row r="95" spans="1:11" s="233" customFormat="1" x14ac:dyDescent="0.2">
      <c r="A95" s="42"/>
      <c r="B95" s="232"/>
      <c r="C95" s="232"/>
      <c r="D95" s="176" t="s">
        <v>253</v>
      </c>
      <c r="E95" s="177">
        <f>SUM(E11)</f>
        <v>5985</v>
      </c>
      <c r="F95" s="177">
        <f>SUM(F11)</f>
        <v>6074</v>
      </c>
      <c r="G95" s="177">
        <f>SUM(G11)</f>
        <v>9590</v>
      </c>
      <c r="H95" s="37"/>
      <c r="I95" s="243"/>
      <c r="J95" s="243"/>
    </row>
    <row r="96" spans="1:11" s="233" customFormat="1" ht="15" x14ac:dyDescent="0.25">
      <c r="A96" s="42"/>
      <c r="B96" s="232"/>
      <c r="C96" s="232"/>
      <c r="D96" s="178" t="s">
        <v>248</v>
      </c>
      <c r="E96" s="179">
        <f>SUM(E94:E95)</f>
        <v>51540</v>
      </c>
      <c r="F96" s="179">
        <f>SUM(F94:F95)</f>
        <v>51629</v>
      </c>
      <c r="G96" s="179">
        <f>SUM(G94:G95)</f>
        <v>57017</v>
      </c>
      <c r="H96" s="37"/>
      <c r="I96" s="243"/>
      <c r="J96" s="243"/>
    </row>
    <row r="97" spans="1:10" s="233" customFormat="1" x14ac:dyDescent="0.2">
      <c r="A97" s="42"/>
      <c r="B97" s="232"/>
      <c r="C97" s="232"/>
      <c r="D97" s="37"/>
      <c r="E97" s="35"/>
      <c r="F97" s="35"/>
      <c r="G97" s="35"/>
      <c r="H97" s="37"/>
      <c r="I97" s="243"/>
      <c r="J97" s="243"/>
    </row>
    <row r="98" spans="1:10" s="233" customFormat="1" x14ac:dyDescent="0.2">
      <c r="A98" s="42"/>
      <c r="B98" s="232"/>
      <c r="C98" s="232"/>
      <c r="D98" s="37"/>
      <c r="E98" s="35"/>
      <c r="F98" s="35"/>
      <c r="G98" s="35"/>
      <c r="H98" s="37"/>
      <c r="I98" s="243"/>
      <c r="J98" s="243"/>
    </row>
  </sheetData>
  <mergeCells count="60">
    <mergeCell ref="G64:H64"/>
    <mergeCell ref="B65:H66"/>
    <mergeCell ref="B61:H61"/>
    <mergeCell ref="G69:H69"/>
    <mergeCell ref="G63:H63"/>
    <mergeCell ref="G68:H68"/>
    <mergeCell ref="B30:F30"/>
    <mergeCell ref="G42:H42"/>
    <mergeCell ref="B53:H54"/>
    <mergeCell ref="G60:H60"/>
    <mergeCell ref="B56:F56"/>
    <mergeCell ref="G56:H56"/>
    <mergeCell ref="G57:H57"/>
    <mergeCell ref="B58:H58"/>
    <mergeCell ref="G1:H1"/>
    <mergeCell ref="B12:D12"/>
    <mergeCell ref="G16:H16"/>
    <mergeCell ref="B39:F39"/>
    <mergeCell ref="G39:H39"/>
    <mergeCell ref="B18:F18"/>
    <mergeCell ref="B19:H19"/>
    <mergeCell ref="B21:F21"/>
    <mergeCell ref="G21:H21"/>
    <mergeCell ref="B22:H22"/>
    <mergeCell ref="G29:H29"/>
    <mergeCell ref="G35:H35"/>
    <mergeCell ref="G31:H31"/>
    <mergeCell ref="G17:H17"/>
    <mergeCell ref="G18:H18"/>
    <mergeCell ref="G34:H34"/>
    <mergeCell ref="B89:H89"/>
    <mergeCell ref="B71:H72"/>
    <mergeCell ref="G84:H84"/>
    <mergeCell ref="B85:F85"/>
    <mergeCell ref="G85:H85"/>
    <mergeCell ref="B86:H86"/>
    <mergeCell ref="B88:F88"/>
    <mergeCell ref="G88:H88"/>
    <mergeCell ref="B74:F74"/>
    <mergeCell ref="G74:H74"/>
    <mergeCell ref="B75:H77"/>
    <mergeCell ref="B79:F79"/>
    <mergeCell ref="G79:H79"/>
    <mergeCell ref="B80:H81"/>
    <mergeCell ref="G24:H24"/>
    <mergeCell ref="B25:H27"/>
    <mergeCell ref="B31:F32"/>
    <mergeCell ref="B70:F70"/>
    <mergeCell ref="G70:H70"/>
    <mergeCell ref="G52:H52"/>
    <mergeCell ref="B36:H37"/>
    <mergeCell ref="B40:H40"/>
    <mergeCell ref="B43:F43"/>
    <mergeCell ref="G43:H43"/>
    <mergeCell ref="B44:H46"/>
    <mergeCell ref="B48:F48"/>
    <mergeCell ref="G48:H48"/>
    <mergeCell ref="G30:H30"/>
    <mergeCell ref="B35:F35"/>
    <mergeCell ref="B49:H50"/>
  </mergeCells>
  <pageMargins left="0.70866141732283472" right="0.70866141732283472" top="0.78740157480314965" bottom="0.78740157480314965" header="0.31496062992125984" footer="0.31496062992125984"/>
  <pageSetup paperSize="9" scale="65" firstPageNumber="39"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1" manualBreakCount="1">
    <brk id="50" min="1" max="7" man="1"/>
  </rowBreaks>
  <colBreaks count="1" manualBreakCount="1">
    <brk id="11" max="107"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CFFFF"/>
  </sheetPr>
  <dimension ref="A1:XFD68"/>
  <sheetViews>
    <sheetView showGridLines="0" view="pageBreakPreview" zoomScaleNormal="100" zoomScaleSheetLayoutView="100" workbookViewId="0">
      <selection activeCell="B25" sqref="B25:D25"/>
    </sheetView>
  </sheetViews>
  <sheetFormatPr defaultColWidth="9.140625" defaultRowHeight="14.25" x14ac:dyDescent="0.2"/>
  <cols>
    <col min="1" max="1" width="6.140625" style="42" customWidth="1"/>
    <col min="2" max="2" width="8.5703125" style="232" customWidth="1"/>
    <col min="3" max="3" width="9.85546875" style="233" customWidth="1"/>
    <col min="4" max="4" width="58.7109375" style="234" customWidth="1"/>
    <col min="5" max="6" width="14.140625" style="234" customWidth="1"/>
    <col min="7" max="7" width="14.140625" style="233" customWidth="1"/>
    <col min="8" max="8" width="9.140625" style="233" customWidth="1"/>
    <col min="9" max="10" width="9.140625" style="243"/>
    <col min="11" max="11" width="9.140625" style="328"/>
    <col min="12" max="12" width="13.28515625" style="233" customWidth="1"/>
    <col min="13" max="16384" width="9.140625" style="233"/>
  </cols>
  <sheetData>
    <row r="1" spans="1:38 16384:16384" s="37" customFormat="1" ht="23.25" x14ac:dyDescent="0.35">
      <c r="A1" s="42"/>
      <c r="B1" s="98" t="s">
        <v>138</v>
      </c>
      <c r="C1" s="42"/>
      <c r="E1" s="35"/>
      <c r="F1" s="35"/>
      <c r="G1" s="403" t="s">
        <v>139</v>
      </c>
      <c r="H1" s="403"/>
      <c r="I1" s="36"/>
      <c r="J1" s="36"/>
      <c r="K1" s="312"/>
    </row>
    <row r="2" spans="1:38 16384:16384" s="37" customFormat="1" x14ac:dyDescent="0.2">
      <c r="A2" s="42"/>
      <c r="B2" s="42"/>
      <c r="C2" s="42"/>
      <c r="E2" s="35"/>
      <c r="F2" s="35"/>
      <c r="G2" s="35"/>
      <c r="I2" s="36"/>
      <c r="J2" s="36"/>
      <c r="K2" s="312"/>
    </row>
    <row r="3" spans="1:38 16384:16384" s="37" customFormat="1" x14ac:dyDescent="0.2">
      <c r="A3" s="42"/>
      <c r="B3" s="402" t="s">
        <v>1</v>
      </c>
      <c r="C3" s="166" t="s">
        <v>156</v>
      </c>
      <c r="E3" s="35"/>
      <c r="F3" s="35"/>
      <c r="G3" s="35"/>
      <c r="I3" s="36"/>
      <c r="J3" s="36"/>
      <c r="K3" s="312"/>
    </row>
    <row r="4" spans="1:38 16384:16384" s="37" customFormat="1" x14ac:dyDescent="0.2">
      <c r="A4" s="42"/>
      <c r="B4" s="42"/>
      <c r="C4" s="402" t="s">
        <v>40</v>
      </c>
      <c r="E4" s="35"/>
      <c r="F4" s="35"/>
      <c r="G4" s="35"/>
      <c r="I4" s="36"/>
      <c r="J4" s="36"/>
      <c r="K4" s="312"/>
    </row>
    <row r="5" spans="1:38 16384:16384" s="39" customFormat="1" ht="13.5" thickBot="1" x14ac:dyDescent="0.25">
      <c r="B5" s="100"/>
      <c r="C5" s="100"/>
      <c r="E5" s="36"/>
      <c r="F5" s="36"/>
      <c r="G5" s="36"/>
      <c r="H5" s="132" t="s">
        <v>6</v>
      </c>
      <c r="I5" s="36"/>
      <c r="J5" s="36"/>
      <c r="K5" s="312"/>
    </row>
    <row r="6" spans="1:38 16384:16384" s="39" customFormat="1" ht="39.75" thickTop="1" thickBot="1" x14ac:dyDescent="0.25">
      <c r="B6" s="58" t="s">
        <v>2</v>
      </c>
      <c r="C6" s="59" t="s">
        <v>3</v>
      </c>
      <c r="D6" s="60" t="s">
        <v>4</v>
      </c>
      <c r="E6" s="61" t="s">
        <v>582</v>
      </c>
      <c r="F6" s="61" t="s">
        <v>583</v>
      </c>
      <c r="G6" s="61" t="s">
        <v>584</v>
      </c>
      <c r="H6" s="27" t="s">
        <v>5</v>
      </c>
      <c r="I6" s="57"/>
      <c r="J6" s="57"/>
      <c r="K6" s="331"/>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row>
    <row r="7" spans="1:38 16384:16384" s="67" customFormat="1" thickTop="1" thickBot="1" x14ac:dyDescent="0.25">
      <c r="B7" s="62">
        <v>1</v>
      </c>
      <c r="C7" s="63">
        <v>2</v>
      </c>
      <c r="D7" s="63">
        <v>3</v>
      </c>
      <c r="E7" s="64">
        <v>4</v>
      </c>
      <c r="F7" s="64">
        <v>5</v>
      </c>
      <c r="G7" s="64">
        <v>6</v>
      </c>
      <c r="H7" s="65" t="s">
        <v>194</v>
      </c>
      <c r="I7" s="140"/>
      <c r="J7" s="140"/>
      <c r="K7" s="332"/>
      <c r="L7" s="66"/>
      <c r="M7" s="66"/>
      <c r="N7" s="66"/>
      <c r="O7" s="66"/>
      <c r="P7" s="66"/>
      <c r="Q7" s="66"/>
      <c r="R7" s="66"/>
      <c r="S7" s="66"/>
      <c r="T7" s="66"/>
      <c r="U7" s="66"/>
      <c r="V7" s="66"/>
      <c r="W7" s="66"/>
      <c r="X7" s="66"/>
      <c r="Y7" s="66"/>
      <c r="Z7" s="66"/>
      <c r="AA7" s="66"/>
      <c r="AB7" s="66"/>
      <c r="AC7" s="66"/>
      <c r="AD7" s="66"/>
      <c r="AE7" s="66"/>
      <c r="AF7" s="66"/>
      <c r="AG7" s="66"/>
      <c r="AH7" s="66"/>
      <c r="AI7" s="66"/>
      <c r="AJ7" s="66"/>
      <c r="AK7" s="66"/>
      <c r="AL7" s="66"/>
      <c r="XFD7" s="67">
        <f>SUM(B7:XFC7)</f>
        <v>21</v>
      </c>
    </row>
    <row r="8" spans="1:38 16384:16384" ht="15" thickTop="1" x14ac:dyDescent="0.2">
      <c r="B8" s="119">
        <v>6172</v>
      </c>
      <c r="C8" s="120">
        <v>50</v>
      </c>
      <c r="D8" s="70" t="s">
        <v>439</v>
      </c>
      <c r="E8" s="122">
        <f>SUM(I14)</f>
        <v>778</v>
      </c>
      <c r="F8" s="122">
        <f>SUM(J14)</f>
        <v>2593</v>
      </c>
      <c r="G8" s="122">
        <f>SUM(G14)</f>
        <v>768</v>
      </c>
      <c r="H8" s="101">
        <f>G8/E8*100</f>
        <v>98.714652956298195</v>
      </c>
    </row>
    <row r="9" spans="1:38 16384:16384" x14ac:dyDescent="0.2">
      <c r="B9" s="78">
        <v>6172</v>
      </c>
      <c r="C9" s="79">
        <v>51</v>
      </c>
      <c r="D9" s="82" t="s">
        <v>380</v>
      </c>
      <c r="E9" s="25">
        <f>SUM(I18)</f>
        <v>44333</v>
      </c>
      <c r="F9" s="25">
        <f>SUM(J18)</f>
        <v>48709</v>
      </c>
      <c r="G9" s="25">
        <f>SUM(G18)</f>
        <v>51660</v>
      </c>
      <c r="H9" s="34">
        <f>G9/E9*100</f>
        <v>116.52719193377395</v>
      </c>
      <c r="I9" s="36"/>
    </row>
    <row r="10" spans="1:38 16384:16384" ht="15" thickBot="1" x14ac:dyDescent="0.25">
      <c r="B10" s="83">
        <v>6172</v>
      </c>
      <c r="C10" s="84">
        <v>54</v>
      </c>
      <c r="D10" s="82" t="s">
        <v>419</v>
      </c>
      <c r="E10" s="26">
        <v>0</v>
      </c>
      <c r="F10" s="26">
        <v>50</v>
      </c>
      <c r="G10" s="26"/>
      <c r="H10" s="147"/>
      <c r="I10" s="36"/>
    </row>
    <row r="11" spans="1:38 16384:16384" s="323" customFormat="1" ht="16.5" thickTop="1" thickBot="1" x14ac:dyDescent="0.3">
      <c r="A11" s="87"/>
      <c r="B11" s="399" t="s">
        <v>8</v>
      </c>
      <c r="C11" s="400"/>
      <c r="D11" s="401"/>
      <c r="E11" s="85">
        <f>SUM(E8:E10)</f>
        <v>45111</v>
      </c>
      <c r="F11" s="85">
        <f>SUM(F8:F10)</f>
        <v>51352</v>
      </c>
      <c r="G11" s="85">
        <f>SUM(G8:G10)</f>
        <v>52428</v>
      </c>
      <c r="H11" s="40">
        <f>G11/E11*100</f>
        <v>116.21999068963224</v>
      </c>
      <c r="I11" s="137"/>
      <c r="J11" s="324"/>
      <c r="K11" s="456"/>
    </row>
    <row r="12" spans="1:38 16384:16384" ht="15" thickTop="1" x14ac:dyDescent="0.2">
      <c r="B12" s="457"/>
      <c r="C12" s="457"/>
      <c r="D12" s="457"/>
      <c r="E12" s="457"/>
      <c r="F12" s="457"/>
      <c r="G12" s="457"/>
      <c r="H12" s="457"/>
    </row>
    <row r="13" spans="1:38 16384:16384" ht="15" x14ac:dyDescent="0.25">
      <c r="B13" s="43" t="s">
        <v>10</v>
      </c>
      <c r="C13" s="232"/>
      <c r="D13" s="233"/>
      <c r="G13" s="234"/>
    </row>
    <row r="14" spans="1:38 16384:16384" ht="17.25" customHeight="1" thickBot="1" x14ac:dyDescent="0.3">
      <c r="A14" s="37"/>
      <c r="B14" s="44" t="s">
        <v>444</v>
      </c>
      <c r="C14" s="45"/>
      <c r="D14" s="46"/>
      <c r="E14" s="46"/>
      <c r="F14" s="47"/>
      <c r="G14" s="738">
        <f>SUM(G15,G17,G23,G26,G29,G36,Q42,G40)</f>
        <v>768</v>
      </c>
      <c r="H14" s="738"/>
      <c r="I14" s="139">
        <v>778</v>
      </c>
      <c r="J14" s="139">
        <v>2593</v>
      </c>
      <c r="K14" s="312"/>
    </row>
    <row r="15" spans="1:38 16384:16384" ht="15.75" thickTop="1" x14ac:dyDescent="0.25">
      <c r="A15" s="42">
        <v>5042</v>
      </c>
      <c r="B15" s="407" t="s">
        <v>230</v>
      </c>
      <c r="C15" s="22"/>
      <c r="D15" s="23"/>
      <c r="E15" s="24"/>
      <c r="F15" s="24"/>
      <c r="G15" s="776">
        <v>768</v>
      </c>
      <c r="H15" s="776"/>
      <c r="I15" s="36"/>
      <c r="J15" s="36"/>
      <c r="K15" s="312"/>
    </row>
    <row r="16" spans="1:38 16384:16384" ht="14.25" customHeight="1" x14ac:dyDescent="0.2">
      <c r="B16" s="739" t="s">
        <v>506</v>
      </c>
      <c r="C16" s="739"/>
      <c r="D16" s="739"/>
      <c r="E16" s="739"/>
      <c r="F16" s="739"/>
      <c r="G16" s="739"/>
      <c r="H16" s="739"/>
      <c r="I16" s="36"/>
      <c r="J16" s="36"/>
      <c r="K16" s="312"/>
    </row>
    <row r="17" spans="1:12" x14ac:dyDescent="0.2">
      <c r="B17" s="459"/>
      <c r="C17" s="459"/>
      <c r="D17" s="459"/>
      <c r="E17" s="459"/>
      <c r="F17" s="459"/>
      <c r="G17" s="459"/>
      <c r="H17" s="459"/>
    </row>
    <row r="18" spans="1:12" ht="17.25" customHeight="1" thickBot="1" x14ac:dyDescent="0.3">
      <c r="B18" s="44" t="s">
        <v>381</v>
      </c>
      <c r="C18" s="45"/>
      <c r="D18" s="46"/>
      <c r="E18" s="47"/>
      <c r="F18" s="47"/>
      <c r="G18" s="738">
        <f>SUM(G19,G22,G25,G28,G31,G35,G53,G56,G59)</f>
        <v>51660</v>
      </c>
      <c r="H18" s="738"/>
      <c r="I18" s="139">
        <f>SUM(I19,I22,I25,I28:I31,I35,I53,I56,I59:I60)</f>
        <v>44333</v>
      </c>
      <c r="J18" s="139">
        <f>SUM(J19,J22,J25,J28:J31,J35,J53,J56,J59:J60)</f>
        <v>48709</v>
      </c>
      <c r="K18" s="312"/>
    </row>
    <row r="19" spans="1:12" ht="15.75" thickTop="1" x14ac:dyDescent="0.25">
      <c r="A19" s="42">
        <v>5137</v>
      </c>
      <c r="B19" s="407" t="s">
        <v>436</v>
      </c>
      <c r="C19" s="22"/>
      <c r="D19" s="23"/>
      <c r="E19" s="24"/>
      <c r="F19" s="24"/>
      <c r="G19" s="775">
        <v>2000</v>
      </c>
      <c r="H19" s="775"/>
      <c r="I19" s="36">
        <v>2000</v>
      </c>
      <c r="J19" s="36">
        <v>3000</v>
      </c>
      <c r="K19" s="312"/>
    </row>
    <row r="20" spans="1:12" s="241" customFormat="1" ht="16.5" customHeight="1" x14ac:dyDescent="0.2">
      <c r="A20" s="23"/>
      <c r="B20" s="766" t="s">
        <v>507</v>
      </c>
      <c r="C20" s="766"/>
      <c r="D20" s="766"/>
      <c r="E20" s="766"/>
      <c r="F20" s="766"/>
      <c r="G20" s="766"/>
      <c r="H20" s="766"/>
      <c r="I20" s="57"/>
      <c r="J20" s="57"/>
      <c r="K20" s="331"/>
    </row>
    <row r="21" spans="1:12" s="241" customFormat="1" ht="17.25" customHeight="1" x14ac:dyDescent="0.25">
      <c r="A21" s="23"/>
      <c r="B21" s="360"/>
      <c r="C21" s="361"/>
      <c r="D21" s="362"/>
      <c r="E21" s="359"/>
      <c r="F21" s="359"/>
      <c r="G21" s="362"/>
      <c r="H21" s="444"/>
      <c r="I21" s="346"/>
      <c r="J21" s="346"/>
      <c r="K21" s="455"/>
    </row>
    <row r="22" spans="1:12" ht="15" x14ac:dyDescent="0.25">
      <c r="A22" s="42">
        <v>5139</v>
      </c>
      <c r="B22" s="407" t="s">
        <v>359</v>
      </c>
      <c r="C22" s="42"/>
      <c r="D22" s="37"/>
      <c r="E22" s="35"/>
      <c r="F22" s="35"/>
      <c r="G22" s="775">
        <v>200</v>
      </c>
      <c r="H22" s="775"/>
      <c r="I22" s="36">
        <v>150</v>
      </c>
      <c r="J22" s="36">
        <v>170</v>
      </c>
      <c r="K22" s="312"/>
      <c r="L22" s="37"/>
    </row>
    <row r="23" spans="1:12" ht="28.5" customHeight="1" x14ac:dyDescent="0.2">
      <c r="B23" s="756" t="s">
        <v>674</v>
      </c>
      <c r="C23" s="756"/>
      <c r="D23" s="756"/>
      <c r="E23" s="756"/>
      <c r="F23" s="756"/>
      <c r="G23" s="756"/>
      <c r="H23" s="756"/>
      <c r="I23" s="36"/>
      <c r="J23" s="36"/>
      <c r="K23" s="312"/>
      <c r="L23" s="37"/>
    </row>
    <row r="24" spans="1:12" s="241" customFormat="1" ht="17.25" customHeight="1" x14ac:dyDescent="0.25">
      <c r="A24" s="23"/>
      <c r="B24" s="360"/>
      <c r="C24" s="361"/>
      <c r="D24" s="362"/>
      <c r="E24" s="359"/>
      <c r="F24" s="359"/>
      <c r="G24" s="444"/>
      <c r="H24" s="444"/>
      <c r="I24" s="346"/>
      <c r="J24" s="346"/>
      <c r="K24" s="455"/>
    </row>
    <row r="25" spans="1:12" ht="15" x14ac:dyDescent="0.25">
      <c r="A25" s="37">
        <v>5142</v>
      </c>
      <c r="B25" s="744" t="s">
        <v>443</v>
      </c>
      <c r="C25" s="745"/>
      <c r="D25" s="745"/>
      <c r="E25" s="405"/>
      <c r="F25" s="404"/>
      <c r="G25" s="732">
        <v>50</v>
      </c>
      <c r="H25" s="733"/>
      <c r="I25" s="36">
        <v>50</v>
      </c>
      <c r="J25" s="36">
        <v>300</v>
      </c>
      <c r="K25" s="312"/>
    </row>
    <row r="26" spans="1:12" ht="15" x14ac:dyDescent="0.25">
      <c r="A26" s="37"/>
      <c r="B26" s="739" t="s">
        <v>675</v>
      </c>
      <c r="C26" s="743"/>
      <c r="D26" s="743"/>
      <c r="E26" s="743"/>
      <c r="F26" s="743"/>
      <c r="G26" s="743"/>
      <c r="H26" s="743"/>
      <c r="I26" s="36"/>
      <c r="J26" s="36"/>
      <c r="K26" s="312"/>
    </row>
    <row r="27" spans="1:12" s="241" customFormat="1" ht="17.25" customHeight="1" x14ac:dyDescent="0.25">
      <c r="A27" s="23"/>
      <c r="B27" s="360"/>
      <c r="C27" s="361"/>
      <c r="D27" s="362"/>
      <c r="E27" s="359"/>
      <c r="F27" s="359"/>
      <c r="G27" s="444"/>
      <c r="H27" s="444"/>
      <c r="I27" s="346"/>
      <c r="J27" s="346"/>
      <c r="K27" s="455"/>
    </row>
    <row r="28" spans="1:12" ht="15" x14ac:dyDescent="0.25">
      <c r="A28" s="42">
        <v>5164</v>
      </c>
      <c r="B28" s="407" t="s">
        <v>25</v>
      </c>
      <c r="C28" s="42"/>
      <c r="D28" s="37"/>
      <c r="E28" s="35"/>
      <c r="F28" s="35"/>
      <c r="G28" s="775">
        <v>3247</v>
      </c>
      <c r="H28" s="775"/>
      <c r="I28" s="36">
        <v>3054</v>
      </c>
      <c r="J28" s="36">
        <v>3054</v>
      </c>
      <c r="K28" s="312"/>
    </row>
    <row r="29" spans="1:12" ht="30" customHeight="1" x14ac:dyDescent="0.2">
      <c r="B29" s="714" t="s">
        <v>508</v>
      </c>
      <c r="C29" s="714"/>
      <c r="D29" s="714"/>
      <c r="E29" s="714"/>
      <c r="F29" s="714"/>
      <c r="G29" s="714"/>
      <c r="H29" s="714"/>
      <c r="I29" s="36"/>
      <c r="J29" s="36">
        <v>111</v>
      </c>
      <c r="K29" s="312">
        <v>5166</v>
      </c>
    </row>
    <row r="30" spans="1:12" s="241" customFormat="1" ht="17.25" customHeight="1" x14ac:dyDescent="0.25">
      <c r="A30" s="23"/>
      <c r="B30" s="360"/>
      <c r="C30" s="361"/>
      <c r="D30" s="362"/>
      <c r="E30" s="359"/>
      <c r="F30" s="359"/>
      <c r="G30" s="444"/>
      <c r="H30" s="444"/>
      <c r="I30" s="346"/>
      <c r="J30" s="346"/>
      <c r="K30" s="455"/>
    </row>
    <row r="31" spans="1:12" ht="15" x14ac:dyDescent="0.25">
      <c r="A31" s="37">
        <v>5167</v>
      </c>
      <c r="B31" s="21" t="s">
        <v>13</v>
      </c>
      <c r="C31" s="126"/>
      <c r="D31" s="126"/>
      <c r="E31" s="126"/>
      <c r="F31" s="126"/>
      <c r="G31" s="707">
        <v>250</v>
      </c>
      <c r="H31" s="708"/>
      <c r="I31" s="36">
        <v>255</v>
      </c>
      <c r="J31" s="36">
        <v>262</v>
      </c>
      <c r="K31" s="312"/>
    </row>
    <row r="32" spans="1:12" s="241" customFormat="1" ht="17.25" customHeight="1" x14ac:dyDescent="0.2">
      <c r="A32" s="23"/>
      <c r="B32" s="716" t="s">
        <v>509</v>
      </c>
      <c r="C32" s="716"/>
      <c r="D32" s="716"/>
      <c r="E32" s="716"/>
      <c r="F32" s="716"/>
      <c r="G32" s="716"/>
      <c r="H32" s="716"/>
      <c r="I32" s="57"/>
      <c r="J32" s="57"/>
      <c r="K32" s="331"/>
    </row>
    <row r="33" spans="1:12" s="241" customFormat="1" ht="13.5" customHeight="1" x14ac:dyDescent="0.2">
      <c r="A33" s="23"/>
      <c r="B33" s="716"/>
      <c r="C33" s="716"/>
      <c r="D33" s="716"/>
      <c r="E33" s="716"/>
      <c r="F33" s="716"/>
      <c r="G33" s="716"/>
      <c r="H33" s="716"/>
      <c r="I33" s="57"/>
      <c r="J33" s="57"/>
      <c r="K33" s="331"/>
    </row>
    <row r="34" spans="1:12" s="241" customFormat="1" ht="17.25" customHeight="1" x14ac:dyDescent="0.25">
      <c r="A34" s="23"/>
      <c r="B34" s="94"/>
      <c r="C34" s="95"/>
      <c r="D34" s="93"/>
      <c r="E34" s="92"/>
      <c r="F34" s="92"/>
      <c r="G34" s="408"/>
      <c r="H34" s="408"/>
      <c r="I34" s="57"/>
      <c r="J34" s="57"/>
      <c r="K34" s="331"/>
      <c r="L34" s="23"/>
    </row>
    <row r="35" spans="1:12" ht="15" x14ac:dyDescent="0.25">
      <c r="A35" s="42">
        <v>5168</v>
      </c>
      <c r="B35" s="407" t="s">
        <v>63</v>
      </c>
      <c r="C35" s="42"/>
      <c r="D35" s="37"/>
      <c r="E35" s="35"/>
      <c r="F35" s="35"/>
      <c r="G35" s="775">
        <v>44763</v>
      </c>
      <c r="H35" s="775"/>
      <c r="I35" s="36">
        <v>37664</v>
      </c>
      <c r="J35" s="36">
        <v>40502</v>
      </c>
      <c r="K35" s="312"/>
      <c r="L35" s="37"/>
    </row>
    <row r="36" spans="1:12" x14ac:dyDescent="0.2">
      <c r="B36" s="756" t="s">
        <v>676</v>
      </c>
      <c r="C36" s="756"/>
      <c r="D36" s="756"/>
      <c r="E36" s="756"/>
      <c r="F36" s="756"/>
      <c r="G36" s="756"/>
      <c r="H36" s="756"/>
      <c r="I36" s="36"/>
      <c r="J36" s="36"/>
      <c r="K36" s="312"/>
      <c r="L36" s="37"/>
    </row>
    <row r="37" spans="1:12" ht="27.75" customHeight="1" x14ac:dyDescent="0.2">
      <c r="B37" s="756"/>
      <c r="C37" s="756"/>
      <c r="D37" s="756"/>
      <c r="E37" s="756"/>
      <c r="F37" s="756"/>
      <c r="G37" s="756"/>
      <c r="H37" s="756"/>
      <c r="I37" s="36"/>
      <c r="J37" s="36"/>
      <c r="K37" s="312"/>
      <c r="L37" s="37"/>
    </row>
    <row r="38" spans="1:12" ht="27.75" customHeight="1" x14ac:dyDescent="0.2">
      <c r="B38" s="756"/>
      <c r="C38" s="756"/>
      <c r="D38" s="756"/>
      <c r="E38" s="756"/>
      <c r="F38" s="756"/>
      <c r="G38" s="756"/>
      <c r="H38" s="756"/>
      <c r="I38" s="36"/>
      <c r="J38" s="36"/>
      <c r="K38" s="312"/>
      <c r="L38" s="37"/>
    </row>
    <row r="39" spans="1:12" ht="14.25" customHeight="1" x14ac:dyDescent="0.2">
      <c r="B39" s="756"/>
      <c r="C39" s="756"/>
      <c r="D39" s="756"/>
      <c r="E39" s="756"/>
      <c r="F39" s="756"/>
      <c r="G39" s="756"/>
      <c r="H39" s="756"/>
      <c r="I39" s="36"/>
      <c r="J39" s="36"/>
      <c r="K39" s="312"/>
      <c r="L39" s="37"/>
    </row>
    <row r="40" spans="1:12" ht="14.25" customHeight="1" x14ac:dyDescent="0.2">
      <c r="B40" s="756"/>
      <c r="C40" s="756"/>
      <c r="D40" s="756"/>
      <c r="E40" s="756"/>
      <c r="F40" s="756"/>
      <c r="G40" s="756"/>
      <c r="H40" s="756"/>
      <c r="I40" s="36"/>
      <c r="J40" s="36"/>
      <c r="K40" s="312"/>
      <c r="L40" s="37"/>
    </row>
    <row r="41" spans="1:12" ht="14.25" customHeight="1" x14ac:dyDescent="0.2">
      <c r="B41" s="756"/>
      <c r="C41" s="756"/>
      <c r="D41" s="756"/>
      <c r="E41" s="756"/>
      <c r="F41" s="756"/>
      <c r="G41" s="756"/>
      <c r="H41" s="756"/>
      <c r="I41" s="36"/>
      <c r="J41" s="36"/>
      <c r="K41" s="312"/>
      <c r="L41" s="37"/>
    </row>
    <row r="42" spans="1:12" ht="14.25" customHeight="1" x14ac:dyDescent="0.2">
      <c r="B42" s="756"/>
      <c r="C42" s="756"/>
      <c r="D42" s="756"/>
      <c r="E42" s="756"/>
      <c r="F42" s="756"/>
      <c r="G42" s="756"/>
      <c r="H42" s="756"/>
      <c r="I42" s="36"/>
      <c r="J42" s="36"/>
      <c r="K42" s="312"/>
      <c r="L42" s="37"/>
    </row>
    <row r="43" spans="1:12" ht="45.75" customHeight="1" x14ac:dyDescent="0.2">
      <c r="B43" s="756"/>
      <c r="C43" s="756"/>
      <c r="D43" s="756"/>
      <c r="E43" s="756"/>
      <c r="F43" s="756"/>
      <c r="G43" s="756"/>
      <c r="H43" s="756"/>
      <c r="I43" s="36"/>
      <c r="J43" s="36"/>
      <c r="K43" s="312"/>
      <c r="L43" s="37"/>
    </row>
    <row r="44" spans="1:12" ht="14.25" customHeight="1" x14ac:dyDescent="0.2">
      <c r="B44" s="756"/>
      <c r="C44" s="756"/>
      <c r="D44" s="756"/>
      <c r="E44" s="756"/>
      <c r="F44" s="756"/>
      <c r="G44" s="756"/>
      <c r="H44" s="756"/>
      <c r="I44" s="36"/>
      <c r="J44" s="36"/>
      <c r="K44" s="312"/>
      <c r="L44" s="37"/>
    </row>
    <row r="45" spans="1:12" ht="30.75" customHeight="1" x14ac:dyDescent="0.2">
      <c r="B45" s="756"/>
      <c r="C45" s="756"/>
      <c r="D45" s="756"/>
      <c r="E45" s="756"/>
      <c r="F45" s="756"/>
      <c r="G45" s="756"/>
      <c r="H45" s="756"/>
      <c r="I45" s="36"/>
      <c r="J45" s="36"/>
      <c r="K45" s="312"/>
      <c r="L45" s="37"/>
    </row>
    <row r="46" spans="1:12" ht="29.25" customHeight="1" x14ac:dyDescent="0.2">
      <c r="B46" s="756"/>
      <c r="C46" s="756"/>
      <c r="D46" s="756"/>
      <c r="E46" s="756"/>
      <c r="F46" s="756"/>
      <c r="G46" s="756"/>
      <c r="H46" s="756"/>
      <c r="I46" s="36"/>
      <c r="J46" s="36"/>
      <c r="K46" s="312"/>
      <c r="L46" s="37"/>
    </row>
    <row r="47" spans="1:12" ht="14.25" customHeight="1" x14ac:dyDescent="0.2">
      <c r="B47" s="756"/>
      <c r="C47" s="756"/>
      <c r="D47" s="756"/>
      <c r="E47" s="756"/>
      <c r="F47" s="756"/>
      <c r="G47" s="756"/>
      <c r="H47" s="756"/>
      <c r="I47" s="36"/>
      <c r="J47" s="36"/>
      <c r="K47" s="312"/>
      <c r="L47" s="37"/>
    </row>
    <row r="48" spans="1:12" ht="14.25" customHeight="1" x14ac:dyDescent="0.2">
      <c r="B48" s="756"/>
      <c r="C48" s="756"/>
      <c r="D48" s="756"/>
      <c r="E48" s="756"/>
      <c r="F48" s="756"/>
      <c r="G48" s="756"/>
      <c r="H48" s="756"/>
      <c r="I48" s="36"/>
      <c r="J48" s="36"/>
      <c r="K48" s="312"/>
      <c r="L48" s="37"/>
    </row>
    <row r="49" spans="1:12" ht="27.75" customHeight="1" x14ac:dyDescent="0.2">
      <c r="B49" s="756"/>
      <c r="C49" s="756"/>
      <c r="D49" s="756"/>
      <c r="E49" s="756"/>
      <c r="F49" s="756"/>
      <c r="G49" s="756"/>
      <c r="H49" s="756"/>
      <c r="I49" s="36"/>
      <c r="J49" s="36"/>
      <c r="K49" s="312"/>
      <c r="L49" s="37"/>
    </row>
    <row r="50" spans="1:12" ht="27.75" customHeight="1" x14ac:dyDescent="0.2">
      <c r="B50" s="756"/>
      <c r="C50" s="756"/>
      <c r="D50" s="756"/>
      <c r="E50" s="756"/>
      <c r="F50" s="756"/>
      <c r="G50" s="756"/>
      <c r="H50" s="756"/>
      <c r="I50" s="36"/>
      <c r="J50" s="36"/>
      <c r="K50" s="312"/>
      <c r="L50" s="37"/>
    </row>
    <row r="51" spans="1:12" ht="125.25" customHeight="1" x14ac:dyDescent="0.2">
      <c r="B51" s="756"/>
      <c r="C51" s="756"/>
      <c r="D51" s="756"/>
      <c r="E51" s="756"/>
      <c r="F51" s="756"/>
      <c r="G51" s="756"/>
      <c r="H51" s="756"/>
      <c r="I51" s="36"/>
      <c r="J51" s="36"/>
      <c r="K51" s="312"/>
      <c r="L51" s="37"/>
    </row>
    <row r="52" spans="1:12" ht="16.5" customHeight="1" x14ac:dyDescent="0.2">
      <c r="B52" s="445"/>
      <c r="C52" s="445"/>
      <c r="D52" s="445"/>
      <c r="E52" s="445"/>
      <c r="F52" s="445"/>
      <c r="G52" s="445"/>
      <c r="H52" s="445"/>
    </row>
    <row r="53" spans="1:12" ht="15" x14ac:dyDescent="0.25">
      <c r="A53" s="42">
        <v>5169</v>
      </c>
      <c r="B53" s="774" t="s">
        <v>14</v>
      </c>
      <c r="C53" s="774"/>
      <c r="D53" s="774"/>
      <c r="E53" s="774"/>
      <c r="F53" s="774"/>
      <c r="G53" s="773">
        <v>50</v>
      </c>
      <c r="H53" s="773"/>
      <c r="I53" s="36">
        <v>50</v>
      </c>
      <c r="J53" s="36">
        <v>200</v>
      </c>
      <c r="K53" s="312"/>
    </row>
    <row r="54" spans="1:12" ht="15" customHeight="1" x14ac:dyDescent="0.2">
      <c r="B54" s="739" t="s">
        <v>510</v>
      </c>
      <c r="C54" s="739"/>
      <c r="D54" s="739"/>
      <c r="E54" s="739"/>
      <c r="F54" s="739"/>
      <c r="G54" s="739"/>
      <c r="H54" s="739"/>
      <c r="I54" s="36"/>
      <c r="J54" s="36"/>
      <c r="K54" s="312"/>
    </row>
    <row r="55" spans="1:12" ht="15" customHeight="1" x14ac:dyDescent="0.2">
      <c r="B55" s="327"/>
      <c r="C55" s="327"/>
      <c r="D55" s="327"/>
      <c r="E55" s="327"/>
      <c r="F55" s="327"/>
      <c r="G55" s="327"/>
      <c r="H55" s="327"/>
    </row>
    <row r="56" spans="1:12" ht="15" x14ac:dyDescent="0.25">
      <c r="A56" s="42">
        <v>5171</v>
      </c>
      <c r="B56" s="774" t="s">
        <v>15</v>
      </c>
      <c r="C56" s="774"/>
      <c r="D56" s="774"/>
      <c r="E56" s="774"/>
      <c r="F56" s="774"/>
      <c r="G56" s="773">
        <v>900</v>
      </c>
      <c r="H56" s="773"/>
      <c r="I56" s="36">
        <v>910</v>
      </c>
      <c r="J56" s="36">
        <v>910</v>
      </c>
      <c r="K56" s="312"/>
    </row>
    <row r="57" spans="1:12" ht="28.5" customHeight="1" x14ac:dyDescent="0.2">
      <c r="B57" s="739" t="s">
        <v>511</v>
      </c>
      <c r="C57" s="739"/>
      <c r="D57" s="739"/>
      <c r="E57" s="739"/>
      <c r="F57" s="739"/>
      <c r="G57" s="739"/>
      <c r="H57" s="739"/>
      <c r="I57" s="36"/>
      <c r="J57" s="36"/>
      <c r="K57" s="312"/>
    </row>
    <row r="58" spans="1:12" x14ac:dyDescent="0.2">
      <c r="B58" s="454"/>
      <c r="C58" s="232"/>
      <c r="D58" s="233"/>
      <c r="G58" s="234"/>
    </row>
    <row r="59" spans="1:12" ht="15" x14ac:dyDescent="0.25">
      <c r="A59" s="42">
        <v>5172</v>
      </c>
      <c r="B59" s="774" t="s">
        <v>438</v>
      </c>
      <c r="C59" s="774"/>
      <c r="D59" s="774"/>
      <c r="E59" s="774"/>
      <c r="F59" s="774"/>
      <c r="G59" s="773">
        <v>200</v>
      </c>
      <c r="H59" s="773"/>
      <c r="I59" s="36">
        <v>200</v>
      </c>
      <c r="J59" s="36">
        <v>200</v>
      </c>
      <c r="K59" s="312"/>
    </row>
    <row r="60" spans="1:12" ht="15" customHeight="1" x14ac:dyDescent="0.2">
      <c r="B60" s="739" t="s">
        <v>512</v>
      </c>
      <c r="C60" s="739"/>
      <c r="D60" s="739"/>
      <c r="E60" s="739"/>
      <c r="F60" s="739"/>
      <c r="G60" s="739"/>
      <c r="H60" s="739"/>
      <c r="I60" s="36"/>
      <c r="J60" s="36"/>
      <c r="K60" s="312"/>
    </row>
    <row r="61" spans="1:12" x14ac:dyDescent="0.2">
      <c r="B61" s="42"/>
      <c r="C61" s="37"/>
      <c r="D61" s="35"/>
      <c r="E61" s="35"/>
      <c r="F61" s="35"/>
      <c r="G61" s="37"/>
      <c r="H61" s="37"/>
      <c r="I61" s="36"/>
      <c r="J61" s="36"/>
      <c r="K61" s="312"/>
    </row>
    <row r="62" spans="1:12" x14ac:dyDescent="0.2">
      <c r="C62" s="37"/>
      <c r="D62" s="35"/>
      <c r="E62" s="35"/>
      <c r="F62" s="35"/>
      <c r="G62" s="37"/>
      <c r="H62" s="37"/>
      <c r="I62" s="36"/>
    </row>
    <row r="63" spans="1:12" x14ac:dyDescent="0.2">
      <c r="C63" s="37"/>
      <c r="D63" s="176" t="s">
        <v>252</v>
      </c>
      <c r="E63" s="177">
        <f>SUM(E11)</f>
        <v>45111</v>
      </c>
      <c r="F63" s="177">
        <f>SUM(F11)</f>
        <v>51352</v>
      </c>
      <c r="G63" s="177">
        <f>SUM(G11)</f>
        <v>52428</v>
      </c>
      <c r="H63" s="37"/>
      <c r="I63" s="36"/>
    </row>
    <row r="64" spans="1:12" x14ac:dyDescent="0.2">
      <c r="C64" s="37"/>
      <c r="D64" s="176" t="s">
        <v>253</v>
      </c>
      <c r="E64" s="177">
        <v>0</v>
      </c>
      <c r="F64" s="177">
        <v>0</v>
      </c>
      <c r="G64" s="177">
        <v>0</v>
      </c>
      <c r="H64" s="37"/>
      <c r="I64" s="36"/>
    </row>
    <row r="65" spans="3:9" ht="15" x14ac:dyDescent="0.25">
      <c r="C65" s="37"/>
      <c r="D65" s="178" t="s">
        <v>248</v>
      </c>
      <c r="E65" s="179">
        <f>SUM(E63:E64)</f>
        <v>45111</v>
      </c>
      <c r="F65" s="179">
        <f>SUM(F63:F64)</f>
        <v>51352</v>
      </c>
      <c r="G65" s="179">
        <f>SUM(G63:G64)</f>
        <v>52428</v>
      </c>
      <c r="H65" s="37"/>
      <c r="I65" s="36"/>
    </row>
    <row r="66" spans="3:9" x14ac:dyDescent="0.2">
      <c r="C66" s="37"/>
      <c r="D66" s="35"/>
      <c r="E66" s="35"/>
      <c r="F66" s="35"/>
      <c r="G66" s="37"/>
      <c r="H66" s="37"/>
      <c r="I66" s="36"/>
    </row>
    <row r="67" spans="3:9" x14ac:dyDescent="0.2">
      <c r="C67" s="37"/>
      <c r="D67" s="35"/>
      <c r="E67" s="35"/>
      <c r="F67" s="35"/>
      <c r="G67" s="37"/>
      <c r="H67" s="37"/>
      <c r="I67" s="36"/>
    </row>
    <row r="68" spans="3:9" x14ac:dyDescent="0.2">
      <c r="C68" s="37"/>
      <c r="D68" s="35"/>
      <c r="E68" s="35"/>
      <c r="F68" s="35"/>
      <c r="G68" s="37"/>
      <c r="H68" s="37"/>
      <c r="I68" s="36"/>
    </row>
  </sheetData>
  <mergeCells count="26">
    <mergeCell ref="B20:H20"/>
    <mergeCell ref="G22:H22"/>
    <mergeCell ref="B23:H23"/>
    <mergeCell ref="B60:H60"/>
    <mergeCell ref="B29:H29"/>
    <mergeCell ref="G28:H28"/>
    <mergeCell ref="G25:H25"/>
    <mergeCell ref="B26:H26"/>
    <mergeCell ref="G31:H31"/>
    <mergeCell ref="B32:H33"/>
    <mergeCell ref="G14:H14"/>
    <mergeCell ref="B16:H16"/>
    <mergeCell ref="G59:H59"/>
    <mergeCell ref="B59:F59"/>
    <mergeCell ref="B56:F56"/>
    <mergeCell ref="B36:H51"/>
    <mergeCell ref="B53:F53"/>
    <mergeCell ref="G53:H53"/>
    <mergeCell ref="B54:H54"/>
    <mergeCell ref="G56:H56"/>
    <mergeCell ref="B57:H57"/>
    <mergeCell ref="G18:H18"/>
    <mergeCell ref="G35:H35"/>
    <mergeCell ref="G15:H15"/>
    <mergeCell ref="B25:D25"/>
    <mergeCell ref="G19:H19"/>
  </mergeCells>
  <pageMargins left="0.70866141732283472" right="0.70866141732283472" top="0.78740157480314965" bottom="0.78740157480314965" header="0.31496062992125984" footer="0.31496062992125984"/>
  <pageSetup paperSize="9" scale="67" firstPageNumber="41"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1" manualBreakCount="1">
    <brk id="52" min="1" max="7" man="1"/>
  </rowBreaks>
  <colBreaks count="1" manualBreakCount="1">
    <brk id="11" max="107"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AL54"/>
  <sheetViews>
    <sheetView showGridLines="0" view="pageBreakPreview" topLeftCell="A18" zoomScaleNormal="100" zoomScaleSheetLayoutView="100" workbookViewId="0">
      <selection activeCell="D14" sqref="D14"/>
    </sheetView>
  </sheetViews>
  <sheetFormatPr defaultColWidth="9.140625" defaultRowHeight="14.25" x14ac:dyDescent="0.2"/>
  <cols>
    <col min="1" max="1" width="9.140625" style="37"/>
    <col min="2" max="2" width="8.5703125" style="42" customWidth="1"/>
    <col min="3" max="3" width="9.140625" style="42"/>
    <col min="4" max="4" width="60.85546875" style="37" customWidth="1"/>
    <col min="5" max="5" width="14.140625" style="37" customWidth="1"/>
    <col min="6" max="7" width="14.140625" style="35" customWidth="1"/>
    <col min="8" max="8" width="9.140625" style="37" customWidth="1"/>
    <col min="9" max="10" width="9.140625" style="36"/>
    <col min="11" max="11" width="9.140625" style="312"/>
    <col min="12" max="12" width="13.28515625" style="37" customWidth="1"/>
    <col min="13" max="16384" width="9.140625" style="37"/>
  </cols>
  <sheetData>
    <row r="1" spans="2:38" ht="23.25" x14ac:dyDescent="0.35">
      <c r="B1" s="98" t="s">
        <v>45</v>
      </c>
      <c r="G1" s="737" t="s">
        <v>46</v>
      </c>
      <c r="H1" s="737"/>
    </row>
    <row r="3" spans="2:38" x14ac:dyDescent="0.2">
      <c r="B3" s="592" t="s">
        <v>1</v>
      </c>
      <c r="C3" s="592" t="s">
        <v>215</v>
      </c>
    </row>
    <row r="4" spans="2:38" x14ac:dyDescent="0.2">
      <c r="C4" s="592" t="s">
        <v>40</v>
      </c>
    </row>
    <row r="6" spans="2:38" s="39" customFormat="1" ht="13.5" thickBot="1" x14ac:dyDescent="0.25">
      <c r="B6" s="100"/>
      <c r="C6" s="100"/>
      <c r="F6" s="36"/>
      <c r="G6" s="36"/>
      <c r="H6" s="132" t="s">
        <v>6</v>
      </c>
      <c r="I6" s="36"/>
      <c r="J6" s="36"/>
      <c r="K6" s="312"/>
    </row>
    <row r="7" spans="2:38" s="39" customFormat="1" ht="39.75" thickTop="1" thickBot="1" x14ac:dyDescent="0.25">
      <c r="B7" s="58" t="s">
        <v>2</v>
      </c>
      <c r="C7" s="59" t="s">
        <v>3</v>
      </c>
      <c r="D7" s="60" t="s">
        <v>4</v>
      </c>
      <c r="E7" s="61" t="s">
        <v>582</v>
      </c>
      <c r="F7" s="61" t="s">
        <v>583</v>
      </c>
      <c r="G7" s="61" t="s">
        <v>584</v>
      </c>
      <c r="H7" s="27" t="s">
        <v>5</v>
      </c>
      <c r="I7" s="57"/>
      <c r="J7" s="57"/>
      <c r="K7" s="331"/>
      <c r="L7" s="56"/>
      <c r="M7" s="56"/>
      <c r="N7" s="56"/>
      <c r="O7" s="56"/>
      <c r="P7" s="56"/>
      <c r="Q7" s="56"/>
      <c r="R7" s="56"/>
      <c r="S7" s="56"/>
      <c r="T7" s="56"/>
      <c r="U7" s="56"/>
      <c r="V7" s="56"/>
      <c r="W7" s="56"/>
      <c r="X7" s="56"/>
      <c r="Y7" s="56"/>
      <c r="Z7" s="56"/>
      <c r="AA7" s="56"/>
      <c r="AB7" s="56"/>
      <c r="AC7" s="56"/>
      <c r="AD7" s="56"/>
      <c r="AE7" s="56"/>
      <c r="AF7" s="56"/>
      <c r="AG7" s="56"/>
      <c r="AH7" s="56"/>
      <c r="AI7" s="56"/>
      <c r="AJ7" s="56"/>
      <c r="AK7" s="56"/>
      <c r="AL7" s="56"/>
    </row>
    <row r="8" spans="2:38" s="67" customFormat="1" thickTop="1" thickBot="1" x14ac:dyDescent="0.25">
      <c r="B8" s="62">
        <v>1</v>
      </c>
      <c r="C8" s="63">
        <v>2</v>
      </c>
      <c r="D8" s="63">
        <v>3</v>
      </c>
      <c r="E8" s="64">
        <v>4</v>
      </c>
      <c r="F8" s="64">
        <v>5</v>
      </c>
      <c r="G8" s="64">
        <v>6</v>
      </c>
      <c r="H8" s="65" t="s">
        <v>194</v>
      </c>
      <c r="I8" s="140"/>
      <c r="J8" s="140"/>
      <c r="K8" s="332"/>
      <c r="L8" s="66"/>
      <c r="M8" s="66"/>
      <c r="N8" s="66"/>
      <c r="O8" s="66"/>
      <c r="P8" s="66"/>
      <c r="Q8" s="66"/>
      <c r="R8" s="66"/>
      <c r="S8" s="66"/>
      <c r="T8" s="66"/>
      <c r="U8" s="66"/>
      <c r="V8" s="66"/>
      <c r="W8" s="66"/>
      <c r="X8" s="66"/>
      <c r="Y8" s="66"/>
      <c r="Z8" s="66"/>
      <c r="AA8" s="66"/>
      <c r="AB8" s="66"/>
      <c r="AC8" s="66"/>
      <c r="AD8" s="66"/>
      <c r="AE8" s="66"/>
      <c r="AF8" s="66"/>
      <c r="AG8" s="66"/>
      <c r="AH8" s="66"/>
      <c r="AI8" s="66"/>
      <c r="AJ8" s="66"/>
      <c r="AK8" s="66"/>
      <c r="AL8" s="66"/>
    </row>
    <row r="9" spans="2:38" ht="15" thickTop="1" x14ac:dyDescent="0.2">
      <c r="B9" s="78">
        <v>6172</v>
      </c>
      <c r="C9" s="79">
        <v>51</v>
      </c>
      <c r="D9" s="82" t="s">
        <v>380</v>
      </c>
      <c r="E9" s="25">
        <f>SUM(I16)</f>
        <v>182215</v>
      </c>
      <c r="F9" s="25">
        <f>SUM(J16)</f>
        <v>182215</v>
      </c>
      <c r="G9" s="32">
        <f>SUM(G16)</f>
        <v>81841</v>
      </c>
      <c r="H9" s="34">
        <f>G9/E9*100</f>
        <v>44.914524051258134</v>
      </c>
    </row>
    <row r="10" spans="2:38" s="135" customFormat="1" ht="28.5" x14ac:dyDescent="0.25">
      <c r="B10" s="128">
        <v>6172</v>
      </c>
      <c r="C10" s="129">
        <v>53</v>
      </c>
      <c r="D10" s="134" t="s">
        <v>414</v>
      </c>
      <c r="E10" s="105">
        <f>SUM(I41)</f>
        <v>8000</v>
      </c>
      <c r="F10" s="105">
        <f>SUM(J41)</f>
        <v>8000</v>
      </c>
      <c r="G10" s="105">
        <f>SUM(G41)</f>
        <v>8000</v>
      </c>
      <c r="H10" s="81">
        <f>G10/E10*100</f>
        <v>100</v>
      </c>
      <c r="I10" s="141"/>
      <c r="J10" s="141"/>
      <c r="K10" s="335"/>
    </row>
    <row r="11" spans="2:38" ht="15" thickBot="1" x14ac:dyDescent="0.25">
      <c r="B11" s="83">
        <v>6409</v>
      </c>
      <c r="C11" s="84">
        <v>59</v>
      </c>
      <c r="D11" s="102" t="s">
        <v>28</v>
      </c>
      <c r="E11" s="26">
        <f>SUM(I47)</f>
        <v>62500</v>
      </c>
      <c r="F11" s="26">
        <f>SUM(J47)</f>
        <v>52768</v>
      </c>
      <c r="G11" s="26">
        <f>SUM(G47)</f>
        <v>53995</v>
      </c>
      <c r="H11" s="34">
        <f>G11/E11*100</f>
        <v>86.391999999999996</v>
      </c>
    </row>
    <row r="12" spans="2:38" s="87" customFormat="1" ht="16.5" thickTop="1" thickBot="1" x14ac:dyDescent="0.3">
      <c r="B12" s="726" t="s">
        <v>8</v>
      </c>
      <c r="C12" s="727"/>
      <c r="D12" s="728"/>
      <c r="E12" s="85">
        <f>SUM(E9:E11)</f>
        <v>252715</v>
      </c>
      <c r="F12" s="85">
        <f>SUM(F9:F11)</f>
        <v>242983</v>
      </c>
      <c r="G12" s="85">
        <f>SUM(G9:G11)</f>
        <v>143836</v>
      </c>
      <c r="H12" s="40">
        <f>G12/E12*100</f>
        <v>56.91628910036998</v>
      </c>
      <c r="I12" s="137"/>
      <c r="J12" s="137"/>
      <c r="K12" s="333"/>
    </row>
    <row r="13" spans="2:38" ht="15" thickTop="1" x14ac:dyDescent="0.2">
      <c r="B13" s="37"/>
      <c r="C13" s="37"/>
      <c r="F13" s="37"/>
      <c r="G13" s="37"/>
    </row>
    <row r="14" spans="2:38" x14ac:dyDescent="0.2">
      <c r="B14" s="125"/>
      <c r="C14" s="125"/>
      <c r="D14" s="125"/>
      <c r="E14" s="125"/>
      <c r="F14" s="125"/>
      <c r="G14" s="125"/>
      <c r="H14" s="125"/>
    </row>
    <row r="15" spans="2:38" ht="15" x14ac:dyDescent="0.25">
      <c r="B15" s="43" t="s">
        <v>10</v>
      </c>
    </row>
    <row r="16" spans="2:38" ht="17.25" customHeight="1" thickBot="1" x14ac:dyDescent="0.3">
      <c r="B16" s="44" t="s">
        <v>381</v>
      </c>
      <c r="C16" s="45"/>
      <c r="D16" s="46"/>
      <c r="E16" s="46"/>
      <c r="F16" s="47"/>
      <c r="G16" s="738">
        <f>SUM(G17,G27,G30,G33,G36,G39)</f>
        <v>81841</v>
      </c>
      <c r="H16" s="738"/>
      <c r="I16" s="139">
        <f>SUM(I17,I27,I30,I33,I36,I39)</f>
        <v>182215</v>
      </c>
      <c r="J16" s="139">
        <f>SUM(J17,J27,J30,J33,J36,J39)</f>
        <v>182215</v>
      </c>
    </row>
    <row r="17" spans="1:11" ht="15.75" thickTop="1" x14ac:dyDescent="0.25">
      <c r="A17" s="37">
        <v>5141</v>
      </c>
      <c r="B17" s="599" t="s">
        <v>60</v>
      </c>
      <c r="G17" s="779">
        <f>SUM(G19:H26)</f>
        <v>78061</v>
      </c>
      <c r="H17" s="780"/>
      <c r="I17" s="221">
        <f>SUM(I18:I26)</f>
        <v>178395</v>
      </c>
      <c r="J17" s="221">
        <f>SUM(J18:J26)</f>
        <v>178395</v>
      </c>
    </row>
    <row r="18" spans="1:11" x14ac:dyDescent="0.2">
      <c r="A18" s="39">
        <v>804</v>
      </c>
      <c r="B18" s="739" t="s">
        <v>292</v>
      </c>
      <c r="C18" s="740"/>
      <c r="D18" s="740"/>
      <c r="E18" s="740"/>
      <c r="F18" s="740"/>
      <c r="G18" s="310"/>
      <c r="H18" s="311"/>
    </row>
    <row r="19" spans="1:11" ht="15" x14ac:dyDescent="0.25">
      <c r="B19" s="740"/>
      <c r="C19" s="740"/>
      <c r="D19" s="740"/>
      <c r="E19" s="740"/>
      <c r="F19" s="740"/>
      <c r="G19" s="782">
        <f>12069-2500</f>
        <v>9569</v>
      </c>
      <c r="H19" s="783"/>
      <c r="I19" s="36">
        <v>21646</v>
      </c>
      <c r="J19" s="36">
        <v>21646</v>
      </c>
    </row>
    <row r="20" spans="1:11" ht="8.25" customHeight="1" x14ac:dyDescent="0.2">
      <c r="B20" s="756" t="s">
        <v>293</v>
      </c>
      <c r="C20" s="758"/>
      <c r="D20" s="758"/>
      <c r="E20" s="758"/>
      <c r="F20" s="758"/>
      <c r="G20" s="342"/>
      <c r="H20" s="342"/>
    </row>
    <row r="21" spans="1:11" ht="9.6" customHeight="1" x14ac:dyDescent="0.25">
      <c r="B21" s="758"/>
      <c r="C21" s="758"/>
      <c r="D21" s="758"/>
      <c r="E21" s="758"/>
      <c r="F21" s="758"/>
      <c r="G21" s="553"/>
      <c r="H21" s="554"/>
    </row>
    <row r="22" spans="1:11" ht="15" customHeight="1" x14ac:dyDescent="0.2">
      <c r="A22" s="39">
        <v>813</v>
      </c>
      <c r="B22" s="758"/>
      <c r="C22" s="758"/>
      <c r="D22" s="758"/>
      <c r="E22" s="758"/>
      <c r="F22" s="758"/>
      <c r="G22" s="781">
        <f>72392-7000</f>
        <v>65392</v>
      </c>
      <c r="H22" s="781"/>
      <c r="I22" s="36">
        <v>121250</v>
      </c>
      <c r="J22" s="36">
        <v>121250</v>
      </c>
    </row>
    <row r="23" spans="1:11" s="163" customFormat="1" ht="14.45" customHeight="1" x14ac:dyDescent="0.25">
      <c r="A23" s="410">
        <v>816</v>
      </c>
      <c r="B23" s="756" t="s">
        <v>458</v>
      </c>
      <c r="C23" s="756"/>
      <c r="D23" s="756"/>
      <c r="E23" s="756"/>
      <c r="F23" s="756"/>
      <c r="G23" s="781">
        <v>100</v>
      </c>
      <c r="H23" s="781"/>
      <c r="I23" s="164">
        <v>2000</v>
      </c>
      <c r="J23" s="164">
        <v>2000</v>
      </c>
      <c r="K23" s="340"/>
    </row>
    <row r="24" spans="1:11" x14ac:dyDescent="0.2">
      <c r="A24" s="39">
        <v>801</v>
      </c>
      <c r="B24" s="734" t="s">
        <v>459</v>
      </c>
      <c r="C24" s="734"/>
      <c r="D24" s="734"/>
      <c r="E24" s="734"/>
      <c r="F24" s="734"/>
      <c r="G24" s="777">
        <f>3500-500</f>
        <v>3000</v>
      </c>
      <c r="H24" s="777"/>
      <c r="I24" s="36">
        <v>33499</v>
      </c>
      <c r="J24" s="36">
        <v>33499</v>
      </c>
    </row>
    <row r="25" spans="1:11" s="163" customFormat="1" ht="13.15" customHeight="1" x14ac:dyDescent="0.25">
      <c r="B25" s="748"/>
      <c r="C25" s="748"/>
      <c r="D25" s="748"/>
      <c r="E25" s="748"/>
      <c r="F25" s="748"/>
      <c r="G25" s="778"/>
      <c r="H25" s="778"/>
      <c r="I25" s="164"/>
      <c r="J25" s="164"/>
      <c r="K25" s="340"/>
    </row>
    <row r="26" spans="1:11" s="163" customFormat="1" ht="17.45" customHeight="1" x14ac:dyDescent="0.25">
      <c r="B26" s="748"/>
      <c r="C26" s="748"/>
      <c r="D26" s="748"/>
      <c r="E26" s="748"/>
      <c r="F26" s="748"/>
      <c r="G26" s="778"/>
      <c r="H26" s="778"/>
      <c r="I26" s="164"/>
      <c r="J26" s="164"/>
      <c r="K26" s="340"/>
    </row>
    <row r="27" spans="1:11" ht="15" x14ac:dyDescent="0.25">
      <c r="A27" s="37">
        <v>5142</v>
      </c>
      <c r="B27" s="744" t="s">
        <v>443</v>
      </c>
      <c r="C27" s="745"/>
      <c r="D27" s="745"/>
      <c r="E27" s="598"/>
      <c r="F27" s="594"/>
      <c r="G27" s="732">
        <v>1000</v>
      </c>
      <c r="H27" s="733"/>
      <c r="I27" s="36">
        <v>1000</v>
      </c>
      <c r="J27" s="36">
        <v>1000</v>
      </c>
    </row>
    <row r="28" spans="1:11" ht="15" x14ac:dyDescent="0.25">
      <c r="B28" s="739" t="s">
        <v>47</v>
      </c>
      <c r="C28" s="743"/>
      <c r="D28" s="743"/>
      <c r="E28" s="743"/>
      <c r="F28" s="743"/>
      <c r="G28" s="743"/>
      <c r="H28" s="743"/>
    </row>
    <row r="29" spans="1:11" ht="15" x14ac:dyDescent="0.25">
      <c r="B29" s="593"/>
      <c r="C29" s="596"/>
      <c r="D29" s="596"/>
      <c r="E29" s="596"/>
      <c r="F29" s="596"/>
      <c r="G29" s="596"/>
      <c r="H29" s="596"/>
    </row>
    <row r="30" spans="1:11" ht="14.25" customHeight="1" x14ac:dyDescent="0.25">
      <c r="A30" s="37">
        <v>5163</v>
      </c>
      <c r="B30" s="744" t="s">
        <v>24</v>
      </c>
      <c r="C30" s="745"/>
      <c r="D30" s="745"/>
      <c r="E30" s="598"/>
      <c r="F30" s="594"/>
      <c r="G30" s="732">
        <v>500</v>
      </c>
      <c r="H30" s="733"/>
      <c r="I30" s="36">
        <v>500</v>
      </c>
      <c r="J30" s="36">
        <v>500</v>
      </c>
    </row>
    <row r="31" spans="1:11" s="163" customFormat="1" ht="19.5" customHeight="1" x14ac:dyDescent="0.25">
      <c r="B31" s="756" t="s">
        <v>48</v>
      </c>
      <c r="C31" s="758"/>
      <c r="D31" s="758"/>
      <c r="E31" s="758"/>
      <c r="F31" s="758"/>
      <c r="G31" s="758"/>
      <c r="H31" s="758"/>
      <c r="I31" s="164"/>
      <c r="J31" s="164"/>
      <c r="K31" s="340"/>
    </row>
    <row r="32" spans="1:11" ht="15" x14ac:dyDescent="0.25">
      <c r="B32" s="597"/>
      <c r="C32" s="594"/>
      <c r="D32" s="594"/>
      <c r="E32" s="594"/>
      <c r="F32" s="594"/>
      <c r="G32" s="108"/>
      <c r="H32" s="109"/>
    </row>
    <row r="33" spans="1:14" ht="15" x14ac:dyDescent="0.25">
      <c r="A33" s="37">
        <v>5164</v>
      </c>
      <c r="B33" s="744" t="s">
        <v>29</v>
      </c>
      <c r="C33" s="745"/>
      <c r="D33" s="745"/>
      <c r="E33" s="598"/>
      <c r="F33" s="594"/>
      <c r="G33" s="732">
        <v>30</v>
      </c>
      <c r="H33" s="733"/>
      <c r="I33" s="36">
        <v>70</v>
      </c>
      <c r="J33" s="36">
        <v>70</v>
      </c>
    </row>
    <row r="34" spans="1:14" ht="29.25" customHeight="1" x14ac:dyDescent="0.2">
      <c r="B34" s="752" t="s">
        <v>242</v>
      </c>
      <c r="C34" s="752"/>
      <c r="D34" s="752"/>
      <c r="E34" s="752"/>
      <c r="F34" s="752"/>
      <c r="G34" s="752"/>
      <c r="H34" s="752"/>
    </row>
    <row r="35" spans="1:14" ht="15" x14ac:dyDescent="0.25">
      <c r="B35" s="597"/>
      <c r="C35" s="594"/>
      <c r="D35" s="594"/>
      <c r="E35" s="594"/>
      <c r="F35" s="594"/>
      <c r="G35" s="108"/>
      <c r="H35" s="109"/>
    </row>
    <row r="36" spans="1:14" ht="15" x14ac:dyDescent="0.25">
      <c r="A36" s="37">
        <v>5166</v>
      </c>
      <c r="B36" s="744" t="s">
        <v>12</v>
      </c>
      <c r="C36" s="745"/>
      <c r="D36" s="745"/>
      <c r="E36" s="598"/>
      <c r="F36" s="594"/>
      <c r="G36" s="707">
        <v>2000</v>
      </c>
      <c r="H36" s="708"/>
      <c r="I36" s="36">
        <v>2000</v>
      </c>
      <c r="J36" s="36">
        <v>2000</v>
      </c>
    </row>
    <row r="37" spans="1:14" ht="15" x14ac:dyDescent="0.25">
      <c r="B37" s="739" t="s">
        <v>61</v>
      </c>
      <c r="C37" s="740"/>
      <c r="D37" s="740"/>
      <c r="E37" s="740"/>
      <c r="F37" s="740"/>
      <c r="G37" s="740"/>
      <c r="H37" s="740"/>
    </row>
    <row r="38" spans="1:14" ht="15" x14ac:dyDescent="0.25">
      <c r="B38" s="597"/>
      <c r="C38" s="594"/>
      <c r="D38" s="594"/>
      <c r="E38" s="594"/>
      <c r="F38" s="594"/>
      <c r="G38" s="108"/>
      <c r="H38" s="109"/>
    </row>
    <row r="39" spans="1:14" ht="15" x14ac:dyDescent="0.25">
      <c r="A39" s="37">
        <v>5169</v>
      </c>
      <c r="B39" s="744" t="s">
        <v>14</v>
      </c>
      <c r="C39" s="745"/>
      <c r="D39" s="745"/>
      <c r="E39" s="598"/>
      <c r="F39" s="594"/>
      <c r="G39" s="732">
        <v>250</v>
      </c>
      <c r="H39" s="733"/>
      <c r="I39" s="36">
        <v>250</v>
      </c>
      <c r="J39" s="36">
        <v>250</v>
      </c>
    </row>
    <row r="40" spans="1:14" ht="15" x14ac:dyDescent="0.25">
      <c r="B40" s="597"/>
      <c r="C40" s="594"/>
      <c r="D40" s="594"/>
      <c r="E40" s="594"/>
      <c r="F40" s="594"/>
      <c r="G40" s="108"/>
      <c r="H40" s="109"/>
    </row>
    <row r="41" spans="1:14" ht="31.5" customHeight="1" thickBot="1" x14ac:dyDescent="0.3">
      <c r="B41" s="719" t="s">
        <v>417</v>
      </c>
      <c r="C41" s="720"/>
      <c r="D41" s="720"/>
      <c r="E41" s="720"/>
      <c r="F41" s="720"/>
      <c r="G41" s="738">
        <f>SUM(G42)</f>
        <v>8000</v>
      </c>
      <c r="H41" s="738"/>
      <c r="I41" s="139">
        <f>SUM(I42:I43)</f>
        <v>8000</v>
      </c>
      <c r="J41" s="139">
        <f>SUM(J42:J43)</f>
        <v>8000</v>
      </c>
    </row>
    <row r="42" spans="1:14" ht="15" x14ac:dyDescent="0.25">
      <c r="A42" s="37">
        <v>5362</v>
      </c>
      <c r="B42" s="749" t="s">
        <v>354</v>
      </c>
      <c r="C42" s="750"/>
      <c r="D42" s="750"/>
      <c r="E42" s="110"/>
      <c r="F42" s="594"/>
      <c r="G42" s="732">
        <v>8000</v>
      </c>
      <c r="H42" s="733"/>
      <c r="I42" s="36">
        <v>8000</v>
      </c>
      <c r="J42" s="36">
        <v>8000</v>
      </c>
    </row>
    <row r="43" spans="1:14" x14ac:dyDescent="0.2">
      <c r="B43" s="756" t="s">
        <v>94</v>
      </c>
      <c r="C43" s="758"/>
      <c r="D43" s="758"/>
      <c r="E43" s="758"/>
      <c r="F43" s="758"/>
      <c r="G43" s="758"/>
      <c r="H43" s="758"/>
    </row>
    <row r="44" spans="1:14" x14ac:dyDescent="0.2">
      <c r="B44" s="758"/>
      <c r="C44" s="758"/>
      <c r="D44" s="758"/>
      <c r="E44" s="758"/>
      <c r="F44" s="758"/>
      <c r="G44" s="758"/>
      <c r="H44" s="758"/>
    </row>
    <row r="45" spans="1:14" ht="28.5" customHeight="1" x14ac:dyDescent="0.2">
      <c r="B45" s="758"/>
      <c r="C45" s="758"/>
      <c r="D45" s="758"/>
      <c r="E45" s="758"/>
      <c r="F45" s="758"/>
      <c r="G45" s="758"/>
      <c r="H45" s="758"/>
    </row>
    <row r="46" spans="1:14" ht="15" x14ac:dyDescent="0.25">
      <c r="B46" s="595"/>
      <c r="C46" s="594"/>
      <c r="D46" s="594"/>
      <c r="E46" s="594"/>
      <c r="F46" s="594"/>
      <c r="G46" s="228"/>
      <c r="H46" s="229"/>
    </row>
    <row r="47" spans="1:14" ht="15.75" thickBot="1" x14ac:dyDescent="0.3">
      <c r="B47" s="44" t="s">
        <v>49</v>
      </c>
      <c r="C47" s="45"/>
      <c r="D47" s="46"/>
      <c r="E47" s="46"/>
      <c r="F47" s="47"/>
      <c r="G47" s="738">
        <f>SUM(G49:H50)</f>
        <v>53995</v>
      </c>
      <c r="H47" s="738"/>
      <c r="I47" s="139">
        <f>SUM(I49:I50)</f>
        <v>62500</v>
      </c>
      <c r="J47" s="139">
        <f>SUM(J49:J50)</f>
        <v>52768</v>
      </c>
    </row>
    <row r="48" spans="1:14" ht="15.75" thickTop="1" x14ac:dyDescent="0.25">
      <c r="A48" s="37">
        <v>5901</v>
      </c>
      <c r="B48" s="749" t="s">
        <v>30</v>
      </c>
      <c r="C48" s="750"/>
      <c r="D48" s="750"/>
      <c r="E48" s="110"/>
      <c r="F48" s="594"/>
      <c r="G48" s="24"/>
      <c r="H48" s="23"/>
      <c r="I48" s="142"/>
      <c r="J48" s="142"/>
      <c r="K48" s="341"/>
      <c r="L48" s="111"/>
      <c r="M48" s="111"/>
      <c r="N48" s="111"/>
    </row>
    <row r="49" spans="2:14" ht="15" x14ac:dyDescent="0.25">
      <c r="B49" s="112" t="s">
        <v>246</v>
      </c>
      <c r="C49" s="113"/>
      <c r="D49" s="111"/>
      <c r="E49" s="111"/>
      <c r="F49" s="114"/>
      <c r="G49" s="707">
        <f>50000+195-5000</f>
        <v>45195</v>
      </c>
      <c r="H49" s="708"/>
      <c r="I49" s="142">
        <v>50000</v>
      </c>
      <c r="J49" s="142">
        <v>40268</v>
      </c>
      <c r="K49" s="341"/>
      <c r="L49" s="111"/>
      <c r="M49" s="111"/>
      <c r="N49" s="111"/>
    </row>
    <row r="50" spans="2:14" ht="15" x14ac:dyDescent="0.25">
      <c r="B50" s="592" t="s">
        <v>919</v>
      </c>
      <c r="G50" s="707">
        <v>8800</v>
      </c>
      <c r="H50" s="708"/>
      <c r="I50" s="36">
        <v>12500</v>
      </c>
      <c r="J50" s="36">
        <v>12500</v>
      </c>
    </row>
    <row r="52" spans="2:14" x14ac:dyDescent="0.2">
      <c r="D52" s="176" t="s">
        <v>252</v>
      </c>
      <c r="E52" s="177">
        <f>SUM(E12)</f>
        <v>252715</v>
      </c>
      <c r="F52" s="177">
        <f>SUM(F12)</f>
        <v>242983</v>
      </c>
      <c r="G52" s="177">
        <f>SUM(G12)</f>
        <v>143836</v>
      </c>
    </row>
    <row r="53" spans="2:14" x14ac:dyDescent="0.2">
      <c r="D53" s="176" t="s">
        <v>253</v>
      </c>
      <c r="E53" s="177">
        <v>0</v>
      </c>
      <c r="F53" s="177">
        <v>0</v>
      </c>
      <c r="G53" s="177">
        <v>0</v>
      </c>
    </row>
    <row r="54" spans="2:14" ht="15" x14ac:dyDescent="0.25">
      <c r="D54" s="178" t="s">
        <v>248</v>
      </c>
      <c r="E54" s="179">
        <f>SUM(E52:E53)</f>
        <v>252715</v>
      </c>
      <c r="F54" s="179">
        <f>SUM(F52:F53)</f>
        <v>242983</v>
      </c>
      <c r="G54" s="179">
        <f>SUM(G52:G53)</f>
        <v>143836</v>
      </c>
    </row>
  </sheetData>
  <mergeCells count="39">
    <mergeCell ref="G1:H1"/>
    <mergeCell ref="B12:D12"/>
    <mergeCell ref="G16:H16"/>
    <mergeCell ref="G17:H17"/>
    <mergeCell ref="B23:F23"/>
    <mergeCell ref="G23:H23"/>
    <mergeCell ref="B18:F19"/>
    <mergeCell ref="G19:H19"/>
    <mergeCell ref="B20:F22"/>
    <mergeCell ref="G22:H22"/>
    <mergeCell ref="B34:H34"/>
    <mergeCell ref="G25:H25"/>
    <mergeCell ref="B30:D30"/>
    <mergeCell ref="G30:H30"/>
    <mergeCell ref="B27:D27"/>
    <mergeCell ref="G27:H27"/>
    <mergeCell ref="G26:H26"/>
    <mergeCell ref="B28:H28"/>
    <mergeCell ref="G24:H24"/>
    <mergeCell ref="B25:F25"/>
    <mergeCell ref="B31:H31"/>
    <mergeCell ref="B33:D33"/>
    <mergeCell ref="G33:H33"/>
    <mergeCell ref="B24:F24"/>
    <mergeCell ref="B26:F26"/>
    <mergeCell ref="B36:D36"/>
    <mergeCell ref="G36:H36"/>
    <mergeCell ref="G50:H50"/>
    <mergeCell ref="B37:H37"/>
    <mergeCell ref="B39:D39"/>
    <mergeCell ref="G39:H39"/>
    <mergeCell ref="B41:F41"/>
    <mergeCell ref="G41:H41"/>
    <mergeCell ref="B42:D42"/>
    <mergeCell ref="G42:H42"/>
    <mergeCell ref="B43:H45"/>
    <mergeCell ref="G49:H49"/>
    <mergeCell ref="G47:H47"/>
    <mergeCell ref="B48:D48"/>
  </mergeCells>
  <pageMargins left="0.70866141732283472" right="0.70866141732283472" top="0.78740157480314965" bottom="0.78740157480314965" header="0.31496062992125984" footer="0.31496062992125984"/>
  <pageSetup paperSize="9" scale="67" firstPageNumber="43"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colBreaks count="1" manualBreakCount="1">
    <brk id="11" max="107"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AL241"/>
  <sheetViews>
    <sheetView showGridLines="0" view="pageBreakPreview" zoomScaleNormal="100" zoomScaleSheetLayoutView="100" workbookViewId="0">
      <selection activeCell="C219" sqref="C219"/>
    </sheetView>
  </sheetViews>
  <sheetFormatPr defaultColWidth="9.140625" defaultRowHeight="14.25" x14ac:dyDescent="0.2"/>
  <cols>
    <col min="1" max="1" width="6.28515625" style="37" customWidth="1"/>
    <col min="2" max="2" width="8.5703125" style="42" customWidth="1"/>
    <col min="3" max="3" width="9.140625" style="42"/>
    <col min="4" max="4" width="58.7109375" style="37" customWidth="1"/>
    <col min="5" max="7" width="14.140625" style="35" customWidth="1"/>
    <col min="8" max="8" width="9.140625" style="37" customWidth="1"/>
    <col min="9" max="10" width="9.28515625" style="36" customWidth="1"/>
    <col min="11" max="11" width="9.140625" style="39"/>
    <col min="12" max="12" width="13.28515625" style="37" customWidth="1"/>
    <col min="13" max="16384" width="9.140625" style="37"/>
  </cols>
  <sheetData>
    <row r="1" spans="2:38" ht="27.75" customHeight="1" x14ac:dyDescent="0.35">
      <c r="B1" s="793" t="s">
        <v>118</v>
      </c>
      <c r="C1" s="793"/>
      <c r="D1" s="793"/>
      <c r="E1" s="492"/>
      <c r="F1" s="492"/>
      <c r="G1" s="737" t="s">
        <v>66</v>
      </c>
      <c r="H1" s="737"/>
    </row>
    <row r="3" spans="2:38" x14ac:dyDescent="0.2">
      <c r="B3" s="493" t="s">
        <v>1</v>
      </c>
      <c r="C3" s="493" t="s">
        <v>67</v>
      </c>
    </row>
    <row r="4" spans="2:38" x14ac:dyDescent="0.2">
      <c r="C4" s="493" t="s">
        <v>40</v>
      </c>
    </row>
    <row r="5" spans="2:38" s="39" customFormat="1" ht="13.5" thickBot="1" x14ac:dyDescent="0.25">
      <c r="B5" s="100"/>
      <c r="C5" s="100"/>
      <c r="E5" s="36"/>
      <c r="F5" s="36"/>
      <c r="G5" s="36"/>
      <c r="H5" s="132" t="s">
        <v>6</v>
      </c>
      <c r="I5" s="36"/>
      <c r="J5" s="36"/>
    </row>
    <row r="6" spans="2:38" s="39" customFormat="1" ht="39.75" thickTop="1" thickBot="1" x14ac:dyDescent="0.25">
      <c r="B6" s="58" t="s">
        <v>2</v>
      </c>
      <c r="C6" s="59" t="s">
        <v>3</v>
      </c>
      <c r="D6" s="60" t="s">
        <v>4</v>
      </c>
      <c r="E6" s="61" t="s">
        <v>582</v>
      </c>
      <c r="F6" s="61" t="s">
        <v>583</v>
      </c>
      <c r="G6" s="61" t="s">
        <v>584</v>
      </c>
      <c r="H6" s="27" t="s">
        <v>5</v>
      </c>
      <c r="I6" s="57"/>
      <c r="J6" s="57"/>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row>
    <row r="7" spans="2:38" s="67" customFormat="1" thickTop="1" thickBot="1" x14ac:dyDescent="0.25">
      <c r="B7" s="62">
        <v>1</v>
      </c>
      <c r="C7" s="63">
        <v>2</v>
      </c>
      <c r="D7" s="63">
        <v>3</v>
      </c>
      <c r="E7" s="64">
        <v>4</v>
      </c>
      <c r="F7" s="64">
        <v>5</v>
      </c>
      <c r="G7" s="64">
        <v>6</v>
      </c>
      <c r="H7" s="65" t="s">
        <v>194</v>
      </c>
      <c r="I7" s="140"/>
      <c r="J7" s="140"/>
      <c r="K7" s="55"/>
      <c r="L7" s="66"/>
      <c r="M7" s="66"/>
      <c r="N7" s="66"/>
      <c r="O7" s="66"/>
      <c r="P7" s="66"/>
      <c r="Q7" s="66"/>
      <c r="R7" s="66"/>
      <c r="S7" s="66"/>
      <c r="T7" s="66"/>
      <c r="U7" s="66"/>
      <c r="V7" s="66"/>
      <c r="W7" s="66"/>
      <c r="X7" s="66"/>
      <c r="Y7" s="66"/>
      <c r="Z7" s="66"/>
      <c r="AA7" s="66"/>
      <c r="AB7" s="66"/>
      <c r="AC7" s="66"/>
      <c r="AD7" s="66"/>
      <c r="AE7" s="66"/>
      <c r="AF7" s="66"/>
      <c r="AG7" s="66"/>
      <c r="AH7" s="66"/>
      <c r="AI7" s="66"/>
      <c r="AJ7" s="66"/>
      <c r="AK7" s="66"/>
      <c r="AL7" s="66"/>
    </row>
    <row r="8" spans="2:38" ht="15" thickTop="1" x14ac:dyDescent="0.2">
      <c r="B8" s="78">
        <v>2141</v>
      </c>
      <c r="C8" s="79">
        <v>51</v>
      </c>
      <c r="D8" s="82" t="s">
        <v>380</v>
      </c>
      <c r="E8" s="25">
        <f>SUM(I19)</f>
        <v>150</v>
      </c>
      <c r="F8" s="25">
        <f>SUM(J19)</f>
        <v>150</v>
      </c>
      <c r="G8" s="25">
        <f>SUM(G19)</f>
        <v>150</v>
      </c>
      <c r="H8" s="34">
        <f t="shared" ref="H8:H13" si="0">G8/E8*100</f>
        <v>100</v>
      </c>
    </row>
    <row r="9" spans="2:38" x14ac:dyDescent="0.2">
      <c r="B9" s="78">
        <v>3635</v>
      </c>
      <c r="C9" s="79">
        <v>51</v>
      </c>
      <c r="D9" s="82" t="s">
        <v>380</v>
      </c>
      <c r="E9" s="25">
        <f>SUM(I26)</f>
        <v>4907</v>
      </c>
      <c r="F9" s="25">
        <f>SUM(J26)</f>
        <v>4478</v>
      </c>
      <c r="G9" s="25">
        <f>SUM(G26)</f>
        <v>7546</v>
      </c>
      <c r="H9" s="34">
        <f t="shared" si="0"/>
        <v>153.78031383737519</v>
      </c>
    </row>
    <row r="10" spans="2:38" x14ac:dyDescent="0.2">
      <c r="B10" s="78">
        <v>3636</v>
      </c>
      <c r="C10" s="79">
        <v>51</v>
      </c>
      <c r="D10" s="82" t="s">
        <v>380</v>
      </c>
      <c r="E10" s="25">
        <f>SUM(I60)</f>
        <v>5311</v>
      </c>
      <c r="F10" s="25">
        <f>SUM(J60)</f>
        <v>9817</v>
      </c>
      <c r="G10" s="25">
        <f>SUM(G60)</f>
        <v>12046</v>
      </c>
      <c r="H10" s="34">
        <f t="shared" si="0"/>
        <v>226.81227640745624</v>
      </c>
    </row>
    <row r="11" spans="2:38" x14ac:dyDescent="0.2">
      <c r="B11" s="78">
        <v>3636</v>
      </c>
      <c r="C11" s="79">
        <v>52</v>
      </c>
      <c r="D11" s="82" t="s">
        <v>448</v>
      </c>
      <c r="E11" s="25">
        <f>SUM(I130)</f>
        <v>12000</v>
      </c>
      <c r="F11" s="25">
        <f>SUM(J130)</f>
        <v>12000</v>
      </c>
      <c r="G11" s="25">
        <f>SUM(G130)</f>
        <v>12000</v>
      </c>
      <c r="H11" s="34"/>
    </row>
    <row r="12" spans="2:38" x14ac:dyDescent="0.2">
      <c r="B12" s="78">
        <v>3636</v>
      </c>
      <c r="C12" s="79">
        <v>55</v>
      </c>
      <c r="D12" s="82" t="s">
        <v>169</v>
      </c>
      <c r="E12" s="25">
        <f>SUM(I137)</f>
        <v>400</v>
      </c>
      <c r="F12" s="25">
        <f>SUM(J137)</f>
        <v>400</v>
      </c>
      <c r="G12" s="25">
        <f>SUM(G137)</f>
        <v>400</v>
      </c>
      <c r="H12" s="34">
        <f t="shared" si="0"/>
        <v>100</v>
      </c>
    </row>
    <row r="13" spans="2:38" x14ac:dyDescent="0.2">
      <c r="B13" s="78">
        <v>3639</v>
      </c>
      <c r="C13" s="79">
        <v>51</v>
      </c>
      <c r="D13" s="82" t="s">
        <v>380</v>
      </c>
      <c r="E13" s="25">
        <f>SUM(I144)</f>
        <v>14023</v>
      </c>
      <c r="F13" s="25">
        <f>SUM(J144)</f>
        <v>11736</v>
      </c>
      <c r="G13" s="25">
        <f>SUM(G144)</f>
        <v>13374</v>
      </c>
      <c r="H13" s="34">
        <f t="shared" si="0"/>
        <v>95.371889039435203</v>
      </c>
    </row>
    <row r="14" spans="2:38" ht="28.5" x14ac:dyDescent="0.2">
      <c r="B14" s="128">
        <v>3639</v>
      </c>
      <c r="C14" s="129">
        <v>53</v>
      </c>
      <c r="D14" s="134" t="s">
        <v>414</v>
      </c>
      <c r="E14" s="105">
        <f>SUM(I226)</f>
        <v>650</v>
      </c>
      <c r="F14" s="105">
        <f>SUM(J226)</f>
        <v>1120</v>
      </c>
      <c r="G14" s="105">
        <f>SUM(G226)</f>
        <v>1120</v>
      </c>
      <c r="H14" s="81">
        <f>G14/E14*100</f>
        <v>172.30769230769232</v>
      </c>
    </row>
    <row r="15" spans="2:38" ht="29.25" thickBot="1" x14ac:dyDescent="0.25">
      <c r="B15" s="128">
        <v>6172</v>
      </c>
      <c r="C15" s="129">
        <v>53</v>
      </c>
      <c r="D15" s="134" t="s">
        <v>414</v>
      </c>
      <c r="E15" s="105">
        <f>SUM(I233)</f>
        <v>1</v>
      </c>
      <c r="F15" s="105">
        <f>SUM(J233)</f>
        <v>1</v>
      </c>
      <c r="G15" s="105">
        <f>SUM(G233)</f>
        <v>1</v>
      </c>
      <c r="H15" s="81">
        <f>G15/E15*100</f>
        <v>100</v>
      </c>
    </row>
    <row r="16" spans="2:38" s="87" customFormat="1" ht="16.5" thickTop="1" thickBot="1" x14ac:dyDescent="0.3">
      <c r="B16" s="726" t="s">
        <v>8</v>
      </c>
      <c r="C16" s="727"/>
      <c r="D16" s="728"/>
      <c r="E16" s="85">
        <f>SUM(E8:E15)</f>
        <v>37442</v>
      </c>
      <c r="F16" s="85">
        <f>SUM(F8:F15)</f>
        <v>39702</v>
      </c>
      <c r="G16" s="85">
        <f>SUM(G8:G15)</f>
        <v>46637</v>
      </c>
      <c r="H16" s="40">
        <f>G16/E16*100</f>
        <v>124.55798301372789</v>
      </c>
      <c r="I16" s="36"/>
      <c r="J16" s="36"/>
      <c r="K16" s="39"/>
    </row>
    <row r="17" spans="1:11" ht="19.5" customHeight="1" thickTop="1" x14ac:dyDescent="0.2">
      <c r="B17" s="37"/>
      <c r="C17" s="37"/>
      <c r="E17" s="37"/>
      <c r="F17" s="37"/>
    </row>
    <row r="18" spans="1:11" ht="15" customHeight="1" x14ac:dyDescent="0.25">
      <c r="B18" s="43" t="s">
        <v>10</v>
      </c>
    </row>
    <row r="19" spans="1:11" ht="17.25" customHeight="1" thickBot="1" x14ac:dyDescent="0.3">
      <c r="B19" s="44" t="s">
        <v>382</v>
      </c>
      <c r="C19" s="45"/>
      <c r="D19" s="46"/>
      <c r="E19" s="47"/>
      <c r="F19" s="47"/>
      <c r="G19" s="738">
        <f>SUM(G20)</f>
        <v>150</v>
      </c>
      <c r="H19" s="738"/>
      <c r="I19" s="139">
        <v>150</v>
      </c>
      <c r="J19" s="139">
        <v>150</v>
      </c>
    </row>
    <row r="20" spans="1:11" ht="15.75" thickTop="1" x14ac:dyDescent="0.25">
      <c r="A20" s="37">
        <v>5169</v>
      </c>
      <c r="B20" s="498" t="s">
        <v>14</v>
      </c>
      <c r="G20" s="732">
        <v>150</v>
      </c>
      <c r="H20" s="733"/>
    </row>
    <row r="21" spans="1:11" ht="15" x14ac:dyDescent="0.25">
      <c r="B21" s="800" t="s">
        <v>677</v>
      </c>
      <c r="C21" s="740"/>
      <c r="D21" s="740"/>
      <c r="E21" s="740"/>
      <c r="F21" s="740"/>
      <c r="G21" s="740"/>
      <c r="H21" s="740"/>
    </row>
    <row r="22" spans="1:11" ht="15" customHeight="1" x14ac:dyDescent="0.2">
      <c r="B22" s="756" t="s">
        <v>678</v>
      </c>
      <c r="C22" s="756"/>
      <c r="D22" s="756"/>
      <c r="E22" s="756"/>
      <c r="F22" s="756"/>
      <c r="G22" s="756"/>
      <c r="H22" s="756"/>
    </row>
    <row r="23" spans="1:11" ht="15" customHeight="1" x14ac:dyDescent="0.2">
      <c r="B23" s="756"/>
      <c r="C23" s="756"/>
      <c r="D23" s="756"/>
      <c r="E23" s="756"/>
      <c r="F23" s="756"/>
      <c r="G23" s="756"/>
      <c r="H23" s="756"/>
    </row>
    <row r="24" spans="1:11" ht="14.25" customHeight="1" x14ac:dyDescent="0.2">
      <c r="B24" s="756"/>
      <c r="C24" s="756"/>
      <c r="D24" s="756"/>
      <c r="E24" s="756"/>
      <c r="F24" s="756"/>
      <c r="G24" s="756"/>
      <c r="H24" s="756"/>
    </row>
    <row r="25" spans="1:11" ht="14.25" customHeight="1" x14ac:dyDescent="0.25">
      <c r="B25" s="43"/>
    </row>
    <row r="26" spans="1:11" ht="17.25" customHeight="1" thickBot="1" x14ac:dyDescent="0.3">
      <c r="B26" s="44" t="s">
        <v>383</v>
      </c>
      <c r="C26" s="45"/>
      <c r="D26" s="46"/>
      <c r="E26" s="47"/>
      <c r="F26" s="47"/>
      <c r="G26" s="738">
        <f>SUM(G27,G30,G34,G45,G53,G56)</f>
        <v>7546</v>
      </c>
      <c r="H26" s="738"/>
      <c r="I26" s="139">
        <f>SUM(I27:I56)</f>
        <v>4907</v>
      </c>
      <c r="J26" s="139">
        <f>SUM(J27:J56)</f>
        <v>4478</v>
      </c>
    </row>
    <row r="27" spans="1:11" ht="15.75" thickTop="1" x14ac:dyDescent="0.25">
      <c r="A27" s="37">
        <v>5164</v>
      </c>
      <c r="B27" s="498" t="s">
        <v>29</v>
      </c>
      <c r="C27" s="491"/>
      <c r="D27" s="491"/>
      <c r="E27" s="491"/>
      <c r="F27" s="491"/>
      <c r="G27" s="732">
        <v>15</v>
      </c>
      <c r="H27" s="733"/>
      <c r="I27" s="36">
        <v>0</v>
      </c>
      <c r="J27" s="36">
        <v>0</v>
      </c>
    </row>
    <row r="28" spans="1:11" ht="17.25" customHeight="1" x14ac:dyDescent="0.2">
      <c r="B28" s="716" t="s">
        <v>768</v>
      </c>
      <c r="C28" s="716"/>
      <c r="D28" s="716"/>
      <c r="E28" s="716"/>
      <c r="F28" s="716"/>
      <c r="G28" s="716"/>
      <c r="H28" s="716"/>
      <c r="I28" s="142"/>
      <c r="J28" s="142"/>
    </row>
    <row r="29" spans="1:11" ht="17.25" customHeight="1" x14ac:dyDescent="0.25">
      <c r="B29" s="512"/>
      <c r="C29" s="512"/>
      <c r="D29" s="512"/>
      <c r="E29" s="512"/>
      <c r="F29" s="512"/>
      <c r="G29" s="512"/>
      <c r="H29" s="512"/>
      <c r="I29" s="142"/>
      <c r="J29" s="142"/>
    </row>
    <row r="30" spans="1:11" ht="15" x14ac:dyDescent="0.25">
      <c r="A30" s="37">
        <v>5166</v>
      </c>
      <c r="B30" s="498" t="s">
        <v>12</v>
      </c>
      <c r="G30" s="707">
        <f>SUM(G31:H32)</f>
        <v>1027</v>
      </c>
      <c r="H30" s="708"/>
      <c r="I30" s="36">
        <v>1320</v>
      </c>
      <c r="J30" s="36">
        <v>216</v>
      </c>
    </row>
    <row r="31" spans="1:11" ht="15" x14ac:dyDescent="0.25">
      <c r="B31" s="507" t="s">
        <v>227</v>
      </c>
      <c r="G31" s="735">
        <v>200</v>
      </c>
      <c r="H31" s="736"/>
    </row>
    <row r="32" spans="1:11" s="309" customFormat="1" ht="15" x14ac:dyDescent="0.25">
      <c r="B32" s="507" t="s">
        <v>769</v>
      </c>
      <c r="C32" s="520"/>
      <c r="E32" s="521"/>
      <c r="F32" s="521"/>
      <c r="G32" s="735">
        <v>827</v>
      </c>
      <c r="H32" s="736"/>
      <c r="I32" s="221"/>
      <c r="J32" s="221"/>
      <c r="K32" s="522"/>
    </row>
    <row r="33" spans="1:11" s="115" customFormat="1" ht="15" customHeight="1" x14ac:dyDescent="0.2">
      <c r="B33" s="523"/>
      <c r="C33" s="514"/>
      <c r="D33" s="515"/>
      <c r="E33" s="516"/>
      <c r="F33" s="516"/>
      <c r="G33" s="517"/>
      <c r="H33" s="517"/>
      <c r="I33" s="518"/>
      <c r="J33" s="518"/>
      <c r="K33" s="519"/>
    </row>
    <row r="34" spans="1:11" ht="15" x14ac:dyDescent="0.25">
      <c r="A34" s="37">
        <v>5168</v>
      </c>
      <c r="B34" s="513" t="s">
        <v>63</v>
      </c>
      <c r="C34" s="126"/>
      <c r="D34" s="126"/>
      <c r="E34" s="126"/>
      <c r="F34" s="126"/>
      <c r="G34" s="707">
        <f>SUM(G35:H43)</f>
        <v>2367</v>
      </c>
      <c r="H34" s="708"/>
      <c r="I34" s="36">
        <v>1927</v>
      </c>
      <c r="J34" s="36">
        <v>2216</v>
      </c>
    </row>
    <row r="35" spans="1:11" ht="15" customHeight="1" x14ac:dyDescent="0.25">
      <c r="B35" s="801" t="s">
        <v>770</v>
      </c>
      <c r="C35" s="801"/>
      <c r="D35" s="801"/>
      <c r="E35" s="801"/>
      <c r="F35" s="801"/>
      <c r="G35" s="746">
        <v>50</v>
      </c>
      <c r="H35" s="747"/>
    </row>
    <row r="36" spans="1:11" ht="15" customHeight="1" x14ac:dyDescent="0.25">
      <c r="B36" s="796" t="s">
        <v>771</v>
      </c>
      <c r="C36" s="796"/>
      <c r="D36" s="796"/>
      <c r="E36" s="796"/>
      <c r="F36" s="796"/>
      <c r="G36" s="746">
        <v>50</v>
      </c>
      <c r="H36" s="747"/>
    </row>
    <row r="37" spans="1:11" ht="14.25" customHeight="1" x14ac:dyDescent="0.25">
      <c r="B37" s="796" t="s">
        <v>772</v>
      </c>
      <c r="C37" s="796"/>
      <c r="D37" s="796"/>
      <c r="E37" s="796"/>
      <c r="F37" s="796"/>
      <c r="G37" s="746">
        <v>60</v>
      </c>
      <c r="H37" s="747"/>
    </row>
    <row r="38" spans="1:11" ht="14.25" customHeight="1" x14ac:dyDescent="0.25">
      <c r="B38" s="801" t="s">
        <v>773</v>
      </c>
      <c r="C38" s="801"/>
      <c r="D38" s="801"/>
      <c r="E38" s="801"/>
      <c r="F38" s="801"/>
      <c r="G38" s="746">
        <v>120</v>
      </c>
      <c r="H38" s="747"/>
    </row>
    <row r="39" spans="1:11" ht="57" customHeight="1" x14ac:dyDescent="0.25">
      <c r="B39" s="801" t="s">
        <v>787</v>
      </c>
      <c r="C39" s="801"/>
      <c r="D39" s="801"/>
      <c r="E39" s="801"/>
      <c r="F39" s="801"/>
      <c r="G39" s="746">
        <v>350</v>
      </c>
      <c r="H39" s="747"/>
    </row>
    <row r="40" spans="1:11" ht="14.25" customHeight="1" x14ac:dyDescent="0.25">
      <c r="B40" s="796" t="s">
        <v>788</v>
      </c>
      <c r="C40" s="796"/>
      <c r="D40" s="796"/>
      <c r="E40" s="796"/>
      <c r="F40" s="796"/>
      <c r="G40" s="746">
        <v>19</v>
      </c>
      <c r="H40" s="747"/>
    </row>
    <row r="41" spans="1:11" ht="14.25" customHeight="1" x14ac:dyDescent="0.25">
      <c r="B41" s="801" t="s">
        <v>789</v>
      </c>
      <c r="C41" s="801"/>
      <c r="D41" s="801"/>
      <c r="E41" s="801"/>
      <c r="F41" s="801"/>
      <c r="G41" s="746">
        <v>9</v>
      </c>
      <c r="H41" s="747"/>
    </row>
    <row r="42" spans="1:11" ht="60" customHeight="1" x14ac:dyDescent="0.25">
      <c r="B42" s="796" t="s">
        <v>790</v>
      </c>
      <c r="C42" s="796"/>
      <c r="D42" s="796"/>
      <c r="E42" s="796"/>
      <c r="F42" s="796"/>
      <c r="G42" s="746">
        <v>1588</v>
      </c>
      <c r="H42" s="747"/>
    </row>
    <row r="43" spans="1:11" ht="86.25" customHeight="1" x14ac:dyDescent="0.25">
      <c r="B43" s="801" t="s">
        <v>791</v>
      </c>
      <c r="C43" s="801"/>
      <c r="D43" s="801"/>
      <c r="E43" s="801"/>
      <c r="F43" s="801"/>
      <c r="G43" s="746">
        <v>121</v>
      </c>
      <c r="H43" s="747"/>
    </row>
    <row r="44" spans="1:11" ht="15" customHeight="1" x14ac:dyDescent="0.25">
      <c r="B44" s="711"/>
      <c r="C44" s="711"/>
      <c r="D44" s="711"/>
      <c r="E44" s="711"/>
      <c r="F44" s="711"/>
      <c r="G44" s="746"/>
      <c r="H44" s="747"/>
    </row>
    <row r="45" spans="1:11" ht="14.25" customHeight="1" x14ac:dyDescent="0.25">
      <c r="A45" s="37">
        <v>5169</v>
      </c>
      <c r="B45" s="21" t="s">
        <v>14</v>
      </c>
      <c r="C45" s="22"/>
      <c r="D45" s="23"/>
      <c r="E45" s="24"/>
      <c r="F45" s="24"/>
      <c r="G45" s="707">
        <v>3707</v>
      </c>
      <c r="H45" s="708"/>
      <c r="I45" s="36">
        <v>1000</v>
      </c>
      <c r="J45" s="36">
        <v>2013</v>
      </c>
    </row>
    <row r="46" spans="1:11" ht="15" x14ac:dyDescent="0.25">
      <c r="B46" s="166" t="s">
        <v>366</v>
      </c>
      <c r="C46" s="22"/>
      <c r="D46" s="23"/>
      <c r="E46" s="24"/>
      <c r="F46" s="24"/>
      <c r="G46" s="798"/>
      <c r="H46" s="799"/>
    </row>
    <row r="47" spans="1:11" ht="14.25" customHeight="1" x14ac:dyDescent="0.2">
      <c r="B47" s="711" t="s">
        <v>792</v>
      </c>
      <c r="C47" s="711"/>
      <c r="D47" s="711"/>
      <c r="E47" s="711"/>
      <c r="F47" s="711"/>
      <c r="G47" s="711"/>
      <c r="H47" s="711"/>
    </row>
    <row r="48" spans="1:11" ht="14.25" customHeight="1" x14ac:dyDescent="0.2">
      <c r="B48" s="711"/>
      <c r="C48" s="711"/>
      <c r="D48" s="711"/>
      <c r="E48" s="711"/>
      <c r="F48" s="711"/>
      <c r="G48" s="711"/>
      <c r="H48" s="711"/>
    </row>
    <row r="49" spans="1:11" ht="14.25" customHeight="1" x14ac:dyDescent="0.2">
      <c r="B49" s="711"/>
      <c r="C49" s="711"/>
      <c r="D49" s="711"/>
      <c r="E49" s="711"/>
      <c r="F49" s="711"/>
      <c r="G49" s="711"/>
      <c r="H49" s="711"/>
    </row>
    <row r="50" spans="1:11" ht="57" customHeight="1" x14ac:dyDescent="0.2">
      <c r="B50" s="711"/>
      <c r="C50" s="711"/>
      <c r="D50" s="711"/>
      <c r="E50" s="711"/>
      <c r="F50" s="711"/>
      <c r="G50" s="711"/>
      <c r="H50" s="711"/>
    </row>
    <row r="51" spans="1:11" ht="59.25" customHeight="1" x14ac:dyDescent="0.2">
      <c r="B51" s="711"/>
      <c r="C51" s="711"/>
      <c r="D51" s="711"/>
      <c r="E51" s="711"/>
      <c r="F51" s="711"/>
      <c r="G51" s="711"/>
      <c r="H51" s="711"/>
    </row>
    <row r="52" spans="1:11" ht="15.75" customHeight="1" x14ac:dyDescent="0.25">
      <c r="B52" s="533"/>
      <c r="C52" s="296"/>
      <c r="D52" s="296"/>
      <c r="E52" s="296"/>
      <c r="F52" s="296"/>
      <c r="G52" s="485"/>
      <c r="H52" s="487"/>
    </row>
    <row r="53" spans="1:11" ht="15" x14ac:dyDescent="0.25">
      <c r="A53" s="37">
        <v>5175</v>
      </c>
      <c r="B53" s="498" t="s">
        <v>26</v>
      </c>
      <c r="G53" s="707">
        <v>30</v>
      </c>
      <c r="H53" s="708"/>
      <c r="I53" s="36">
        <v>0</v>
      </c>
      <c r="J53" s="36">
        <v>0</v>
      </c>
    </row>
    <row r="54" spans="1:11" ht="15.75" customHeight="1" x14ac:dyDescent="0.2">
      <c r="B54" s="714" t="s">
        <v>793</v>
      </c>
      <c r="C54" s="714"/>
      <c r="D54" s="714"/>
      <c r="E54" s="714"/>
      <c r="F54" s="714"/>
      <c r="G54" s="714"/>
      <c r="H54" s="714"/>
    </row>
    <row r="55" spans="1:11" ht="15.75" customHeight="1" x14ac:dyDescent="0.25">
      <c r="B55" s="533"/>
      <c r="C55" s="296"/>
      <c r="D55" s="296"/>
      <c r="E55" s="296"/>
      <c r="F55" s="296"/>
      <c r="G55" s="485"/>
      <c r="H55" s="487"/>
    </row>
    <row r="56" spans="1:11" ht="15" x14ac:dyDescent="0.25">
      <c r="A56" s="37">
        <v>5192</v>
      </c>
      <c r="B56" s="21" t="s">
        <v>111</v>
      </c>
      <c r="C56" s="22"/>
      <c r="D56" s="23"/>
      <c r="E56" s="24"/>
      <c r="F56" s="24"/>
      <c r="G56" s="707">
        <v>400</v>
      </c>
      <c r="H56" s="708"/>
      <c r="I56" s="36">
        <v>660</v>
      </c>
      <c r="J56" s="36">
        <v>33</v>
      </c>
    </row>
    <row r="57" spans="1:11" s="87" customFormat="1" ht="14.25" customHeight="1" x14ac:dyDescent="0.25">
      <c r="B57" s="797" t="s">
        <v>794</v>
      </c>
      <c r="C57" s="723"/>
      <c r="D57" s="723"/>
      <c r="E57" s="723"/>
      <c r="F57" s="723"/>
      <c r="G57" s="798"/>
      <c r="H57" s="799"/>
      <c r="I57" s="137"/>
      <c r="J57" s="137"/>
      <c r="K57" s="210"/>
    </row>
    <row r="58" spans="1:11" ht="14.25" customHeight="1" x14ac:dyDescent="0.2">
      <c r="B58" s="739" t="s">
        <v>234</v>
      </c>
      <c r="C58" s="739"/>
      <c r="D58" s="739"/>
      <c r="E58" s="739"/>
      <c r="F58" s="739"/>
      <c r="G58" s="739"/>
      <c r="H58" s="739"/>
    </row>
    <row r="59" spans="1:11" ht="14.25" customHeight="1" x14ac:dyDescent="0.2">
      <c r="B59" s="490"/>
      <c r="C59" s="490"/>
      <c r="D59" s="490"/>
      <c r="E59" s="490"/>
      <c r="F59" s="490"/>
      <c r="G59" s="490"/>
      <c r="H59" s="490"/>
    </row>
    <row r="60" spans="1:11" ht="17.25" customHeight="1" thickBot="1" x14ac:dyDescent="0.3">
      <c r="B60" s="44" t="s">
        <v>384</v>
      </c>
      <c r="C60" s="45"/>
      <c r="D60" s="46"/>
      <c r="E60" s="47"/>
      <c r="F60" s="47"/>
      <c r="G60" s="738">
        <f>SUM(G61,G73,G96,G114)</f>
        <v>12046</v>
      </c>
      <c r="H60" s="738"/>
      <c r="I60" s="139">
        <f>SUM(I73:I121)</f>
        <v>5311</v>
      </c>
      <c r="J60" s="139">
        <f>SUM(J73:J121)</f>
        <v>9817</v>
      </c>
    </row>
    <row r="61" spans="1:11" ht="15.75" thickTop="1" x14ac:dyDescent="0.25">
      <c r="A61" s="37">
        <v>5164</v>
      </c>
      <c r="B61" s="498" t="s">
        <v>29</v>
      </c>
      <c r="C61" s="491"/>
      <c r="D61" s="491"/>
      <c r="E61" s="491"/>
      <c r="F61" s="491"/>
      <c r="G61" s="732">
        <v>350</v>
      </c>
      <c r="H61" s="733"/>
      <c r="I61" s="36">
        <v>0</v>
      </c>
      <c r="J61" s="36">
        <v>0</v>
      </c>
    </row>
    <row r="62" spans="1:11" ht="17.25" customHeight="1" x14ac:dyDescent="0.2">
      <c r="B62" s="716" t="s">
        <v>795</v>
      </c>
      <c r="C62" s="716"/>
      <c r="D62" s="716"/>
      <c r="E62" s="716"/>
      <c r="F62" s="716"/>
      <c r="G62" s="716"/>
      <c r="H62" s="716"/>
      <c r="I62" s="142"/>
      <c r="J62" s="142"/>
    </row>
    <row r="63" spans="1:11" s="23" customFormat="1" ht="17.25" customHeight="1" x14ac:dyDescent="0.2">
      <c r="B63" s="716"/>
      <c r="C63" s="716"/>
      <c r="D63" s="716"/>
      <c r="E63" s="716"/>
      <c r="F63" s="716"/>
      <c r="G63" s="716"/>
      <c r="H63" s="716"/>
      <c r="I63" s="206"/>
      <c r="J63" s="206"/>
      <c r="K63" s="56"/>
    </row>
    <row r="64" spans="1:11" s="23" customFormat="1" ht="17.25" customHeight="1" x14ac:dyDescent="0.2">
      <c r="B64" s="716"/>
      <c r="C64" s="716"/>
      <c r="D64" s="716"/>
      <c r="E64" s="716"/>
      <c r="F64" s="716"/>
      <c r="G64" s="716"/>
      <c r="H64" s="716"/>
      <c r="I64" s="206"/>
      <c r="J64" s="206"/>
      <c r="K64" s="56"/>
    </row>
    <row r="65" spans="1:11" s="23" customFormat="1" ht="17.25" customHeight="1" x14ac:dyDescent="0.2">
      <c r="B65" s="716"/>
      <c r="C65" s="716"/>
      <c r="D65" s="716"/>
      <c r="E65" s="716"/>
      <c r="F65" s="716"/>
      <c r="G65" s="716"/>
      <c r="H65" s="716"/>
      <c r="I65" s="206"/>
      <c r="J65" s="206"/>
      <c r="K65" s="56"/>
    </row>
    <row r="66" spans="1:11" s="23" customFormat="1" ht="17.25" customHeight="1" x14ac:dyDescent="0.2">
      <c r="B66" s="716"/>
      <c r="C66" s="716"/>
      <c r="D66" s="716"/>
      <c r="E66" s="716"/>
      <c r="F66" s="716"/>
      <c r="G66" s="716"/>
      <c r="H66" s="716"/>
      <c r="I66" s="206"/>
      <c r="J66" s="206"/>
      <c r="K66" s="56"/>
    </row>
    <row r="67" spans="1:11" s="23" customFormat="1" ht="17.25" customHeight="1" x14ac:dyDescent="0.2">
      <c r="B67" s="716"/>
      <c r="C67" s="716"/>
      <c r="D67" s="716"/>
      <c r="E67" s="716"/>
      <c r="F67" s="716"/>
      <c r="G67" s="716"/>
      <c r="H67" s="716"/>
      <c r="I67" s="206"/>
      <c r="J67" s="206"/>
      <c r="K67" s="56"/>
    </row>
    <row r="68" spans="1:11" s="23" customFormat="1" ht="17.25" customHeight="1" x14ac:dyDescent="0.2">
      <c r="B68" s="716"/>
      <c r="C68" s="716"/>
      <c r="D68" s="716"/>
      <c r="E68" s="716"/>
      <c r="F68" s="716"/>
      <c r="G68" s="716"/>
      <c r="H68" s="716"/>
      <c r="I68" s="206"/>
      <c r="J68" s="206"/>
      <c r="K68" s="56"/>
    </row>
    <row r="69" spans="1:11" s="23" customFormat="1" ht="17.25" customHeight="1" x14ac:dyDescent="0.2">
      <c r="B69" s="716"/>
      <c r="C69" s="716"/>
      <c r="D69" s="716"/>
      <c r="E69" s="716"/>
      <c r="F69" s="716"/>
      <c r="G69" s="716"/>
      <c r="H69" s="716"/>
      <c r="I69" s="206"/>
      <c r="J69" s="206"/>
      <c r="K69" s="56"/>
    </row>
    <row r="70" spans="1:11" s="23" customFormat="1" ht="17.25" customHeight="1" x14ac:dyDescent="0.2">
      <c r="B70" s="716"/>
      <c r="C70" s="716"/>
      <c r="D70" s="716"/>
      <c r="E70" s="716"/>
      <c r="F70" s="716"/>
      <c r="G70" s="716"/>
      <c r="H70" s="716"/>
      <c r="I70" s="206"/>
      <c r="J70" s="206"/>
      <c r="K70" s="56"/>
    </row>
    <row r="71" spans="1:11" s="23" customFormat="1" ht="71.25" customHeight="1" x14ac:dyDescent="0.2">
      <c r="B71" s="716"/>
      <c r="C71" s="716"/>
      <c r="D71" s="716"/>
      <c r="E71" s="716"/>
      <c r="F71" s="716"/>
      <c r="G71" s="716"/>
      <c r="H71" s="716"/>
      <c r="I71" s="206"/>
      <c r="J71" s="206"/>
      <c r="K71" s="56"/>
    </row>
    <row r="72" spans="1:11" s="23" customFormat="1" ht="17.25" customHeight="1" x14ac:dyDescent="0.25">
      <c r="B72" s="94"/>
      <c r="C72" s="95"/>
      <c r="D72" s="93"/>
      <c r="E72" s="92"/>
      <c r="F72" s="92"/>
      <c r="G72" s="497"/>
      <c r="H72" s="497"/>
      <c r="I72" s="206"/>
      <c r="J72" s="206"/>
      <c r="K72" s="56"/>
    </row>
    <row r="73" spans="1:11" ht="15" x14ac:dyDescent="0.25">
      <c r="A73" s="37">
        <v>5168</v>
      </c>
      <c r="B73" s="513" t="s">
        <v>63</v>
      </c>
      <c r="C73" s="126"/>
      <c r="D73" s="126"/>
      <c r="E73" s="126"/>
      <c r="F73" s="126"/>
      <c r="G73" s="707">
        <f>SUM(G74,G80,G86,G92)</f>
        <v>10771</v>
      </c>
      <c r="H73" s="708"/>
      <c r="I73" s="36">
        <v>4371</v>
      </c>
      <c r="J73" s="36">
        <v>8916</v>
      </c>
    </row>
    <row r="74" spans="1:11" ht="14.25" customHeight="1" x14ac:dyDescent="0.25">
      <c r="B74" s="795" t="s">
        <v>553</v>
      </c>
      <c r="C74" s="763"/>
      <c r="D74" s="763"/>
      <c r="E74" s="763"/>
      <c r="F74" s="763"/>
      <c r="G74" s="735">
        <v>250</v>
      </c>
      <c r="H74" s="736"/>
    </row>
    <row r="75" spans="1:11" s="23" customFormat="1" ht="17.25" customHeight="1" x14ac:dyDescent="0.2">
      <c r="B75" s="716" t="s">
        <v>774</v>
      </c>
      <c r="C75" s="716"/>
      <c r="D75" s="716"/>
      <c r="E75" s="716"/>
      <c r="F75" s="716"/>
      <c r="G75" s="716"/>
      <c r="H75" s="716"/>
      <c r="I75" s="206"/>
      <c r="J75" s="206"/>
      <c r="K75" s="56"/>
    </row>
    <row r="76" spans="1:11" s="23" customFormat="1" ht="17.25" customHeight="1" x14ac:dyDescent="0.2">
      <c r="B76" s="716"/>
      <c r="C76" s="716"/>
      <c r="D76" s="716"/>
      <c r="E76" s="716"/>
      <c r="F76" s="716"/>
      <c r="G76" s="716"/>
      <c r="H76" s="716"/>
      <c r="I76" s="206"/>
      <c r="J76" s="206"/>
      <c r="K76" s="56"/>
    </row>
    <row r="77" spans="1:11" s="23" customFormat="1" ht="17.25" customHeight="1" x14ac:dyDescent="0.2">
      <c r="B77" s="716"/>
      <c r="C77" s="716"/>
      <c r="D77" s="716"/>
      <c r="E77" s="716"/>
      <c r="F77" s="716"/>
      <c r="G77" s="716"/>
      <c r="H77" s="716"/>
      <c r="I77" s="206"/>
      <c r="J77" s="206"/>
      <c r="K77" s="56"/>
    </row>
    <row r="78" spans="1:11" s="23" customFormat="1" ht="18.75" customHeight="1" x14ac:dyDescent="0.2">
      <c r="B78" s="716"/>
      <c r="C78" s="716"/>
      <c r="D78" s="716"/>
      <c r="E78" s="716"/>
      <c r="F78" s="716"/>
      <c r="G78" s="716"/>
      <c r="H78" s="716"/>
      <c r="I78" s="206"/>
      <c r="J78" s="206"/>
      <c r="K78" s="56"/>
    </row>
    <row r="79" spans="1:11" s="23" customFormat="1" ht="17.25" customHeight="1" x14ac:dyDescent="0.2">
      <c r="B79" s="301"/>
      <c r="C79" s="95"/>
      <c r="D79" s="93"/>
      <c r="E79" s="92"/>
      <c r="F79" s="92"/>
      <c r="G79" s="302"/>
      <c r="H79" s="302"/>
      <c r="I79" s="206"/>
      <c r="J79" s="206"/>
      <c r="K79" s="56"/>
    </row>
    <row r="80" spans="1:11" ht="14.25" customHeight="1" x14ac:dyDescent="0.25">
      <c r="B80" s="795" t="s">
        <v>554</v>
      </c>
      <c r="C80" s="763"/>
      <c r="D80" s="763"/>
      <c r="E80" s="763"/>
      <c r="F80" s="763"/>
      <c r="G80" s="735">
        <v>4521</v>
      </c>
      <c r="H80" s="736"/>
    </row>
    <row r="81" spans="1:11" s="23" customFormat="1" ht="17.25" customHeight="1" x14ac:dyDescent="0.2">
      <c r="B81" s="716" t="s">
        <v>775</v>
      </c>
      <c r="C81" s="716"/>
      <c r="D81" s="716"/>
      <c r="E81" s="716"/>
      <c r="F81" s="716"/>
      <c r="G81" s="716"/>
      <c r="H81" s="716"/>
      <c r="I81" s="206"/>
      <c r="J81" s="206"/>
      <c r="K81" s="56"/>
    </row>
    <row r="82" spans="1:11" s="23" customFormat="1" ht="17.25" customHeight="1" x14ac:dyDescent="0.2">
      <c r="B82" s="716"/>
      <c r="C82" s="716"/>
      <c r="D82" s="716"/>
      <c r="E82" s="716"/>
      <c r="F82" s="716"/>
      <c r="G82" s="716"/>
      <c r="H82" s="716"/>
      <c r="I82" s="206"/>
      <c r="J82" s="206"/>
      <c r="K82" s="56"/>
    </row>
    <row r="83" spans="1:11" s="23" customFormat="1" ht="17.25" customHeight="1" x14ac:dyDescent="0.2">
      <c r="B83" s="716"/>
      <c r="C83" s="716"/>
      <c r="D83" s="716"/>
      <c r="E83" s="716"/>
      <c r="F83" s="716"/>
      <c r="G83" s="716"/>
      <c r="H83" s="716"/>
      <c r="I83" s="206"/>
      <c r="J83" s="206"/>
      <c r="K83" s="56"/>
    </row>
    <row r="84" spans="1:11" s="23" customFormat="1" ht="17.25" customHeight="1" x14ac:dyDescent="0.2">
      <c r="B84" s="716"/>
      <c r="C84" s="716"/>
      <c r="D84" s="716"/>
      <c r="E84" s="716"/>
      <c r="F84" s="716"/>
      <c r="G84" s="716"/>
      <c r="H84" s="716"/>
      <c r="I84" s="206"/>
      <c r="J84" s="206"/>
      <c r="K84" s="56"/>
    </row>
    <row r="85" spans="1:11" s="23" customFormat="1" ht="17.25" customHeight="1" x14ac:dyDescent="0.2">
      <c r="B85" s="569"/>
      <c r="C85" s="569"/>
      <c r="D85" s="569"/>
      <c r="E85" s="569"/>
      <c r="F85" s="569"/>
      <c r="G85" s="569"/>
      <c r="H85" s="569"/>
      <c r="I85" s="206"/>
      <c r="J85" s="206"/>
      <c r="K85" s="56"/>
    </row>
    <row r="86" spans="1:11" ht="14.25" customHeight="1" x14ac:dyDescent="0.25">
      <c r="B86" s="795" t="s">
        <v>776</v>
      </c>
      <c r="C86" s="763"/>
      <c r="D86" s="763"/>
      <c r="E86" s="763"/>
      <c r="F86" s="763"/>
      <c r="G86" s="735">
        <v>5000</v>
      </c>
      <c r="H86" s="736"/>
    </row>
    <row r="87" spans="1:11" s="23" customFormat="1" ht="17.25" customHeight="1" x14ac:dyDescent="0.2">
      <c r="B87" s="716" t="s">
        <v>777</v>
      </c>
      <c r="C87" s="716"/>
      <c r="D87" s="716"/>
      <c r="E87" s="716"/>
      <c r="F87" s="716"/>
      <c r="G87" s="716"/>
      <c r="H87" s="716"/>
      <c r="I87" s="206"/>
      <c r="J87" s="206"/>
      <c r="K87" s="56"/>
    </row>
    <row r="88" spans="1:11" s="23" customFormat="1" ht="17.25" customHeight="1" x14ac:dyDescent="0.2">
      <c r="B88" s="716"/>
      <c r="C88" s="716"/>
      <c r="D88" s="716"/>
      <c r="E88" s="716"/>
      <c r="F88" s="716"/>
      <c r="G88" s="716"/>
      <c r="H88" s="716"/>
      <c r="I88" s="206"/>
      <c r="J88" s="206"/>
      <c r="K88" s="56"/>
    </row>
    <row r="89" spans="1:11" s="23" customFormat="1" ht="17.25" customHeight="1" x14ac:dyDescent="0.2">
      <c r="B89" s="716"/>
      <c r="C89" s="716"/>
      <c r="D89" s="716"/>
      <c r="E89" s="716"/>
      <c r="F89" s="716"/>
      <c r="G89" s="716"/>
      <c r="H89" s="716"/>
      <c r="I89" s="206"/>
      <c r="J89" s="206"/>
      <c r="K89" s="56"/>
    </row>
    <row r="90" spans="1:11" s="23" customFormat="1" ht="50.25" customHeight="1" x14ac:dyDescent="0.2">
      <c r="B90" s="716"/>
      <c r="C90" s="716"/>
      <c r="D90" s="716"/>
      <c r="E90" s="716"/>
      <c r="F90" s="716"/>
      <c r="G90" s="716"/>
      <c r="H90" s="716"/>
      <c r="I90" s="206"/>
      <c r="J90" s="206"/>
      <c r="K90" s="56"/>
    </row>
    <row r="91" spans="1:11" s="23" customFormat="1" ht="17.25" customHeight="1" x14ac:dyDescent="0.2">
      <c r="B91" s="569"/>
      <c r="C91" s="569"/>
      <c r="D91" s="569"/>
      <c r="E91" s="569"/>
      <c r="F91" s="569"/>
      <c r="G91" s="569"/>
      <c r="H91" s="569"/>
      <c r="I91" s="206"/>
      <c r="J91" s="206"/>
      <c r="K91" s="56"/>
    </row>
    <row r="92" spans="1:11" ht="14.25" customHeight="1" x14ac:dyDescent="0.25">
      <c r="B92" s="795" t="s">
        <v>778</v>
      </c>
      <c r="C92" s="763"/>
      <c r="D92" s="763"/>
      <c r="E92" s="763"/>
      <c r="F92" s="763"/>
      <c r="G92" s="735">
        <v>1000</v>
      </c>
      <c r="H92" s="736"/>
    </row>
    <row r="93" spans="1:11" s="23" customFormat="1" ht="17.25" customHeight="1" x14ac:dyDescent="0.2">
      <c r="B93" s="716" t="s">
        <v>779</v>
      </c>
      <c r="C93" s="716"/>
      <c r="D93" s="716"/>
      <c r="E93" s="716"/>
      <c r="F93" s="716"/>
      <c r="G93" s="716"/>
      <c r="H93" s="716"/>
      <c r="I93" s="206"/>
      <c r="J93" s="206"/>
      <c r="K93" s="56"/>
    </row>
    <row r="94" spans="1:11" s="23" customFormat="1" ht="10.5" customHeight="1" x14ac:dyDescent="0.2">
      <c r="B94" s="716"/>
      <c r="C94" s="716"/>
      <c r="D94" s="716"/>
      <c r="E94" s="716"/>
      <c r="F94" s="716"/>
      <c r="G94" s="716"/>
      <c r="H94" s="716"/>
      <c r="I94" s="206"/>
      <c r="J94" s="206"/>
      <c r="K94" s="56"/>
    </row>
    <row r="95" spans="1:11" s="23" customFormat="1" ht="17.25" customHeight="1" x14ac:dyDescent="0.25">
      <c r="B95" s="94"/>
      <c r="C95" s="95"/>
      <c r="D95" s="93"/>
      <c r="E95" s="92"/>
      <c r="F95" s="92"/>
      <c r="G95" s="497"/>
      <c r="H95" s="497"/>
      <c r="I95" s="206"/>
      <c r="J95" s="206"/>
      <c r="K95" s="56"/>
    </row>
    <row r="96" spans="1:11" ht="15" x14ac:dyDescent="0.25">
      <c r="A96" s="37">
        <v>5175</v>
      </c>
      <c r="B96" s="498" t="s">
        <v>26</v>
      </c>
      <c r="G96" s="707">
        <f>SUM(G97,G107,G109)</f>
        <v>245</v>
      </c>
      <c r="H96" s="708"/>
      <c r="I96" s="36">
        <v>260</v>
      </c>
      <c r="J96" s="36">
        <v>221</v>
      </c>
    </row>
    <row r="97" spans="2:8" ht="14.25" customHeight="1" x14ac:dyDescent="0.25">
      <c r="B97" s="795" t="s">
        <v>368</v>
      </c>
      <c r="C97" s="763"/>
      <c r="D97" s="763"/>
      <c r="E97" s="763"/>
      <c r="F97" s="763"/>
      <c r="G97" s="735">
        <v>55</v>
      </c>
      <c r="H97" s="736"/>
    </row>
    <row r="98" spans="2:8" ht="14.25" customHeight="1" x14ac:dyDescent="0.2">
      <c r="B98" s="756" t="s">
        <v>780</v>
      </c>
      <c r="C98" s="756"/>
      <c r="D98" s="756"/>
      <c r="E98" s="756"/>
      <c r="F98" s="756"/>
      <c r="G98" s="756"/>
      <c r="H98" s="756"/>
    </row>
    <row r="99" spans="2:8" ht="28.5" customHeight="1" x14ac:dyDescent="0.2">
      <c r="B99" s="756" t="s">
        <v>367</v>
      </c>
      <c r="C99" s="756"/>
      <c r="D99" s="756"/>
      <c r="E99" s="756"/>
      <c r="F99" s="756"/>
      <c r="G99" s="756"/>
      <c r="H99" s="756"/>
    </row>
    <row r="100" spans="2:8" ht="42.75" customHeight="1" x14ac:dyDescent="0.2">
      <c r="B100" s="756" t="s">
        <v>781</v>
      </c>
      <c r="C100" s="756"/>
      <c r="D100" s="756"/>
      <c r="E100" s="756"/>
      <c r="F100" s="756"/>
      <c r="G100" s="756"/>
      <c r="H100" s="756"/>
    </row>
    <row r="101" spans="2:8" ht="30" customHeight="1" x14ac:dyDescent="0.2">
      <c r="B101" s="753" t="s">
        <v>782</v>
      </c>
      <c r="C101" s="753"/>
      <c r="D101" s="753"/>
      <c r="E101" s="753"/>
      <c r="F101" s="753"/>
      <c r="G101" s="753"/>
      <c r="H101" s="753"/>
    </row>
    <row r="102" spans="2:8" ht="42" customHeight="1" x14ac:dyDescent="0.2">
      <c r="B102" s="753" t="s">
        <v>783</v>
      </c>
      <c r="C102" s="753"/>
      <c r="D102" s="753"/>
      <c r="E102" s="753"/>
      <c r="F102" s="753"/>
      <c r="G102" s="753"/>
      <c r="H102" s="753"/>
    </row>
    <row r="103" spans="2:8" ht="30.75" customHeight="1" x14ac:dyDescent="0.2">
      <c r="B103" s="753" t="s">
        <v>784</v>
      </c>
      <c r="C103" s="753"/>
      <c r="D103" s="753"/>
      <c r="E103" s="753"/>
      <c r="F103" s="753"/>
      <c r="G103" s="753"/>
      <c r="H103" s="753"/>
    </row>
    <row r="104" spans="2:8" ht="14.25" customHeight="1" x14ac:dyDescent="0.2">
      <c r="B104" s="753" t="s">
        <v>785</v>
      </c>
      <c r="C104" s="753"/>
      <c r="D104" s="753"/>
      <c r="E104" s="753"/>
      <c r="F104" s="753"/>
      <c r="G104" s="753"/>
      <c r="H104" s="753"/>
    </row>
    <row r="105" spans="2:8" ht="14.25" customHeight="1" x14ac:dyDescent="0.2">
      <c r="B105" s="756" t="s">
        <v>786</v>
      </c>
      <c r="C105" s="756"/>
      <c r="D105" s="756"/>
      <c r="E105" s="756"/>
      <c r="F105" s="756"/>
      <c r="G105" s="756"/>
      <c r="H105" s="756"/>
    </row>
    <row r="106" spans="2:8" ht="15" customHeight="1" x14ac:dyDescent="0.2">
      <c r="B106" s="575"/>
      <c r="C106" s="575"/>
      <c r="D106" s="575"/>
      <c r="E106" s="575"/>
      <c r="F106" s="575"/>
      <c r="G106" s="575"/>
      <c r="H106" s="575"/>
    </row>
    <row r="107" spans="2:8" ht="15.75" customHeight="1" x14ac:dyDescent="0.25">
      <c r="B107" s="794" t="s">
        <v>796</v>
      </c>
      <c r="C107" s="794"/>
      <c r="D107" s="794"/>
      <c r="E107" s="794"/>
      <c r="F107" s="794"/>
      <c r="G107" s="735">
        <v>25</v>
      </c>
      <c r="H107" s="736"/>
    </row>
    <row r="108" spans="2:8" ht="15.75" customHeight="1" x14ac:dyDescent="0.2">
      <c r="B108" s="37"/>
      <c r="C108" s="534"/>
      <c r="D108" s="534"/>
      <c r="E108" s="534"/>
      <c r="F108" s="534"/>
      <c r="G108" s="534"/>
      <c r="H108" s="534"/>
    </row>
    <row r="109" spans="2:8" ht="27.75" customHeight="1" x14ac:dyDescent="0.25">
      <c r="B109" s="794" t="s">
        <v>798</v>
      </c>
      <c r="C109" s="794"/>
      <c r="D109" s="794"/>
      <c r="E109" s="794"/>
      <c r="F109" s="794"/>
      <c r="G109" s="735">
        <v>165</v>
      </c>
      <c r="H109" s="736"/>
    </row>
    <row r="110" spans="2:8" ht="15" customHeight="1" x14ac:dyDescent="0.2">
      <c r="B110" s="756" t="s">
        <v>797</v>
      </c>
      <c r="C110" s="756"/>
      <c r="D110" s="756"/>
      <c r="E110" s="756"/>
      <c r="F110" s="756"/>
      <c r="G110" s="756"/>
      <c r="H110" s="756"/>
    </row>
    <row r="111" spans="2:8" ht="14.25" customHeight="1" x14ac:dyDescent="0.2">
      <c r="B111" s="756"/>
      <c r="C111" s="756"/>
      <c r="D111" s="756"/>
      <c r="E111" s="756"/>
      <c r="F111" s="756"/>
      <c r="G111" s="756"/>
      <c r="H111" s="756"/>
    </row>
    <row r="112" spans="2:8" ht="15" customHeight="1" x14ac:dyDescent="0.2">
      <c r="B112" s="756"/>
      <c r="C112" s="756"/>
      <c r="D112" s="756"/>
      <c r="E112" s="756"/>
      <c r="F112" s="756"/>
      <c r="G112" s="756"/>
      <c r="H112" s="756"/>
    </row>
    <row r="113" spans="1:10" ht="14.25" customHeight="1" x14ac:dyDescent="0.2">
      <c r="B113" s="495"/>
      <c r="C113" s="495"/>
      <c r="D113" s="495"/>
      <c r="E113" s="495"/>
      <c r="F113" s="495"/>
      <c r="G113" s="495"/>
      <c r="H113" s="495"/>
    </row>
    <row r="114" spans="1:10" ht="15" x14ac:dyDescent="0.25">
      <c r="A114" s="37">
        <v>5179</v>
      </c>
      <c r="B114" s="498" t="s">
        <v>104</v>
      </c>
      <c r="G114" s="707">
        <f>SUM(G115,G120,G125)</f>
        <v>680</v>
      </c>
      <c r="H114" s="708"/>
      <c r="I114" s="36">
        <v>680</v>
      </c>
      <c r="J114" s="36">
        <v>680</v>
      </c>
    </row>
    <row r="115" spans="1:10" ht="14.25" customHeight="1" x14ac:dyDescent="0.25">
      <c r="B115" s="794" t="s">
        <v>85</v>
      </c>
      <c r="C115" s="794"/>
      <c r="D115" s="794"/>
      <c r="E115" s="794"/>
      <c r="F115" s="794"/>
      <c r="G115" s="735">
        <v>520</v>
      </c>
      <c r="H115" s="736"/>
    </row>
    <row r="116" spans="1:10" ht="14.25" customHeight="1" x14ac:dyDescent="0.2">
      <c r="B116" s="756" t="s">
        <v>799</v>
      </c>
      <c r="C116" s="758"/>
      <c r="D116" s="758"/>
      <c r="E116" s="758"/>
      <c r="F116" s="758"/>
      <c r="G116" s="758"/>
      <c r="H116" s="758"/>
    </row>
    <row r="117" spans="1:10" ht="14.25" customHeight="1" x14ac:dyDescent="0.2">
      <c r="B117" s="758"/>
      <c r="C117" s="758"/>
      <c r="D117" s="758"/>
      <c r="E117" s="758"/>
      <c r="F117" s="758"/>
      <c r="G117" s="758"/>
      <c r="H117" s="758"/>
    </row>
    <row r="118" spans="1:10" ht="14.25" customHeight="1" x14ac:dyDescent="0.2">
      <c r="B118" s="758"/>
      <c r="C118" s="758"/>
      <c r="D118" s="758"/>
      <c r="E118" s="758"/>
      <c r="F118" s="758"/>
      <c r="G118" s="758"/>
      <c r="H118" s="758"/>
    </row>
    <row r="119" spans="1:10" ht="14.25" customHeight="1" x14ac:dyDescent="0.2">
      <c r="B119" s="575"/>
      <c r="C119" s="575"/>
      <c r="D119" s="575"/>
      <c r="E119" s="575"/>
      <c r="F119" s="575"/>
      <c r="G119" s="575"/>
      <c r="H119" s="575"/>
    </row>
    <row r="120" spans="1:10" ht="14.25" customHeight="1" x14ac:dyDescent="0.25">
      <c r="B120" s="794" t="s">
        <v>86</v>
      </c>
      <c r="C120" s="794"/>
      <c r="D120" s="794"/>
      <c r="E120" s="794"/>
      <c r="F120" s="794"/>
      <c r="G120" s="735">
        <v>130</v>
      </c>
      <c r="H120" s="736"/>
    </row>
    <row r="121" spans="1:10" ht="14.25" customHeight="1" x14ac:dyDescent="0.2">
      <c r="B121" s="756" t="s">
        <v>800</v>
      </c>
      <c r="C121" s="758"/>
      <c r="D121" s="758"/>
      <c r="E121" s="758"/>
      <c r="F121" s="758"/>
      <c r="G121" s="758"/>
      <c r="H121" s="758"/>
    </row>
    <row r="122" spans="1:10" ht="14.25" customHeight="1" x14ac:dyDescent="0.2">
      <c r="B122" s="758"/>
      <c r="C122" s="758"/>
      <c r="D122" s="758"/>
      <c r="E122" s="758"/>
      <c r="F122" s="758"/>
      <c r="G122" s="758"/>
      <c r="H122" s="758"/>
    </row>
    <row r="123" spans="1:10" ht="16.5" customHeight="1" x14ac:dyDescent="0.2">
      <c r="B123" s="758"/>
      <c r="C123" s="758"/>
      <c r="D123" s="758"/>
      <c r="E123" s="758"/>
      <c r="F123" s="758"/>
      <c r="G123" s="758"/>
      <c r="H123" s="758"/>
    </row>
    <row r="124" spans="1:10" ht="14.25" customHeight="1" x14ac:dyDescent="0.2">
      <c r="B124" s="574"/>
      <c r="C124" s="574"/>
      <c r="D124" s="574"/>
      <c r="E124" s="574"/>
      <c r="F124" s="574"/>
      <c r="G124" s="574"/>
      <c r="H124" s="574"/>
    </row>
    <row r="125" spans="1:10" ht="14.25" customHeight="1" x14ac:dyDescent="0.25">
      <c r="B125" s="794" t="s">
        <v>205</v>
      </c>
      <c r="C125" s="794"/>
      <c r="D125" s="794"/>
      <c r="E125" s="794"/>
      <c r="F125" s="794"/>
      <c r="G125" s="735">
        <v>30</v>
      </c>
      <c r="H125" s="736"/>
    </row>
    <row r="126" spans="1:10" ht="15.75" customHeight="1" x14ac:dyDescent="0.2">
      <c r="B126" s="756" t="s">
        <v>801</v>
      </c>
      <c r="C126" s="756"/>
      <c r="D126" s="756"/>
      <c r="E126" s="756"/>
      <c r="F126" s="756"/>
      <c r="G126" s="756"/>
      <c r="H126" s="756"/>
    </row>
    <row r="127" spans="1:10" ht="15.75" customHeight="1" x14ac:dyDescent="0.2">
      <c r="B127" s="756"/>
      <c r="C127" s="756"/>
      <c r="D127" s="756"/>
      <c r="E127" s="756"/>
      <c r="F127" s="756"/>
      <c r="G127" s="756"/>
      <c r="H127" s="756"/>
    </row>
    <row r="128" spans="1:10" ht="15.75" customHeight="1" x14ac:dyDescent="0.2">
      <c r="B128" s="756"/>
      <c r="C128" s="756"/>
      <c r="D128" s="756"/>
      <c r="E128" s="756"/>
      <c r="F128" s="756"/>
      <c r="G128" s="756"/>
      <c r="H128" s="756"/>
    </row>
    <row r="129" spans="1:10" ht="15.75" customHeight="1" x14ac:dyDescent="0.2">
      <c r="B129" s="494"/>
      <c r="C129" s="494"/>
      <c r="D129" s="494"/>
      <c r="E129" s="494"/>
      <c r="F129" s="494"/>
      <c r="G129" s="494"/>
      <c r="H129" s="494"/>
    </row>
    <row r="130" spans="1:10" ht="17.25" customHeight="1" thickBot="1" x14ac:dyDescent="0.3">
      <c r="B130" s="44" t="s">
        <v>446</v>
      </c>
      <c r="C130" s="45"/>
      <c r="D130" s="46"/>
      <c r="E130" s="47"/>
      <c r="F130" s="47"/>
      <c r="G130" s="738">
        <f>SUM(G131)</f>
        <v>12000</v>
      </c>
      <c r="H130" s="738"/>
      <c r="I130" s="139">
        <v>12000</v>
      </c>
      <c r="J130" s="139">
        <v>12000</v>
      </c>
    </row>
    <row r="131" spans="1:10" ht="15.75" thickTop="1" x14ac:dyDescent="0.25">
      <c r="A131" s="37">
        <v>5222</v>
      </c>
      <c r="B131" s="498" t="s">
        <v>297</v>
      </c>
      <c r="G131" s="707">
        <v>12000</v>
      </c>
      <c r="H131" s="708"/>
    </row>
    <row r="132" spans="1:10" ht="15.75" customHeight="1" x14ac:dyDescent="0.2">
      <c r="B132" s="756" t="s">
        <v>802</v>
      </c>
      <c r="C132" s="756"/>
      <c r="D132" s="756"/>
      <c r="E132" s="756"/>
      <c r="F132" s="756"/>
      <c r="G132" s="756"/>
      <c r="H132" s="756"/>
    </row>
    <row r="133" spans="1:10" ht="15.75" customHeight="1" x14ac:dyDescent="0.2">
      <c r="B133" s="756"/>
      <c r="C133" s="756"/>
      <c r="D133" s="756"/>
      <c r="E133" s="756"/>
      <c r="F133" s="756"/>
      <c r="G133" s="756"/>
      <c r="H133" s="756"/>
    </row>
    <row r="134" spans="1:10" ht="15.75" customHeight="1" x14ac:dyDescent="0.2">
      <c r="B134" s="756"/>
      <c r="C134" s="756"/>
      <c r="D134" s="756"/>
      <c r="E134" s="756"/>
      <c r="F134" s="756"/>
      <c r="G134" s="756"/>
      <c r="H134" s="756"/>
    </row>
    <row r="135" spans="1:10" ht="13.5" customHeight="1" x14ac:dyDescent="0.2">
      <c r="B135" s="756"/>
      <c r="C135" s="756"/>
      <c r="D135" s="756"/>
      <c r="E135" s="756"/>
      <c r="F135" s="756"/>
      <c r="G135" s="756"/>
      <c r="H135" s="756"/>
    </row>
    <row r="136" spans="1:10" ht="15.75" customHeight="1" x14ac:dyDescent="0.2">
      <c r="B136" s="534"/>
      <c r="C136" s="534"/>
      <c r="D136" s="534"/>
      <c r="E136" s="534"/>
      <c r="F136" s="534"/>
      <c r="G136" s="534"/>
      <c r="H136" s="534"/>
    </row>
    <row r="137" spans="1:10" ht="17.25" customHeight="1" thickBot="1" x14ac:dyDescent="0.3">
      <c r="B137" s="44" t="s">
        <v>170</v>
      </c>
      <c r="C137" s="45"/>
      <c r="D137" s="46"/>
      <c r="E137" s="47"/>
      <c r="F137" s="47"/>
      <c r="G137" s="738">
        <v>400</v>
      </c>
      <c r="H137" s="738"/>
      <c r="I137" s="139">
        <v>400</v>
      </c>
      <c r="J137" s="139">
        <v>400</v>
      </c>
    </row>
    <row r="138" spans="1:10" ht="15.75" thickTop="1" x14ac:dyDescent="0.25">
      <c r="A138" s="37">
        <v>5542</v>
      </c>
      <c r="B138" s="498" t="s">
        <v>132</v>
      </c>
      <c r="G138" s="732">
        <v>400</v>
      </c>
      <c r="H138" s="733"/>
    </row>
    <row r="139" spans="1:10" ht="14.25" customHeight="1" x14ac:dyDescent="0.25">
      <c r="B139" s="794" t="s">
        <v>119</v>
      </c>
      <c r="C139" s="794"/>
      <c r="D139" s="794"/>
      <c r="E139" s="794"/>
      <c r="F139" s="794"/>
      <c r="G139" s="786"/>
      <c r="H139" s="787"/>
    </row>
    <row r="140" spans="1:10" ht="14.25" customHeight="1" x14ac:dyDescent="0.2">
      <c r="B140" s="756" t="s">
        <v>803</v>
      </c>
      <c r="C140" s="758"/>
      <c r="D140" s="758"/>
      <c r="E140" s="758"/>
      <c r="F140" s="758"/>
      <c r="G140" s="758"/>
      <c r="H140" s="758"/>
    </row>
    <row r="141" spans="1:10" ht="14.25" customHeight="1" x14ac:dyDescent="0.2">
      <c r="B141" s="758"/>
      <c r="C141" s="758"/>
      <c r="D141" s="758"/>
      <c r="E141" s="758"/>
      <c r="F141" s="758"/>
      <c r="G141" s="758"/>
      <c r="H141" s="758"/>
    </row>
    <row r="142" spans="1:10" ht="14.25" customHeight="1" x14ac:dyDescent="0.2">
      <c r="B142" s="758"/>
      <c r="C142" s="758"/>
      <c r="D142" s="758"/>
      <c r="E142" s="758"/>
      <c r="F142" s="758"/>
      <c r="G142" s="758"/>
      <c r="H142" s="758"/>
    </row>
    <row r="143" spans="1:10" ht="18" customHeight="1" x14ac:dyDescent="0.2">
      <c r="B143" s="534"/>
      <c r="C143" s="534"/>
      <c r="D143" s="534"/>
      <c r="E143" s="534"/>
      <c r="F143" s="534"/>
      <c r="G143" s="534"/>
      <c r="H143" s="534"/>
    </row>
    <row r="144" spans="1:10" ht="17.25" customHeight="1" thickBot="1" x14ac:dyDescent="0.3">
      <c r="B144" s="44" t="s">
        <v>385</v>
      </c>
      <c r="C144" s="45"/>
      <c r="D144" s="46"/>
      <c r="E144" s="47"/>
      <c r="F144" s="47"/>
      <c r="G144" s="738">
        <f>SUM(G145,G164,G183,G193)</f>
        <v>13374</v>
      </c>
      <c r="H144" s="738"/>
      <c r="I144" s="139">
        <f>SUM(I145:I224)</f>
        <v>14023</v>
      </c>
      <c r="J144" s="139">
        <f>SUM(J145:J224)</f>
        <v>11736</v>
      </c>
    </row>
    <row r="145" spans="1:11" ht="17.25" customHeight="1" thickTop="1" x14ac:dyDescent="0.25">
      <c r="A145" s="37">
        <v>5139</v>
      </c>
      <c r="B145" s="498" t="s">
        <v>359</v>
      </c>
      <c r="G145" s="776">
        <f>SUM(G147,G151,G154,G158)</f>
        <v>455</v>
      </c>
      <c r="H145" s="776"/>
      <c r="I145" s="36">
        <v>500</v>
      </c>
      <c r="J145" s="36">
        <v>488</v>
      </c>
    </row>
    <row r="146" spans="1:11" s="87" customFormat="1" ht="17.25" customHeight="1" x14ac:dyDescent="0.25">
      <c r="B146" s="784" t="s">
        <v>87</v>
      </c>
      <c r="C146" s="802"/>
      <c r="D146" s="802"/>
      <c r="E146" s="802"/>
      <c r="F146" s="802"/>
      <c r="G146" s="488"/>
      <c r="H146" s="489"/>
      <c r="I146" s="137">
        <v>0</v>
      </c>
      <c r="J146" s="137">
        <v>12</v>
      </c>
      <c r="K146" s="210">
        <v>5137</v>
      </c>
    </row>
    <row r="147" spans="1:11" ht="12.75" customHeight="1" x14ac:dyDescent="0.25">
      <c r="B147" s="802"/>
      <c r="C147" s="802"/>
      <c r="D147" s="802"/>
      <c r="E147" s="802"/>
      <c r="F147" s="802"/>
      <c r="G147" s="735">
        <v>70</v>
      </c>
      <c r="H147" s="736"/>
    </row>
    <row r="148" spans="1:11" ht="17.25" customHeight="1" x14ac:dyDescent="0.2">
      <c r="B148" s="756" t="s">
        <v>540</v>
      </c>
      <c r="C148" s="758"/>
      <c r="D148" s="758"/>
      <c r="E148" s="758"/>
      <c r="F148" s="758"/>
      <c r="G148" s="758"/>
      <c r="H148" s="758"/>
    </row>
    <row r="149" spans="1:11" ht="15.75" customHeight="1" x14ac:dyDescent="0.2">
      <c r="B149" s="758"/>
      <c r="C149" s="758"/>
      <c r="D149" s="758"/>
      <c r="E149" s="758"/>
      <c r="F149" s="758"/>
      <c r="G149" s="758"/>
      <c r="H149" s="758"/>
    </row>
    <row r="150" spans="1:11" ht="11.25" customHeight="1" x14ac:dyDescent="0.25">
      <c r="B150" s="493"/>
      <c r="G150" s="230"/>
      <c r="H150" s="231"/>
    </row>
    <row r="151" spans="1:11" ht="17.25" customHeight="1" x14ac:dyDescent="0.25">
      <c r="B151" s="792" t="s">
        <v>804</v>
      </c>
      <c r="C151" s="792"/>
      <c r="D151" s="792"/>
      <c r="E151" s="792"/>
      <c r="F151" s="792"/>
      <c r="G151" s="735">
        <v>40</v>
      </c>
      <c r="H151" s="736"/>
    </row>
    <row r="152" spans="1:11" ht="29.25" customHeight="1" x14ac:dyDescent="0.2">
      <c r="B152" s="756" t="s">
        <v>805</v>
      </c>
      <c r="C152" s="758"/>
      <c r="D152" s="758"/>
      <c r="E152" s="758"/>
      <c r="F152" s="758"/>
      <c r="G152" s="758"/>
      <c r="H152" s="758"/>
    </row>
    <row r="153" spans="1:11" ht="12" customHeight="1" x14ac:dyDescent="0.2">
      <c r="B153" s="574"/>
      <c r="C153" s="574"/>
      <c r="D153" s="574"/>
      <c r="E153" s="574"/>
      <c r="F153" s="574"/>
      <c r="G153" s="574"/>
      <c r="H153" s="574"/>
    </row>
    <row r="154" spans="1:11" ht="33" customHeight="1" x14ac:dyDescent="0.2">
      <c r="B154" s="784" t="s">
        <v>806</v>
      </c>
      <c r="C154" s="784"/>
      <c r="D154" s="784"/>
      <c r="E154" s="784"/>
      <c r="F154" s="784"/>
      <c r="G154" s="735">
        <v>45</v>
      </c>
      <c r="H154" s="735"/>
    </row>
    <row r="155" spans="1:11" ht="17.25" customHeight="1" x14ac:dyDescent="0.2">
      <c r="B155" s="756" t="s">
        <v>807</v>
      </c>
      <c r="C155" s="756"/>
      <c r="D155" s="756"/>
      <c r="E155" s="756"/>
      <c r="F155" s="756"/>
      <c r="G155" s="756"/>
      <c r="H155" s="756"/>
    </row>
    <row r="156" spans="1:11" ht="12" customHeight="1" x14ac:dyDescent="0.2">
      <c r="B156" s="756"/>
      <c r="C156" s="756"/>
      <c r="D156" s="756"/>
      <c r="E156" s="756"/>
      <c r="F156" s="756"/>
      <c r="G156" s="756"/>
      <c r="H156" s="756"/>
    </row>
    <row r="157" spans="1:11" ht="12" customHeight="1" x14ac:dyDescent="0.2">
      <c r="B157" s="574"/>
      <c r="C157" s="574"/>
      <c r="D157" s="574"/>
      <c r="E157" s="574"/>
      <c r="F157" s="574"/>
      <c r="G157" s="574"/>
      <c r="H157" s="574"/>
    </row>
    <row r="158" spans="1:11" ht="17.25" customHeight="1" x14ac:dyDescent="0.25">
      <c r="B158" s="792" t="s">
        <v>541</v>
      </c>
      <c r="C158" s="792"/>
      <c r="D158" s="792"/>
      <c r="E158" s="792"/>
      <c r="F158" s="792"/>
      <c r="G158" s="735">
        <v>300</v>
      </c>
      <c r="H158" s="736"/>
    </row>
    <row r="159" spans="1:11" ht="17.25" customHeight="1" x14ac:dyDescent="0.2">
      <c r="B159" s="711" t="s">
        <v>542</v>
      </c>
      <c r="C159" s="711"/>
      <c r="D159" s="711"/>
      <c r="E159" s="711"/>
      <c r="F159" s="711"/>
      <c r="G159" s="711"/>
      <c r="H159" s="711"/>
      <c r="I159" s="36">
        <v>383</v>
      </c>
      <c r="J159" s="36">
        <v>370</v>
      </c>
      <c r="K159" s="39">
        <v>5164</v>
      </c>
    </row>
    <row r="160" spans="1:11" ht="12" customHeight="1" x14ac:dyDescent="0.2">
      <c r="B160" s="711"/>
      <c r="C160" s="711"/>
      <c r="D160" s="711"/>
      <c r="E160" s="711"/>
      <c r="F160" s="711"/>
      <c r="G160" s="711"/>
      <c r="H160" s="711"/>
    </row>
    <row r="161" spans="1:11" ht="13.5" customHeight="1" x14ac:dyDescent="0.2">
      <c r="B161" s="711"/>
      <c r="C161" s="711"/>
      <c r="D161" s="711"/>
      <c r="E161" s="711"/>
      <c r="F161" s="711"/>
      <c r="G161" s="711"/>
      <c r="H161" s="711"/>
    </row>
    <row r="162" spans="1:11" ht="13.5" customHeight="1" x14ac:dyDescent="0.2">
      <c r="B162" s="711"/>
      <c r="C162" s="711"/>
      <c r="D162" s="711"/>
      <c r="E162" s="711"/>
      <c r="F162" s="711"/>
      <c r="G162" s="711"/>
      <c r="H162" s="711"/>
    </row>
    <row r="163" spans="1:11" ht="15" customHeight="1" x14ac:dyDescent="0.25">
      <c r="B163" s="21"/>
      <c r="C163" s="22"/>
      <c r="D163" s="23"/>
      <c r="E163" s="24"/>
      <c r="F163" s="24"/>
      <c r="G163" s="485"/>
      <c r="H163" s="487"/>
    </row>
    <row r="164" spans="1:11" s="23" customFormat="1" ht="14.25" customHeight="1" x14ac:dyDescent="0.25">
      <c r="A164" s="23">
        <v>5166</v>
      </c>
      <c r="B164" s="94" t="s">
        <v>12</v>
      </c>
      <c r="C164" s="95"/>
      <c r="D164" s="93"/>
      <c r="E164" s="92"/>
      <c r="F164" s="92"/>
      <c r="G164" s="707">
        <f>SUM(G165,G169,G173,G178)</f>
        <v>10970</v>
      </c>
      <c r="H164" s="707"/>
      <c r="I164" s="57">
        <v>11720</v>
      </c>
      <c r="J164" s="57">
        <v>7931</v>
      </c>
      <c r="K164" s="56"/>
    </row>
    <row r="165" spans="1:11" s="580" customFormat="1" ht="14.25" customHeight="1" x14ac:dyDescent="0.25">
      <c r="B165" s="785" t="s">
        <v>580</v>
      </c>
      <c r="C165" s="785"/>
      <c r="D165" s="785"/>
      <c r="E165" s="785"/>
      <c r="F165" s="785"/>
      <c r="G165" s="735">
        <v>400</v>
      </c>
      <c r="H165" s="736"/>
      <c r="I165" s="535"/>
      <c r="J165" s="535"/>
      <c r="K165" s="536"/>
    </row>
    <row r="166" spans="1:11" s="580" customFormat="1" ht="14.25" customHeight="1" x14ac:dyDescent="0.2">
      <c r="B166" s="766" t="s">
        <v>808</v>
      </c>
      <c r="C166" s="766"/>
      <c r="D166" s="766"/>
      <c r="E166" s="766"/>
      <c r="F166" s="766"/>
      <c r="G166" s="766"/>
      <c r="H166" s="766"/>
      <c r="I166" s="535"/>
      <c r="J166" s="535"/>
      <c r="K166" s="536"/>
    </row>
    <row r="167" spans="1:11" s="580" customFormat="1" ht="43.5" customHeight="1" x14ac:dyDescent="0.2">
      <c r="B167" s="766"/>
      <c r="C167" s="766"/>
      <c r="D167" s="766"/>
      <c r="E167" s="766"/>
      <c r="F167" s="766"/>
      <c r="G167" s="766"/>
      <c r="H167" s="766"/>
      <c r="I167" s="535"/>
      <c r="J167" s="535"/>
      <c r="K167" s="536"/>
    </row>
    <row r="168" spans="1:11" s="580" customFormat="1" ht="14.25" customHeight="1" x14ac:dyDescent="0.2">
      <c r="I168" s="535"/>
      <c r="J168" s="535"/>
      <c r="K168" s="536"/>
    </row>
    <row r="169" spans="1:11" s="577" customFormat="1" ht="17.25" customHeight="1" x14ac:dyDescent="0.25">
      <c r="B169" s="789" t="s">
        <v>810</v>
      </c>
      <c r="C169" s="743"/>
      <c r="D169" s="743"/>
      <c r="E169" s="743"/>
      <c r="F169" s="743"/>
      <c r="G169" s="790">
        <v>10000</v>
      </c>
      <c r="H169" s="791"/>
      <c r="I169" s="531"/>
      <c r="J169" s="531"/>
      <c r="K169" s="532"/>
    </row>
    <row r="170" spans="1:11" s="580" customFormat="1" ht="14.25" customHeight="1" x14ac:dyDescent="0.2">
      <c r="B170" s="766" t="s">
        <v>543</v>
      </c>
      <c r="C170" s="766"/>
      <c r="D170" s="766"/>
      <c r="E170" s="766"/>
      <c r="F170" s="766"/>
      <c r="G170" s="766"/>
      <c r="H170" s="766"/>
      <c r="I170" s="535"/>
      <c r="J170" s="535"/>
      <c r="K170" s="536"/>
    </row>
    <row r="171" spans="1:11" s="580" customFormat="1" ht="14.25" customHeight="1" x14ac:dyDescent="0.2">
      <c r="B171" s="766"/>
      <c r="C171" s="766"/>
      <c r="D171" s="766"/>
      <c r="E171" s="766"/>
      <c r="F171" s="766"/>
      <c r="G171" s="766"/>
      <c r="H171" s="766"/>
      <c r="I171" s="535"/>
      <c r="J171" s="535"/>
      <c r="K171" s="536"/>
    </row>
    <row r="172" spans="1:11" s="577" customFormat="1" ht="15.75" customHeight="1" x14ac:dyDescent="0.2">
      <c r="B172" s="576"/>
      <c r="C172" s="576"/>
      <c r="D172" s="576"/>
      <c r="E172" s="576"/>
      <c r="F172" s="576"/>
      <c r="G172" s="576"/>
      <c r="H172" s="576"/>
      <c r="I172" s="531"/>
      <c r="J172" s="531"/>
      <c r="K172" s="532"/>
    </row>
    <row r="173" spans="1:11" s="577" customFormat="1" ht="26.25" customHeight="1" x14ac:dyDescent="0.25">
      <c r="B173" s="789" t="s">
        <v>811</v>
      </c>
      <c r="C173" s="743"/>
      <c r="D173" s="743"/>
      <c r="E173" s="743"/>
      <c r="F173" s="743"/>
      <c r="G173" s="790">
        <v>90</v>
      </c>
      <c r="H173" s="791"/>
      <c r="I173" s="531"/>
      <c r="J173" s="531"/>
      <c r="K173" s="532"/>
    </row>
    <row r="174" spans="1:11" s="577" customFormat="1" ht="15.75" customHeight="1" x14ac:dyDescent="0.2">
      <c r="B174" s="716" t="s">
        <v>809</v>
      </c>
      <c r="C174" s="716"/>
      <c r="D174" s="716"/>
      <c r="E174" s="716"/>
      <c r="F174" s="716"/>
      <c r="G174" s="716"/>
      <c r="H174" s="716"/>
      <c r="I174" s="531"/>
      <c r="J174" s="531"/>
      <c r="K174" s="532"/>
    </row>
    <row r="175" spans="1:11" s="577" customFormat="1" ht="15.75" customHeight="1" x14ac:dyDescent="0.2">
      <c r="B175" s="716"/>
      <c r="C175" s="716"/>
      <c r="D175" s="716"/>
      <c r="E175" s="716"/>
      <c r="F175" s="716"/>
      <c r="G175" s="716"/>
      <c r="H175" s="716"/>
      <c r="I175" s="531"/>
      <c r="J175" s="531"/>
      <c r="K175" s="532"/>
    </row>
    <row r="176" spans="1:11" s="577" customFormat="1" ht="23.25" customHeight="1" x14ac:dyDescent="0.2">
      <c r="B176" s="716"/>
      <c r="C176" s="716"/>
      <c r="D176" s="716"/>
      <c r="E176" s="716"/>
      <c r="F176" s="716"/>
      <c r="G176" s="716"/>
      <c r="H176" s="716"/>
      <c r="I176" s="531"/>
      <c r="J176" s="531"/>
      <c r="K176" s="532"/>
    </row>
    <row r="177" spans="1:11" s="577" customFormat="1" ht="15.75" customHeight="1" x14ac:dyDescent="0.2">
      <c r="B177" s="569"/>
      <c r="C177" s="569"/>
      <c r="D177" s="569"/>
      <c r="E177" s="569"/>
      <c r="F177" s="569"/>
      <c r="G177" s="569"/>
      <c r="H177" s="569"/>
      <c r="I177" s="531"/>
      <c r="J177" s="531"/>
      <c r="K177" s="532"/>
    </row>
    <row r="178" spans="1:11" s="577" customFormat="1" ht="26.25" customHeight="1" x14ac:dyDescent="0.25">
      <c r="B178" s="789" t="s">
        <v>812</v>
      </c>
      <c r="C178" s="743"/>
      <c r="D178" s="743"/>
      <c r="E178" s="743"/>
      <c r="F178" s="743"/>
      <c r="G178" s="790">
        <v>480</v>
      </c>
      <c r="H178" s="791"/>
      <c r="I178" s="531"/>
      <c r="J178" s="531"/>
      <c r="K178" s="532"/>
    </row>
    <row r="179" spans="1:11" s="577" customFormat="1" ht="15.75" customHeight="1" x14ac:dyDescent="0.2">
      <c r="B179" s="716" t="s">
        <v>544</v>
      </c>
      <c r="C179" s="716"/>
      <c r="D179" s="716"/>
      <c r="E179" s="716"/>
      <c r="F179" s="716"/>
      <c r="G179" s="716"/>
      <c r="H179" s="716"/>
      <c r="I179" s="531"/>
      <c r="J179" s="531"/>
      <c r="K179" s="532"/>
    </row>
    <row r="180" spans="1:11" s="503" customFormat="1" ht="15.75" customHeight="1" x14ac:dyDescent="0.2">
      <c r="B180" s="716"/>
      <c r="C180" s="716"/>
      <c r="D180" s="716"/>
      <c r="E180" s="716"/>
      <c r="F180" s="716"/>
      <c r="G180" s="716"/>
      <c r="H180" s="716"/>
      <c r="I180" s="531"/>
      <c r="J180" s="531"/>
      <c r="K180" s="532"/>
    </row>
    <row r="181" spans="1:11" s="503" customFormat="1" ht="53.25" customHeight="1" x14ac:dyDescent="0.2">
      <c r="B181" s="716"/>
      <c r="C181" s="716"/>
      <c r="D181" s="716"/>
      <c r="E181" s="716"/>
      <c r="F181" s="716"/>
      <c r="G181" s="716"/>
      <c r="H181" s="716"/>
      <c r="I181" s="531"/>
      <c r="J181" s="531"/>
      <c r="K181" s="532"/>
    </row>
    <row r="182" spans="1:11" s="127" customFormat="1" ht="15.75" customHeight="1" x14ac:dyDescent="0.25">
      <c r="B182" s="486"/>
      <c r="C182" s="486"/>
      <c r="D182" s="486"/>
      <c r="E182" s="486"/>
      <c r="F182" s="486"/>
      <c r="G182" s="486"/>
      <c r="H182" s="486"/>
      <c r="I182" s="531"/>
      <c r="J182" s="531"/>
      <c r="K182" s="532"/>
    </row>
    <row r="183" spans="1:11" ht="15" x14ac:dyDescent="0.25">
      <c r="A183" s="37">
        <v>5168</v>
      </c>
      <c r="B183" s="513" t="s">
        <v>63</v>
      </c>
      <c r="C183" s="126"/>
      <c r="D183" s="126"/>
      <c r="E183" s="126"/>
      <c r="F183" s="126"/>
      <c r="G183" s="707">
        <f>SUM(G184,G187,G190)</f>
        <v>362</v>
      </c>
      <c r="H183" s="708"/>
      <c r="I183" s="36">
        <v>412</v>
      </c>
      <c r="J183" s="36">
        <v>412</v>
      </c>
    </row>
    <row r="184" spans="1:11" s="581" customFormat="1" ht="15.75" customHeight="1" x14ac:dyDescent="0.25">
      <c r="B184" s="785" t="s">
        <v>546</v>
      </c>
      <c r="C184" s="785"/>
      <c r="D184" s="785"/>
      <c r="E184" s="785"/>
      <c r="F184" s="785"/>
      <c r="G184" s="746">
        <v>112</v>
      </c>
      <c r="H184" s="747"/>
      <c r="I184" s="582"/>
      <c r="J184" s="582"/>
      <c r="K184" s="583"/>
    </row>
    <row r="185" spans="1:11" s="577" customFormat="1" ht="31.5" customHeight="1" x14ac:dyDescent="0.2">
      <c r="B185" s="716" t="s">
        <v>545</v>
      </c>
      <c r="C185" s="716"/>
      <c r="D185" s="716"/>
      <c r="E185" s="716"/>
      <c r="F185" s="716"/>
      <c r="G185" s="716"/>
      <c r="H185" s="716"/>
      <c r="I185" s="531"/>
      <c r="J185" s="531"/>
      <c r="K185" s="532"/>
    </row>
    <row r="186" spans="1:11" s="577" customFormat="1" ht="15.75" customHeight="1" x14ac:dyDescent="0.2">
      <c r="B186" s="569"/>
      <c r="C186" s="569"/>
      <c r="D186" s="569"/>
      <c r="E186" s="569"/>
      <c r="F186" s="569"/>
      <c r="G186" s="569"/>
      <c r="H186" s="569"/>
      <c r="I186" s="531"/>
      <c r="J186" s="531"/>
      <c r="K186" s="532"/>
    </row>
    <row r="187" spans="1:11" s="581" customFormat="1" ht="15.75" customHeight="1" x14ac:dyDescent="0.25">
      <c r="B187" s="785" t="s">
        <v>547</v>
      </c>
      <c r="C187" s="785"/>
      <c r="D187" s="785"/>
      <c r="E187" s="785"/>
      <c r="F187" s="785"/>
      <c r="G187" s="746">
        <v>100</v>
      </c>
      <c r="H187" s="747"/>
      <c r="I187" s="582"/>
      <c r="J187" s="582"/>
      <c r="K187" s="583"/>
    </row>
    <row r="188" spans="1:11" s="577" customFormat="1" ht="88.5" customHeight="1" x14ac:dyDescent="0.2">
      <c r="B188" s="716" t="s">
        <v>813</v>
      </c>
      <c r="C188" s="716"/>
      <c r="D188" s="716"/>
      <c r="E188" s="716"/>
      <c r="F188" s="716"/>
      <c r="G188" s="716"/>
      <c r="H188" s="716"/>
      <c r="I188" s="531"/>
      <c r="J188" s="531"/>
      <c r="K188" s="532"/>
    </row>
    <row r="189" spans="1:11" s="577" customFormat="1" ht="15.75" customHeight="1" x14ac:dyDescent="0.2">
      <c r="B189" s="569"/>
      <c r="C189" s="569"/>
      <c r="D189" s="569"/>
      <c r="E189" s="569"/>
      <c r="F189" s="569"/>
      <c r="G189" s="569"/>
      <c r="H189" s="569"/>
      <c r="I189" s="531"/>
      <c r="J189" s="531"/>
      <c r="K189" s="532"/>
    </row>
    <row r="190" spans="1:11" s="581" customFormat="1" ht="15.75" customHeight="1" x14ac:dyDescent="0.25">
      <c r="B190" s="785" t="s">
        <v>814</v>
      </c>
      <c r="C190" s="785"/>
      <c r="D190" s="785"/>
      <c r="E190" s="785"/>
      <c r="F190" s="785"/>
      <c r="G190" s="746">
        <v>150</v>
      </c>
      <c r="H190" s="747"/>
      <c r="I190" s="582"/>
      <c r="J190" s="582"/>
      <c r="K190" s="583"/>
    </row>
    <row r="191" spans="1:11" s="577" customFormat="1" ht="47.25" customHeight="1" x14ac:dyDescent="0.2">
      <c r="B191" s="716" t="s">
        <v>815</v>
      </c>
      <c r="C191" s="716"/>
      <c r="D191" s="716"/>
      <c r="E191" s="716"/>
      <c r="F191" s="716"/>
      <c r="G191" s="716"/>
      <c r="H191" s="716"/>
      <c r="I191" s="531"/>
      <c r="J191" s="531"/>
      <c r="K191" s="532"/>
    </row>
    <row r="192" spans="1:11" s="127" customFormat="1" ht="15.75" customHeight="1" x14ac:dyDescent="0.25">
      <c r="B192" s="486"/>
      <c r="C192" s="486"/>
      <c r="D192" s="486"/>
      <c r="E192" s="486"/>
      <c r="F192" s="486"/>
      <c r="G192" s="486"/>
      <c r="H192" s="486"/>
      <c r="I192" s="531"/>
      <c r="J192" s="531"/>
      <c r="K192" s="532"/>
    </row>
    <row r="193" spans="1:10" ht="14.25" customHeight="1" x14ac:dyDescent="0.25">
      <c r="A193" s="37">
        <v>5169</v>
      </c>
      <c r="B193" s="21" t="s">
        <v>14</v>
      </c>
      <c r="C193" s="22"/>
      <c r="D193" s="23"/>
      <c r="E193" s="24"/>
      <c r="F193" s="24"/>
      <c r="G193" s="707">
        <f>SUM(G194,G198,G202,G208,G212,G216,G220,G223)</f>
        <v>1587</v>
      </c>
      <c r="H193" s="708"/>
      <c r="I193" s="36">
        <v>1008</v>
      </c>
      <c r="J193" s="36">
        <v>2523</v>
      </c>
    </row>
    <row r="194" spans="1:10" ht="14.25" customHeight="1" x14ac:dyDescent="0.25">
      <c r="B194" s="579" t="s">
        <v>816</v>
      </c>
      <c r="C194" s="22"/>
      <c r="D194" s="23"/>
      <c r="E194" s="24"/>
      <c r="F194" s="24"/>
      <c r="G194" s="746">
        <v>750</v>
      </c>
      <c r="H194" s="747"/>
    </row>
    <row r="195" spans="1:10" ht="14.25" customHeight="1" x14ac:dyDescent="0.2">
      <c r="B195" s="711" t="s">
        <v>817</v>
      </c>
      <c r="C195" s="711"/>
      <c r="D195" s="711"/>
      <c r="E195" s="711"/>
      <c r="F195" s="711"/>
      <c r="G195" s="711"/>
      <c r="H195" s="711"/>
    </row>
    <row r="196" spans="1:10" ht="31.5" customHeight="1" x14ac:dyDescent="0.2">
      <c r="B196" s="711"/>
      <c r="C196" s="711"/>
      <c r="D196" s="711"/>
      <c r="E196" s="711"/>
      <c r="F196" s="711"/>
      <c r="G196" s="711"/>
      <c r="H196" s="711"/>
    </row>
    <row r="197" spans="1:10" ht="14.25" customHeight="1" x14ac:dyDescent="0.25">
      <c r="B197" s="570"/>
      <c r="G197" s="230"/>
      <c r="H197" s="231"/>
    </row>
    <row r="198" spans="1:10" ht="14.25" customHeight="1" x14ac:dyDescent="0.25">
      <c r="B198" s="578" t="s">
        <v>133</v>
      </c>
      <c r="G198" s="735">
        <v>6</v>
      </c>
      <c r="H198" s="736"/>
    </row>
    <row r="199" spans="1:10" x14ac:dyDescent="0.2">
      <c r="B199" s="756" t="s">
        <v>206</v>
      </c>
      <c r="C199" s="756"/>
      <c r="D199" s="756"/>
      <c r="E199" s="756"/>
      <c r="F199" s="756"/>
      <c r="G199" s="756"/>
      <c r="H199" s="756"/>
    </row>
    <row r="200" spans="1:10" ht="14.25" customHeight="1" x14ac:dyDescent="0.2">
      <c r="B200" s="756"/>
      <c r="C200" s="756"/>
      <c r="D200" s="756"/>
      <c r="E200" s="756"/>
      <c r="F200" s="756"/>
      <c r="G200" s="756"/>
      <c r="H200" s="756"/>
    </row>
    <row r="201" spans="1:10" ht="14.25" customHeight="1" x14ac:dyDescent="0.25">
      <c r="B201" s="570"/>
      <c r="G201" s="230"/>
      <c r="H201" s="231"/>
    </row>
    <row r="202" spans="1:10" ht="32.25" customHeight="1" x14ac:dyDescent="0.25">
      <c r="B202" s="784" t="s">
        <v>171</v>
      </c>
      <c r="C202" s="784"/>
      <c r="D202" s="784"/>
      <c r="E202" s="784"/>
      <c r="F202" s="784"/>
      <c r="G202" s="735">
        <v>170</v>
      </c>
      <c r="H202" s="736"/>
    </row>
    <row r="203" spans="1:10" ht="14.25" hidden="1" customHeight="1" x14ac:dyDescent="0.2">
      <c r="B203" s="716" t="s">
        <v>548</v>
      </c>
      <c r="C203" s="716"/>
      <c r="D203" s="716"/>
      <c r="E203" s="716"/>
      <c r="F203" s="716"/>
      <c r="G203" s="716"/>
      <c r="H203" s="716"/>
    </row>
    <row r="204" spans="1:10" ht="14.25" customHeight="1" x14ac:dyDescent="0.2">
      <c r="B204" s="716"/>
      <c r="C204" s="716"/>
      <c r="D204" s="716"/>
      <c r="E204" s="716"/>
      <c r="F204" s="716"/>
      <c r="G204" s="716"/>
      <c r="H204" s="716"/>
    </row>
    <row r="205" spans="1:10" ht="14.25" customHeight="1" x14ac:dyDescent="0.2">
      <c r="B205" s="716"/>
      <c r="C205" s="716"/>
      <c r="D205" s="716"/>
      <c r="E205" s="716"/>
      <c r="F205" s="716"/>
      <c r="G205" s="716"/>
      <c r="H205" s="716"/>
    </row>
    <row r="206" spans="1:10" ht="15.75" customHeight="1" x14ac:dyDescent="0.2">
      <c r="B206" s="716"/>
      <c r="C206" s="716"/>
      <c r="D206" s="716"/>
      <c r="E206" s="716"/>
      <c r="F206" s="716"/>
      <c r="G206" s="716"/>
      <c r="H206" s="716"/>
    </row>
    <row r="207" spans="1:10" ht="14.25" customHeight="1" x14ac:dyDescent="0.25">
      <c r="B207" s="570"/>
      <c r="G207" s="230"/>
      <c r="H207" s="231"/>
    </row>
    <row r="208" spans="1:10" ht="30.75" customHeight="1" x14ac:dyDescent="0.25">
      <c r="B208" s="784" t="s">
        <v>818</v>
      </c>
      <c r="C208" s="784"/>
      <c r="D208" s="784"/>
      <c r="E208" s="784"/>
      <c r="F208" s="784"/>
      <c r="G208" s="735">
        <v>120</v>
      </c>
      <c r="H208" s="736"/>
    </row>
    <row r="209" spans="2:11" ht="14.25" customHeight="1" x14ac:dyDescent="0.2">
      <c r="B209" s="756" t="s">
        <v>819</v>
      </c>
      <c r="C209" s="756"/>
      <c r="D209" s="756"/>
      <c r="E209" s="756"/>
      <c r="F209" s="756"/>
      <c r="G209" s="756"/>
      <c r="H209" s="756"/>
    </row>
    <row r="210" spans="2:11" ht="14.25" customHeight="1" x14ac:dyDescent="0.2">
      <c r="B210" s="756"/>
      <c r="C210" s="756"/>
      <c r="D210" s="756"/>
      <c r="E210" s="756"/>
      <c r="F210" s="756"/>
      <c r="G210" s="756"/>
      <c r="H210" s="756"/>
    </row>
    <row r="211" spans="2:11" ht="15.75" customHeight="1" x14ac:dyDescent="0.2">
      <c r="B211" s="573"/>
      <c r="C211" s="573"/>
      <c r="D211" s="573"/>
      <c r="E211" s="573"/>
      <c r="F211" s="573"/>
      <c r="G211" s="573"/>
      <c r="H211" s="573"/>
    </row>
    <row r="212" spans="2:11" ht="27" customHeight="1" x14ac:dyDescent="0.25">
      <c r="B212" s="784" t="s">
        <v>820</v>
      </c>
      <c r="C212" s="784"/>
      <c r="D212" s="784"/>
      <c r="E212" s="784"/>
      <c r="F212" s="784"/>
      <c r="G212" s="735">
        <v>85</v>
      </c>
      <c r="H212" s="736"/>
    </row>
    <row r="213" spans="2:11" ht="14.25" customHeight="1" x14ac:dyDescent="0.2">
      <c r="B213" s="756" t="s">
        <v>549</v>
      </c>
      <c r="C213" s="756"/>
      <c r="D213" s="756"/>
      <c r="E213" s="756"/>
      <c r="F213" s="756"/>
      <c r="G213" s="756"/>
      <c r="H213" s="756"/>
    </row>
    <row r="214" spans="2:11" ht="14.25" customHeight="1" x14ac:dyDescent="0.2">
      <c r="B214" s="756"/>
      <c r="C214" s="756"/>
      <c r="D214" s="756"/>
      <c r="E214" s="756"/>
      <c r="F214" s="756"/>
      <c r="G214" s="756"/>
      <c r="H214" s="756"/>
    </row>
    <row r="215" spans="2:11" ht="14.25" customHeight="1" x14ac:dyDescent="0.25">
      <c r="B215" s="570"/>
      <c r="G215" s="230"/>
      <c r="H215" s="231"/>
    </row>
    <row r="216" spans="2:11" ht="32.25" customHeight="1" x14ac:dyDescent="0.25">
      <c r="B216" s="784" t="s">
        <v>550</v>
      </c>
      <c r="C216" s="784"/>
      <c r="D216" s="784"/>
      <c r="E216" s="784"/>
      <c r="F216" s="784"/>
      <c r="G216" s="735">
        <v>182</v>
      </c>
      <c r="H216" s="736"/>
    </row>
    <row r="217" spans="2:11" ht="17.25" customHeight="1" x14ac:dyDescent="0.2">
      <c r="B217" s="739" t="s">
        <v>551</v>
      </c>
      <c r="C217" s="740"/>
      <c r="D217" s="740"/>
      <c r="E217" s="740"/>
      <c r="F217" s="740"/>
      <c r="G217" s="740"/>
      <c r="H217" s="740"/>
    </row>
    <row r="218" spans="2:11" ht="39.75" customHeight="1" x14ac:dyDescent="0.2">
      <c r="B218" s="740"/>
      <c r="C218" s="740"/>
      <c r="D218" s="740"/>
      <c r="E218" s="740"/>
      <c r="F218" s="740"/>
      <c r="G218" s="740"/>
      <c r="H218" s="740"/>
    </row>
    <row r="219" spans="2:11" ht="14.25" customHeight="1" x14ac:dyDescent="0.25">
      <c r="B219" s="572"/>
      <c r="C219" s="572"/>
      <c r="D219" s="572"/>
      <c r="E219" s="572"/>
      <c r="F219" s="572"/>
      <c r="G219" s="572"/>
      <c r="H219" s="572"/>
    </row>
    <row r="220" spans="2:11" s="580" customFormat="1" ht="14.25" customHeight="1" x14ac:dyDescent="0.25">
      <c r="B220" s="788" t="s">
        <v>821</v>
      </c>
      <c r="C220" s="788"/>
      <c r="D220" s="788"/>
      <c r="E220" s="788"/>
      <c r="F220" s="788"/>
      <c r="G220" s="735">
        <v>40</v>
      </c>
      <c r="H220" s="736"/>
      <c r="I220" s="535"/>
      <c r="J220" s="535"/>
      <c r="K220" s="536"/>
    </row>
    <row r="221" spans="2:11" s="505" customFormat="1" ht="14.25" customHeight="1" x14ac:dyDescent="0.2">
      <c r="B221" s="766" t="s">
        <v>822</v>
      </c>
      <c r="C221" s="766"/>
      <c r="D221" s="766"/>
      <c r="E221" s="766"/>
      <c r="F221" s="766"/>
      <c r="G221" s="766"/>
      <c r="H221" s="766"/>
      <c r="I221" s="535"/>
      <c r="J221" s="535"/>
      <c r="K221" s="536"/>
    </row>
    <row r="222" spans="2:11" s="505" customFormat="1" ht="14.25" customHeight="1" x14ac:dyDescent="0.2">
      <c r="B222" s="495"/>
      <c r="C222" s="495"/>
      <c r="D222" s="495"/>
      <c r="E222" s="495"/>
      <c r="F222" s="495"/>
      <c r="G222" s="495"/>
      <c r="H222" s="495"/>
      <c r="I222" s="535"/>
      <c r="J222" s="535"/>
      <c r="K222" s="536"/>
    </row>
    <row r="223" spans="2:11" s="580" customFormat="1" ht="14.25" customHeight="1" x14ac:dyDescent="0.25">
      <c r="B223" s="785" t="s">
        <v>823</v>
      </c>
      <c r="C223" s="785"/>
      <c r="D223" s="785"/>
      <c r="E223" s="785"/>
      <c r="F223" s="785"/>
      <c r="G223" s="735">
        <v>234</v>
      </c>
      <c r="H223" s="736"/>
      <c r="I223" s="535"/>
      <c r="J223" s="535"/>
      <c r="K223" s="536"/>
    </row>
    <row r="224" spans="2:11" s="505" customFormat="1" ht="72.75" customHeight="1" x14ac:dyDescent="0.2">
      <c r="B224" s="766" t="s">
        <v>824</v>
      </c>
      <c r="C224" s="766"/>
      <c r="D224" s="766"/>
      <c r="E224" s="766"/>
      <c r="F224" s="766"/>
      <c r="G224" s="766"/>
      <c r="H224" s="766"/>
      <c r="I224" s="535"/>
      <c r="J224" s="535"/>
      <c r="K224" s="536"/>
    </row>
    <row r="225" spans="1:11" s="505" customFormat="1" ht="14.25" customHeight="1" x14ac:dyDescent="0.2">
      <c r="B225" s="496"/>
      <c r="C225" s="496"/>
      <c r="D225" s="496"/>
      <c r="E225" s="496"/>
      <c r="F225" s="496"/>
      <c r="G225" s="496"/>
      <c r="H225" s="496"/>
      <c r="I225" s="535"/>
      <c r="J225" s="535"/>
      <c r="K225" s="536"/>
    </row>
    <row r="226" spans="1:11" ht="31.5" customHeight="1" thickBot="1" x14ac:dyDescent="0.3">
      <c r="B226" s="719" t="s">
        <v>447</v>
      </c>
      <c r="C226" s="720"/>
      <c r="D226" s="720"/>
      <c r="E226" s="720"/>
      <c r="F226" s="720"/>
      <c r="G226" s="738">
        <f>SUM(G227)</f>
        <v>1120</v>
      </c>
      <c r="H226" s="738"/>
      <c r="I226" s="139">
        <v>650</v>
      </c>
      <c r="J226" s="139">
        <v>1120</v>
      </c>
    </row>
    <row r="227" spans="1:11" ht="14.25" customHeight="1" thickTop="1" x14ac:dyDescent="0.25">
      <c r="A227" s="37">
        <v>5321</v>
      </c>
      <c r="B227" s="498" t="s">
        <v>88</v>
      </c>
      <c r="G227" s="732">
        <v>1120</v>
      </c>
      <c r="H227" s="733"/>
    </row>
    <row r="228" spans="1:11" ht="14.25" customHeight="1" x14ac:dyDescent="0.25">
      <c r="B228" s="506" t="s">
        <v>825</v>
      </c>
      <c r="G228" s="786"/>
      <c r="H228" s="787"/>
    </row>
    <row r="229" spans="1:11" ht="14.25" customHeight="1" x14ac:dyDescent="0.2">
      <c r="B229" s="756" t="s">
        <v>826</v>
      </c>
      <c r="C229" s="758"/>
      <c r="D229" s="758"/>
      <c r="E229" s="758"/>
      <c r="F229" s="758"/>
      <c r="G229" s="758"/>
      <c r="H229" s="758"/>
    </row>
    <row r="230" spans="1:11" ht="14.25" customHeight="1" x14ac:dyDescent="0.2">
      <c r="B230" s="758"/>
      <c r="C230" s="758"/>
      <c r="D230" s="758"/>
      <c r="E230" s="758"/>
      <c r="F230" s="758"/>
      <c r="G230" s="758"/>
      <c r="H230" s="758"/>
    </row>
    <row r="231" spans="1:11" ht="13.5" customHeight="1" x14ac:dyDescent="0.2">
      <c r="B231" s="758"/>
      <c r="C231" s="758"/>
      <c r="D231" s="758"/>
      <c r="E231" s="758"/>
      <c r="F231" s="758"/>
      <c r="G231" s="758"/>
      <c r="H231" s="758"/>
    </row>
    <row r="232" spans="1:11" ht="16.5" customHeight="1" x14ac:dyDescent="0.25">
      <c r="B232" s="491"/>
      <c r="C232" s="491"/>
      <c r="D232" s="491"/>
      <c r="E232" s="491"/>
      <c r="F232" s="491"/>
      <c r="G232" s="491"/>
      <c r="H232" s="491"/>
    </row>
    <row r="233" spans="1:11" ht="32.25" customHeight="1" thickBot="1" x14ac:dyDescent="0.3">
      <c r="B233" s="719" t="s">
        <v>417</v>
      </c>
      <c r="C233" s="720"/>
      <c r="D233" s="720"/>
      <c r="E233" s="720"/>
      <c r="F233" s="720"/>
      <c r="G233" s="738">
        <f>SUM(G234)</f>
        <v>1</v>
      </c>
      <c r="H233" s="738"/>
      <c r="I233" s="139">
        <v>1</v>
      </c>
      <c r="J233" s="139">
        <v>1</v>
      </c>
    </row>
    <row r="234" spans="1:11" ht="15.75" thickTop="1" x14ac:dyDescent="0.25">
      <c r="A234" s="37">
        <v>5362</v>
      </c>
      <c r="B234" s="21" t="s">
        <v>354</v>
      </c>
      <c r="G234" s="732">
        <v>1</v>
      </c>
      <c r="H234" s="733"/>
    </row>
    <row r="235" spans="1:11" ht="15.75" customHeight="1" x14ac:dyDescent="0.25">
      <c r="B235" s="752" t="s">
        <v>552</v>
      </c>
      <c r="C235" s="715"/>
      <c r="D235" s="715"/>
      <c r="E235" s="715"/>
      <c r="G235" s="786"/>
      <c r="H235" s="787"/>
    </row>
    <row r="239" spans="1:11" x14ac:dyDescent="0.2">
      <c r="D239" s="176" t="s">
        <v>252</v>
      </c>
      <c r="E239" s="177">
        <f>SUM(E16)</f>
        <v>37442</v>
      </c>
      <c r="F239" s="177">
        <f>SUM(F16)</f>
        <v>39702</v>
      </c>
      <c r="G239" s="177">
        <f>SUM(G16)</f>
        <v>46637</v>
      </c>
    </row>
    <row r="240" spans="1:11" x14ac:dyDescent="0.2">
      <c r="D240" s="176" t="s">
        <v>253</v>
      </c>
      <c r="E240" s="177">
        <v>0</v>
      </c>
      <c r="F240" s="177">
        <v>0</v>
      </c>
      <c r="G240" s="177">
        <v>0</v>
      </c>
    </row>
    <row r="241" spans="4:7" ht="15" x14ac:dyDescent="0.25">
      <c r="D241" s="178" t="s">
        <v>248</v>
      </c>
      <c r="E241" s="179">
        <f>SUM(E239:E240)</f>
        <v>37442</v>
      </c>
      <c r="F241" s="179">
        <f>SUM(F239:F240)</f>
        <v>39702</v>
      </c>
      <c r="G241" s="179">
        <f>SUM(G239:G240)</f>
        <v>46637</v>
      </c>
    </row>
  </sheetData>
  <mergeCells count="163">
    <mergeCell ref="G193:H193"/>
    <mergeCell ref="B169:F169"/>
    <mergeCell ref="B184:F184"/>
    <mergeCell ref="G184:H184"/>
    <mergeCell ref="B187:F187"/>
    <mergeCell ref="G187:H187"/>
    <mergeCell ref="B195:H196"/>
    <mergeCell ref="G80:H80"/>
    <mergeCell ref="B81:H84"/>
    <mergeCell ref="G137:H137"/>
    <mergeCell ref="B125:F125"/>
    <mergeCell ref="B154:F154"/>
    <mergeCell ref="G154:H154"/>
    <mergeCell ref="B155:H156"/>
    <mergeCell ref="B120:F120"/>
    <mergeCell ref="B139:F139"/>
    <mergeCell ref="G139:H139"/>
    <mergeCell ref="G131:H131"/>
    <mergeCell ref="B132:H135"/>
    <mergeCell ref="G125:H125"/>
    <mergeCell ref="G130:H130"/>
    <mergeCell ref="B166:H167"/>
    <mergeCell ref="B188:H188"/>
    <mergeCell ref="B190:F190"/>
    <mergeCell ref="B86:F86"/>
    <mergeCell ref="G86:H86"/>
    <mergeCell ref="B87:H90"/>
    <mergeCell ref="B92:F92"/>
    <mergeCell ref="G92:H92"/>
    <mergeCell ref="B93:H94"/>
    <mergeCell ref="G190:H190"/>
    <mergeCell ref="B185:H185"/>
    <mergeCell ref="B173:F173"/>
    <mergeCell ref="G173:H173"/>
    <mergeCell ref="B174:H176"/>
    <mergeCell ref="G183:H183"/>
    <mergeCell ref="B41:F41"/>
    <mergeCell ref="G41:H41"/>
    <mergeCell ref="B43:F43"/>
    <mergeCell ref="G43:H43"/>
    <mergeCell ref="B115:F115"/>
    <mergeCell ref="G115:H115"/>
    <mergeCell ref="B99:H99"/>
    <mergeCell ref="B107:F107"/>
    <mergeCell ref="B105:H105"/>
    <mergeCell ref="B100:H100"/>
    <mergeCell ref="B101:H101"/>
    <mergeCell ref="B102:H102"/>
    <mergeCell ref="B103:H103"/>
    <mergeCell ref="B104:H104"/>
    <mergeCell ref="B75:H78"/>
    <mergeCell ref="G53:H53"/>
    <mergeCell ref="B54:H54"/>
    <mergeCell ref="G61:H61"/>
    <mergeCell ref="B62:H71"/>
    <mergeCell ref="G44:H44"/>
    <mergeCell ref="G46:H46"/>
    <mergeCell ref="B58:H58"/>
    <mergeCell ref="B47:H51"/>
    <mergeCell ref="B80:F80"/>
    <mergeCell ref="G235:H235"/>
    <mergeCell ref="B235:E235"/>
    <mergeCell ref="G107:H107"/>
    <mergeCell ref="G114:H114"/>
    <mergeCell ref="G120:H120"/>
    <mergeCell ref="B121:H123"/>
    <mergeCell ref="B116:H118"/>
    <mergeCell ref="B140:H142"/>
    <mergeCell ref="G144:H144"/>
    <mergeCell ref="G151:H151"/>
    <mergeCell ref="G145:H145"/>
    <mergeCell ref="B146:F147"/>
    <mergeCell ref="G147:H147"/>
    <mergeCell ref="B148:H149"/>
    <mergeCell ref="B151:F151"/>
    <mergeCell ref="B110:H112"/>
    <mergeCell ref="B126:H128"/>
    <mergeCell ref="G158:H158"/>
    <mergeCell ref="B159:H162"/>
    <mergeCell ref="G169:H169"/>
    <mergeCell ref="B170:H171"/>
    <mergeCell ref="G164:H164"/>
    <mergeCell ref="B191:H191"/>
    <mergeCell ref="G138:H138"/>
    <mergeCell ref="B22:H24"/>
    <mergeCell ref="G34:H34"/>
    <mergeCell ref="G30:H30"/>
    <mergeCell ref="G38:H38"/>
    <mergeCell ref="B35:F35"/>
    <mergeCell ref="G36:H36"/>
    <mergeCell ref="G40:H40"/>
    <mergeCell ref="G35:H35"/>
    <mergeCell ref="B38:F38"/>
    <mergeCell ref="G27:H27"/>
    <mergeCell ref="B28:H28"/>
    <mergeCell ref="B37:F37"/>
    <mergeCell ref="G37:H37"/>
    <mergeCell ref="G39:H39"/>
    <mergeCell ref="B39:F39"/>
    <mergeCell ref="G31:H31"/>
    <mergeCell ref="G32:H32"/>
    <mergeCell ref="B36:F36"/>
    <mergeCell ref="B1:D1"/>
    <mergeCell ref="B109:F109"/>
    <mergeCell ref="B97:F97"/>
    <mergeCell ref="G56:H56"/>
    <mergeCell ref="G97:H97"/>
    <mergeCell ref="B98:H98"/>
    <mergeCell ref="G109:H109"/>
    <mergeCell ref="G60:H60"/>
    <mergeCell ref="G96:H96"/>
    <mergeCell ref="G42:H42"/>
    <mergeCell ref="G1:H1"/>
    <mergeCell ref="B16:D16"/>
    <mergeCell ref="G26:H26"/>
    <mergeCell ref="B40:F40"/>
    <mergeCell ref="G19:H19"/>
    <mergeCell ref="B57:F57"/>
    <mergeCell ref="G57:H57"/>
    <mergeCell ref="G73:H73"/>
    <mergeCell ref="B74:F74"/>
    <mergeCell ref="G74:H74"/>
    <mergeCell ref="B21:H21"/>
    <mergeCell ref="B42:F42"/>
    <mergeCell ref="G45:H45"/>
    <mergeCell ref="B44:F44"/>
    <mergeCell ref="G20:H20"/>
    <mergeCell ref="G233:H233"/>
    <mergeCell ref="G234:H234"/>
    <mergeCell ref="G226:H226"/>
    <mergeCell ref="G227:H227"/>
    <mergeCell ref="B226:F226"/>
    <mergeCell ref="G228:H228"/>
    <mergeCell ref="G216:H216"/>
    <mergeCell ref="B233:F233"/>
    <mergeCell ref="B224:H224"/>
    <mergeCell ref="B216:F216"/>
    <mergeCell ref="B221:H221"/>
    <mergeCell ref="B220:F220"/>
    <mergeCell ref="G220:H220"/>
    <mergeCell ref="B217:H218"/>
    <mergeCell ref="B229:H231"/>
    <mergeCell ref="G194:H194"/>
    <mergeCell ref="B178:F178"/>
    <mergeCell ref="G178:H178"/>
    <mergeCell ref="B179:H181"/>
    <mergeCell ref="B152:H152"/>
    <mergeCell ref="B165:F165"/>
    <mergeCell ref="B158:F158"/>
    <mergeCell ref="G165:H165"/>
    <mergeCell ref="B208:F208"/>
    <mergeCell ref="G198:H198"/>
    <mergeCell ref="B202:F202"/>
    <mergeCell ref="B199:H200"/>
    <mergeCell ref="G202:H202"/>
    <mergeCell ref="B209:H210"/>
    <mergeCell ref="B223:F223"/>
    <mergeCell ref="G223:H223"/>
    <mergeCell ref="G212:H212"/>
    <mergeCell ref="B213:H214"/>
    <mergeCell ref="B212:F212"/>
    <mergeCell ref="G208:H208"/>
    <mergeCell ref="B203:H206"/>
  </mergeCells>
  <pageMargins left="0.70866141732283472" right="0.70866141732283472" top="0.78740157480314965" bottom="0.78740157480314965" header="0.31496062992125984" footer="0.31496062992125984"/>
  <pageSetup paperSize="9" scale="64" firstPageNumber="44"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3" manualBreakCount="3">
    <brk id="54" min="1" max="7" man="1"/>
    <brk id="113" min="1" max="7" man="1"/>
    <brk id="181" min="1" max="7" man="1"/>
  </rowBreaks>
  <colBreaks count="1" manualBreakCount="1">
    <brk id="11" max="107"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AM163"/>
  <sheetViews>
    <sheetView showGridLines="0" view="pageBreakPreview" topLeftCell="A83" zoomScaleNormal="100" zoomScaleSheetLayoutView="100" workbookViewId="0">
      <selection activeCell="B99" sqref="B99"/>
    </sheetView>
  </sheetViews>
  <sheetFormatPr defaultColWidth="9.140625" defaultRowHeight="14.25" x14ac:dyDescent="0.2"/>
  <cols>
    <col min="1" max="1" width="6" style="37" customWidth="1"/>
    <col min="2" max="2" width="8.5703125" style="42" customWidth="1"/>
    <col min="3" max="3" width="9.140625" style="42"/>
    <col min="4" max="4" width="58.7109375" style="37" customWidth="1"/>
    <col min="5" max="7" width="14.140625" style="35" customWidth="1"/>
    <col min="8" max="8" width="9.140625" style="37" customWidth="1"/>
    <col min="9" max="10" width="8.5703125" style="36" customWidth="1"/>
    <col min="11" max="11" width="9.140625" style="39"/>
    <col min="12" max="12" width="9.140625" style="37"/>
    <col min="13" max="13" width="13.28515625" style="37" customWidth="1"/>
    <col min="14" max="16384" width="9.140625" style="37"/>
  </cols>
  <sheetData>
    <row r="1" spans="2:39" ht="23.25" x14ac:dyDescent="0.35">
      <c r="B1" s="98" t="s">
        <v>50</v>
      </c>
      <c r="G1" s="737" t="s">
        <v>68</v>
      </c>
      <c r="H1" s="737"/>
    </row>
    <row r="3" spans="2:39" x14ac:dyDescent="0.2">
      <c r="B3" s="465" t="s">
        <v>1</v>
      </c>
      <c r="C3" s="465" t="s">
        <v>539</v>
      </c>
    </row>
    <row r="4" spans="2:39" x14ac:dyDescent="0.2">
      <c r="C4" s="465" t="s">
        <v>40</v>
      </c>
    </row>
    <row r="5" spans="2:39" s="39" customFormat="1" ht="13.5" thickBot="1" x14ac:dyDescent="0.25">
      <c r="B5" s="100"/>
      <c r="C5" s="100"/>
      <c r="E5" s="36"/>
      <c r="F5" s="36"/>
      <c r="G5" s="36"/>
      <c r="H5" s="132" t="s">
        <v>6</v>
      </c>
      <c r="I5" s="36"/>
      <c r="J5" s="36"/>
    </row>
    <row r="6" spans="2:39" s="39" customFormat="1" ht="39.75" thickTop="1" thickBot="1" x14ac:dyDescent="0.25">
      <c r="B6" s="58" t="s">
        <v>2</v>
      </c>
      <c r="C6" s="59" t="s">
        <v>3</v>
      </c>
      <c r="D6" s="60" t="s">
        <v>4</v>
      </c>
      <c r="E6" s="61" t="s">
        <v>582</v>
      </c>
      <c r="F6" s="61" t="s">
        <v>583</v>
      </c>
      <c r="G6" s="61" t="s">
        <v>584</v>
      </c>
      <c r="H6" s="27" t="s">
        <v>5</v>
      </c>
      <c r="I6" s="57"/>
      <c r="J6" s="57"/>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c r="AM6" s="56"/>
    </row>
    <row r="7" spans="2:39" s="67" customFormat="1" thickTop="1" thickBot="1" x14ac:dyDescent="0.25">
      <c r="B7" s="62">
        <v>1</v>
      </c>
      <c r="C7" s="63">
        <v>2</v>
      </c>
      <c r="D7" s="63">
        <v>3</v>
      </c>
      <c r="E7" s="64">
        <v>4</v>
      </c>
      <c r="F7" s="64">
        <v>5</v>
      </c>
      <c r="G7" s="64">
        <v>6</v>
      </c>
      <c r="H7" s="65" t="s">
        <v>194</v>
      </c>
      <c r="I7" s="140"/>
      <c r="J7" s="140"/>
      <c r="K7" s="55"/>
      <c r="L7" s="66"/>
      <c r="M7" s="66"/>
      <c r="N7" s="66"/>
      <c r="O7" s="66"/>
      <c r="P7" s="66"/>
      <c r="Q7" s="66"/>
      <c r="R7" s="66"/>
      <c r="S7" s="66"/>
      <c r="T7" s="66"/>
      <c r="U7" s="66"/>
      <c r="V7" s="66"/>
      <c r="W7" s="66"/>
      <c r="X7" s="66"/>
      <c r="Y7" s="66"/>
      <c r="Z7" s="66"/>
      <c r="AA7" s="66"/>
      <c r="AB7" s="66"/>
      <c r="AC7" s="66"/>
      <c r="AD7" s="66"/>
      <c r="AE7" s="66"/>
      <c r="AF7" s="66"/>
      <c r="AG7" s="66"/>
      <c r="AH7" s="66"/>
      <c r="AI7" s="66"/>
      <c r="AJ7" s="66"/>
      <c r="AK7" s="66"/>
      <c r="AL7" s="66"/>
      <c r="AM7" s="66"/>
    </row>
    <row r="8" spans="2:39" ht="15" thickTop="1" x14ac:dyDescent="0.2">
      <c r="B8" s="78">
        <v>1032</v>
      </c>
      <c r="C8" s="79">
        <v>51</v>
      </c>
      <c r="D8" s="117" t="s">
        <v>380</v>
      </c>
      <c r="E8" s="25">
        <f>SUM(I27)</f>
        <v>2</v>
      </c>
      <c r="F8" s="25">
        <f>SUM(J27)</f>
        <v>2</v>
      </c>
      <c r="G8" s="25">
        <f>SUM(G27)</f>
        <v>3</v>
      </c>
      <c r="H8" s="34">
        <f t="shared" ref="H8:H19" si="0">G8/E8*100</f>
        <v>150</v>
      </c>
    </row>
    <row r="9" spans="2:39" x14ac:dyDescent="0.2">
      <c r="B9" s="78">
        <v>1036</v>
      </c>
      <c r="C9" s="79">
        <v>51</v>
      </c>
      <c r="D9" s="117" t="s">
        <v>380</v>
      </c>
      <c r="E9" s="25">
        <f>SUM(I32)</f>
        <v>225</v>
      </c>
      <c r="F9" s="25">
        <f>SUM(J32)</f>
        <v>225</v>
      </c>
      <c r="G9" s="25">
        <f>SUM(G32)</f>
        <v>310</v>
      </c>
      <c r="H9" s="34">
        <f t="shared" si="0"/>
        <v>137.77777777777777</v>
      </c>
    </row>
    <row r="10" spans="2:39" x14ac:dyDescent="0.2">
      <c r="B10" s="78">
        <v>1099</v>
      </c>
      <c r="C10" s="79">
        <v>51</v>
      </c>
      <c r="D10" s="117" t="s">
        <v>380</v>
      </c>
      <c r="E10" s="25">
        <f>SUM(I54)</f>
        <v>60</v>
      </c>
      <c r="F10" s="25">
        <f>SUM(J54)</f>
        <v>60</v>
      </c>
      <c r="G10" s="25">
        <f>SUM(G54)</f>
        <v>60</v>
      </c>
      <c r="H10" s="34">
        <f t="shared" si="0"/>
        <v>100</v>
      </c>
    </row>
    <row r="11" spans="2:39" x14ac:dyDescent="0.2">
      <c r="B11" s="78">
        <v>2369</v>
      </c>
      <c r="C11" s="79">
        <v>51</v>
      </c>
      <c r="D11" s="117" t="s">
        <v>380</v>
      </c>
      <c r="E11" s="25">
        <f>SUM(I59)</f>
        <v>200</v>
      </c>
      <c r="F11" s="25">
        <f>SUM(J59)</f>
        <v>200</v>
      </c>
      <c r="G11" s="25">
        <f>SUM(G59)</f>
        <v>300</v>
      </c>
      <c r="H11" s="34">
        <f t="shared" si="0"/>
        <v>150</v>
      </c>
    </row>
    <row r="12" spans="2:39" x14ac:dyDescent="0.2">
      <c r="B12" s="78">
        <v>3719</v>
      </c>
      <c r="C12" s="79">
        <v>51</v>
      </c>
      <c r="D12" s="117" t="s">
        <v>380</v>
      </c>
      <c r="E12" s="25">
        <f>SUM(I68)</f>
        <v>280</v>
      </c>
      <c r="F12" s="25">
        <f>SUM(J68)</f>
        <v>260</v>
      </c>
      <c r="G12" s="25">
        <f>SUM(G68)</f>
        <v>100</v>
      </c>
      <c r="H12" s="34">
        <f t="shared" si="0"/>
        <v>35.714285714285715</v>
      </c>
    </row>
    <row r="13" spans="2:39" x14ac:dyDescent="0.2">
      <c r="B13" s="78">
        <v>3722</v>
      </c>
      <c r="C13" s="79">
        <v>51</v>
      </c>
      <c r="D13" s="117" t="s">
        <v>380</v>
      </c>
      <c r="E13" s="25"/>
      <c r="F13" s="25">
        <v>650</v>
      </c>
      <c r="G13" s="25"/>
      <c r="H13" s="34"/>
    </row>
    <row r="14" spans="2:39" x14ac:dyDescent="0.2">
      <c r="B14" s="78">
        <v>3725</v>
      </c>
      <c r="C14" s="79">
        <v>51</v>
      </c>
      <c r="D14" s="117" t="s">
        <v>380</v>
      </c>
      <c r="E14" s="25">
        <f>SUM(I80)</f>
        <v>425</v>
      </c>
      <c r="F14" s="25">
        <f>SUM(J80)</f>
        <v>240</v>
      </c>
      <c r="G14" s="25">
        <f>SUM(G80)</f>
        <v>650</v>
      </c>
      <c r="H14" s="34">
        <f t="shared" si="0"/>
        <v>152.94117647058823</v>
      </c>
    </row>
    <row r="15" spans="2:39" x14ac:dyDescent="0.2">
      <c r="B15" s="78">
        <v>3727</v>
      </c>
      <c r="C15" s="79">
        <v>51</v>
      </c>
      <c r="D15" s="117" t="s">
        <v>380</v>
      </c>
      <c r="E15" s="25"/>
      <c r="F15" s="25">
        <v>45</v>
      </c>
      <c r="G15" s="25"/>
      <c r="H15" s="34"/>
    </row>
    <row r="16" spans="2:39" x14ac:dyDescent="0.2">
      <c r="B16" s="78">
        <v>3729</v>
      </c>
      <c r="C16" s="79">
        <v>51</v>
      </c>
      <c r="D16" s="117" t="s">
        <v>380</v>
      </c>
      <c r="E16" s="25">
        <f>SUM(I92)</f>
        <v>125</v>
      </c>
      <c r="F16" s="25">
        <f>SUM(J92)</f>
        <v>125</v>
      </c>
      <c r="G16" s="25">
        <f>SUM(G92)</f>
        <v>250150</v>
      </c>
      <c r="H16" s="590">
        <f t="shared" si="0"/>
        <v>200120</v>
      </c>
    </row>
    <row r="17" spans="1:11" ht="28.5" x14ac:dyDescent="0.2">
      <c r="B17" s="78">
        <v>3729</v>
      </c>
      <c r="C17" s="79">
        <v>62</v>
      </c>
      <c r="D17" s="509" t="s">
        <v>760</v>
      </c>
      <c r="E17" s="25">
        <f>SUM(I105)</f>
        <v>0</v>
      </c>
      <c r="F17" s="25">
        <f>SUM(J105)</f>
        <v>45799</v>
      </c>
      <c r="G17" s="25">
        <f>SUM(G105)</f>
        <v>45799</v>
      </c>
      <c r="H17" s="34"/>
    </row>
    <row r="18" spans="1:11" x14ac:dyDescent="0.2">
      <c r="B18" s="78">
        <v>3741</v>
      </c>
      <c r="C18" s="79">
        <v>51</v>
      </c>
      <c r="D18" s="117" t="s">
        <v>380</v>
      </c>
      <c r="E18" s="25">
        <f>SUM(I110)</f>
        <v>300</v>
      </c>
      <c r="F18" s="25">
        <f>SUM(J110)</f>
        <v>225</v>
      </c>
      <c r="G18" s="25">
        <f>SUM(G110)</f>
        <v>300</v>
      </c>
      <c r="H18" s="34">
        <f t="shared" si="0"/>
        <v>100</v>
      </c>
    </row>
    <row r="19" spans="1:11" x14ac:dyDescent="0.2">
      <c r="B19" s="78">
        <v>3742</v>
      </c>
      <c r="C19" s="79">
        <v>51</v>
      </c>
      <c r="D19" s="117" t="s">
        <v>380</v>
      </c>
      <c r="E19" s="25">
        <f>SUM(I116)</f>
        <v>4383</v>
      </c>
      <c r="F19" s="25">
        <f>SUM(J116)</f>
        <v>4381</v>
      </c>
      <c r="G19" s="25">
        <f>SUM(G116)</f>
        <v>4903</v>
      </c>
      <c r="H19" s="34">
        <f t="shared" si="0"/>
        <v>111.86402007757243</v>
      </c>
    </row>
    <row r="20" spans="1:11" x14ac:dyDescent="0.2">
      <c r="B20" s="78">
        <v>3745</v>
      </c>
      <c r="C20" s="79">
        <v>51</v>
      </c>
      <c r="D20" s="117" t="s">
        <v>380</v>
      </c>
      <c r="E20" s="25">
        <v>0</v>
      </c>
      <c r="F20" s="25">
        <v>2000</v>
      </c>
      <c r="G20" s="25"/>
      <c r="H20" s="34"/>
    </row>
    <row r="21" spans="1:11" x14ac:dyDescent="0.2">
      <c r="B21" s="78">
        <v>3749</v>
      </c>
      <c r="C21" s="79">
        <v>51</v>
      </c>
      <c r="D21" s="117" t="s">
        <v>380</v>
      </c>
      <c r="E21" s="25">
        <f>SUM(I131)</f>
        <v>1990</v>
      </c>
      <c r="F21" s="25">
        <f>SUM(J131)</f>
        <v>1990</v>
      </c>
      <c r="G21" s="25">
        <f>SUM(G131)</f>
        <v>1990</v>
      </c>
      <c r="H21" s="34">
        <f>G21/E21*100</f>
        <v>100</v>
      </c>
    </row>
    <row r="22" spans="1:11" ht="15" thickBot="1" x14ac:dyDescent="0.25">
      <c r="B22" s="78">
        <v>3769</v>
      </c>
      <c r="C22" s="79">
        <v>51</v>
      </c>
      <c r="D22" s="117" t="s">
        <v>380</v>
      </c>
      <c r="E22" s="25">
        <f>SUM(I136)</f>
        <v>650</v>
      </c>
      <c r="F22" s="25">
        <f>SUM(J136)</f>
        <v>738</v>
      </c>
      <c r="G22" s="25">
        <f>SUM(G136)</f>
        <v>700</v>
      </c>
      <c r="H22" s="34">
        <f>G22/E22*100</f>
        <v>107.69230769230769</v>
      </c>
    </row>
    <row r="23" spans="1:11" s="87" customFormat="1" ht="16.5" thickTop="1" thickBot="1" x14ac:dyDescent="0.3">
      <c r="B23" s="726" t="s">
        <v>8</v>
      </c>
      <c r="C23" s="727"/>
      <c r="D23" s="728"/>
      <c r="E23" s="85">
        <f>SUM(E8:E22)</f>
        <v>8640</v>
      </c>
      <c r="F23" s="85">
        <f>SUM(F8:F22)</f>
        <v>56940</v>
      </c>
      <c r="G23" s="85">
        <f>SUM(G8:G22)</f>
        <v>305265</v>
      </c>
      <c r="H23" s="40">
        <f>G23/E23*100</f>
        <v>3533.1597222222222</v>
      </c>
      <c r="I23" s="137"/>
      <c r="J23" s="137"/>
      <c r="K23" s="210"/>
    </row>
    <row r="24" spans="1:11" ht="15" thickTop="1" x14ac:dyDescent="0.2"/>
    <row r="26" spans="1:11" ht="15" x14ac:dyDescent="0.25">
      <c r="B26" s="43" t="s">
        <v>10</v>
      </c>
    </row>
    <row r="27" spans="1:11" ht="17.25" customHeight="1" thickBot="1" x14ac:dyDescent="0.3">
      <c r="B27" s="44" t="s">
        <v>386</v>
      </c>
      <c r="C27" s="45"/>
      <c r="D27" s="46"/>
      <c r="E27" s="47"/>
      <c r="F27" s="47"/>
      <c r="G27" s="738">
        <f>SUM(G28)</f>
        <v>3</v>
      </c>
      <c r="H27" s="738"/>
      <c r="I27" s="139">
        <v>2</v>
      </c>
      <c r="J27" s="139">
        <v>2</v>
      </c>
    </row>
    <row r="28" spans="1:11" ht="14.25" customHeight="1" thickTop="1" x14ac:dyDescent="0.25">
      <c r="A28" s="37">
        <v>5165</v>
      </c>
      <c r="B28" s="749" t="s">
        <v>369</v>
      </c>
      <c r="C28" s="750"/>
      <c r="D28" s="750"/>
      <c r="E28" s="107"/>
      <c r="F28" s="107"/>
      <c r="G28" s="732">
        <v>3</v>
      </c>
      <c r="H28" s="733"/>
    </row>
    <row r="29" spans="1:11" ht="14.25" customHeight="1" x14ac:dyDescent="0.2">
      <c r="B29" s="803" t="s">
        <v>93</v>
      </c>
      <c r="C29" s="740"/>
      <c r="D29" s="740"/>
      <c r="E29" s="740"/>
      <c r="F29" s="740"/>
      <c r="G29" s="740"/>
      <c r="H29" s="740"/>
    </row>
    <row r="30" spans="1:11" ht="14.25" customHeight="1" x14ac:dyDescent="0.2">
      <c r="B30" s="740"/>
      <c r="C30" s="740"/>
      <c r="D30" s="740"/>
      <c r="E30" s="740"/>
      <c r="F30" s="740"/>
      <c r="G30" s="740"/>
      <c r="H30" s="740"/>
    </row>
    <row r="31" spans="1:11" ht="12.75" customHeight="1" x14ac:dyDescent="0.25">
      <c r="B31" s="118"/>
      <c r="C31" s="107"/>
      <c r="D31" s="107"/>
      <c r="E31" s="107"/>
      <c r="F31" s="107"/>
      <c r="G31" s="107"/>
      <c r="H31" s="107"/>
    </row>
    <row r="32" spans="1:11" ht="17.25" customHeight="1" thickBot="1" x14ac:dyDescent="0.3">
      <c r="B32" s="44" t="s">
        <v>387</v>
      </c>
      <c r="C32" s="45"/>
      <c r="D32" s="46"/>
      <c r="E32" s="47"/>
      <c r="F32" s="47"/>
      <c r="G32" s="738">
        <f>SUM(G33,G42)</f>
        <v>310</v>
      </c>
      <c r="H32" s="738"/>
      <c r="I32" s="139">
        <f>SUM(I33:I42)</f>
        <v>225</v>
      </c>
      <c r="J32" s="139">
        <f>SUM(J33:J42)</f>
        <v>225</v>
      </c>
    </row>
    <row r="33" spans="1:10" ht="14.25" customHeight="1" thickTop="1" x14ac:dyDescent="0.25">
      <c r="A33" s="37">
        <v>5134</v>
      </c>
      <c r="B33" s="118" t="s">
        <v>370</v>
      </c>
      <c r="C33" s="107"/>
      <c r="D33" s="107"/>
      <c r="E33" s="107"/>
      <c r="F33" s="107"/>
      <c r="G33" s="732">
        <v>125</v>
      </c>
      <c r="H33" s="733"/>
      <c r="I33" s="36">
        <v>105</v>
      </c>
      <c r="J33" s="36">
        <v>105</v>
      </c>
    </row>
    <row r="34" spans="1:10" ht="14.25" customHeight="1" x14ac:dyDescent="0.2">
      <c r="B34" s="771" t="s">
        <v>748</v>
      </c>
      <c r="C34" s="771"/>
      <c r="D34" s="771"/>
      <c r="E34" s="771"/>
      <c r="F34" s="771"/>
      <c r="G34" s="771"/>
      <c r="H34" s="771"/>
    </row>
    <row r="35" spans="1:10" ht="14.25" customHeight="1" x14ac:dyDescent="0.2">
      <c r="B35" s="771"/>
      <c r="C35" s="771"/>
      <c r="D35" s="771"/>
      <c r="E35" s="771"/>
      <c r="F35" s="771"/>
      <c r="G35" s="771"/>
      <c r="H35" s="771"/>
    </row>
    <row r="36" spans="1:10" ht="14.25" customHeight="1" x14ac:dyDescent="0.2">
      <c r="B36" s="771"/>
      <c r="C36" s="771"/>
      <c r="D36" s="771"/>
      <c r="E36" s="771"/>
      <c r="F36" s="771"/>
      <c r="G36" s="771"/>
      <c r="H36" s="771"/>
    </row>
    <row r="37" spans="1:10" ht="14.25" customHeight="1" x14ac:dyDescent="0.2">
      <c r="B37" s="771"/>
      <c r="C37" s="771"/>
      <c r="D37" s="771"/>
      <c r="E37" s="771"/>
      <c r="F37" s="771"/>
      <c r="G37" s="771"/>
      <c r="H37" s="771"/>
    </row>
    <row r="38" spans="1:10" ht="14.25" customHeight="1" x14ac:dyDescent="0.2">
      <c r="B38" s="771"/>
      <c r="C38" s="771"/>
      <c r="D38" s="771"/>
      <c r="E38" s="771"/>
      <c r="F38" s="771"/>
      <c r="G38" s="771"/>
      <c r="H38" s="771"/>
    </row>
    <row r="39" spans="1:10" ht="14.25" customHeight="1" x14ac:dyDescent="0.2">
      <c r="B39" s="771"/>
      <c r="C39" s="771"/>
      <c r="D39" s="771"/>
      <c r="E39" s="771"/>
      <c r="F39" s="771"/>
      <c r="G39" s="771"/>
      <c r="H39" s="771"/>
    </row>
    <row r="40" spans="1:10" ht="15.75" customHeight="1" x14ac:dyDescent="0.2">
      <c r="B40" s="771"/>
      <c r="C40" s="771"/>
      <c r="D40" s="771"/>
      <c r="E40" s="771"/>
      <c r="F40" s="771"/>
      <c r="G40" s="771"/>
      <c r="H40" s="771"/>
    </row>
    <row r="41" spans="1:10" ht="11.25" customHeight="1" x14ac:dyDescent="0.25">
      <c r="B41" s="467"/>
      <c r="C41" s="467"/>
      <c r="D41" s="467"/>
      <c r="E41" s="467"/>
      <c r="F41" s="467"/>
      <c r="G41" s="467"/>
      <c r="H41" s="467"/>
    </row>
    <row r="42" spans="1:10" ht="14.25" customHeight="1" x14ac:dyDescent="0.25">
      <c r="A42" s="37">
        <v>5169</v>
      </c>
      <c r="B42" s="118" t="s">
        <v>14</v>
      </c>
      <c r="C42" s="107"/>
      <c r="D42" s="107"/>
      <c r="E42" s="107"/>
      <c r="F42" s="107"/>
      <c r="G42" s="732">
        <v>185</v>
      </c>
      <c r="H42" s="733"/>
      <c r="I42" s="36">
        <v>120</v>
      </c>
      <c r="J42" s="36">
        <v>120</v>
      </c>
    </row>
    <row r="43" spans="1:10" ht="14.25" customHeight="1" x14ac:dyDescent="0.2">
      <c r="B43" s="771" t="s">
        <v>174</v>
      </c>
      <c r="C43" s="771"/>
      <c r="D43" s="771"/>
      <c r="E43" s="771"/>
      <c r="F43" s="771"/>
      <c r="G43" s="771"/>
      <c r="H43" s="771"/>
    </row>
    <row r="44" spans="1:10" ht="16.5" customHeight="1" x14ac:dyDescent="0.2">
      <c r="B44" s="771"/>
      <c r="C44" s="771"/>
      <c r="D44" s="771"/>
      <c r="E44" s="771"/>
      <c r="F44" s="771"/>
      <c r="G44" s="771"/>
      <c r="H44" s="771"/>
    </row>
    <row r="45" spans="1:10" ht="14.25" customHeight="1" x14ac:dyDescent="0.2">
      <c r="B45" s="803" t="s">
        <v>749</v>
      </c>
      <c r="C45" s="803"/>
      <c r="D45" s="803"/>
      <c r="E45" s="803"/>
      <c r="F45" s="803"/>
      <c r="G45" s="803"/>
      <c r="H45" s="803"/>
    </row>
    <row r="46" spans="1:10" ht="14.25" customHeight="1" x14ac:dyDescent="0.2">
      <c r="B46" s="803"/>
      <c r="C46" s="803"/>
      <c r="D46" s="803"/>
      <c r="E46" s="803"/>
      <c r="F46" s="803"/>
      <c r="G46" s="803"/>
      <c r="H46" s="803"/>
    </row>
    <row r="47" spans="1:10" ht="14.25" customHeight="1" x14ac:dyDescent="0.2">
      <c r="B47" s="803"/>
      <c r="C47" s="803"/>
      <c r="D47" s="803"/>
      <c r="E47" s="803"/>
      <c r="F47" s="803"/>
      <c r="G47" s="803"/>
      <c r="H47" s="803"/>
    </row>
    <row r="48" spans="1:10" ht="14.25" customHeight="1" x14ac:dyDescent="0.2">
      <c r="B48" s="803"/>
      <c r="C48" s="803"/>
      <c r="D48" s="803"/>
      <c r="E48" s="803"/>
      <c r="F48" s="803"/>
      <c r="G48" s="803"/>
      <c r="H48" s="803"/>
    </row>
    <row r="49" spans="1:11" ht="14.25" customHeight="1" x14ac:dyDescent="0.2">
      <c r="B49" s="803"/>
      <c r="C49" s="803"/>
      <c r="D49" s="803"/>
      <c r="E49" s="803"/>
      <c r="F49" s="803"/>
      <c r="G49" s="803"/>
      <c r="H49" s="803"/>
    </row>
    <row r="50" spans="1:11" ht="14.25" customHeight="1" x14ac:dyDescent="0.2">
      <c r="B50" s="803"/>
      <c r="C50" s="803"/>
      <c r="D50" s="803"/>
      <c r="E50" s="803"/>
      <c r="F50" s="803"/>
      <c r="G50" s="803"/>
      <c r="H50" s="803"/>
    </row>
    <row r="51" spans="1:11" ht="30" customHeight="1" x14ac:dyDescent="0.2">
      <c r="B51" s="803"/>
      <c r="C51" s="803"/>
      <c r="D51" s="803"/>
      <c r="E51" s="803"/>
      <c r="F51" s="803"/>
      <c r="G51" s="803"/>
      <c r="H51" s="803"/>
    </row>
    <row r="52" spans="1:11" ht="45" customHeight="1" x14ac:dyDescent="0.2">
      <c r="B52" s="803" t="s">
        <v>750</v>
      </c>
      <c r="C52" s="803"/>
      <c r="D52" s="803"/>
      <c r="E52" s="803"/>
      <c r="F52" s="803"/>
      <c r="G52" s="803"/>
      <c r="H52" s="803"/>
    </row>
    <row r="53" spans="1:11" ht="14.25" customHeight="1" x14ac:dyDescent="0.25">
      <c r="B53" s="118"/>
      <c r="C53" s="107"/>
      <c r="D53" s="107"/>
      <c r="E53" s="107"/>
      <c r="F53" s="107"/>
      <c r="G53" s="107"/>
      <c r="H53" s="107"/>
    </row>
    <row r="54" spans="1:11" ht="17.25" customHeight="1" thickBot="1" x14ac:dyDescent="0.3">
      <c r="B54" s="44" t="s">
        <v>388</v>
      </c>
      <c r="C54" s="45"/>
      <c r="D54" s="46"/>
      <c r="E54" s="47"/>
      <c r="F54" s="47"/>
      <c r="G54" s="738">
        <f>SUM(G55)</f>
        <v>60</v>
      </c>
      <c r="H54" s="738"/>
      <c r="I54" s="139">
        <v>60</v>
      </c>
      <c r="J54" s="139">
        <v>60</v>
      </c>
    </row>
    <row r="55" spans="1:11" ht="14.25" customHeight="1" thickTop="1" x14ac:dyDescent="0.25">
      <c r="A55" s="37">
        <v>5192</v>
      </c>
      <c r="B55" s="470" t="s">
        <v>106</v>
      </c>
      <c r="C55" s="467"/>
      <c r="D55" s="467"/>
      <c r="E55" s="467"/>
      <c r="F55" s="467"/>
      <c r="G55" s="732">
        <v>60</v>
      </c>
      <c r="H55" s="733"/>
    </row>
    <row r="56" spans="1:11" ht="14.25" customHeight="1" x14ac:dyDescent="0.2">
      <c r="B56" s="756" t="s">
        <v>115</v>
      </c>
      <c r="C56" s="758"/>
      <c r="D56" s="758"/>
      <c r="E56" s="758"/>
      <c r="F56" s="758"/>
      <c r="G56" s="758"/>
      <c r="H56" s="758"/>
    </row>
    <row r="57" spans="1:11" ht="14.25" customHeight="1" x14ac:dyDescent="0.2">
      <c r="B57" s="758"/>
      <c r="C57" s="758"/>
      <c r="D57" s="758"/>
      <c r="E57" s="758"/>
      <c r="F57" s="758"/>
      <c r="G57" s="758"/>
      <c r="H57" s="758"/>
    </row>
    <row r="58" spans="1:11" ht="12.75" customHeight="1" x14ac:dyDescent="0.25">
      <c r="B58" s="470"/>
      <c r="C58" s="467"/>
      <c r="D58" s="467"/>
      <c r="E58" s="467"/>
      <c r="F58" s="467"/>
      <c r="G58" s="467"/>
      <c r="H58" s="467"/>
    </row>
    <row r="59" spans="1:11" ht="17.25" customHeight="1" thickBot="1" x14ac:dyDescent="0.3">
      <c r="B59" s="44" t="s">
        <v>389</v>
      </c>
      <c r="C59" s="45"/>
      <c r="D59" s="46"/>
      <c r="E59" s="47"/>
      <c r="F59" s="47"/>
      <c r="G59" s="738">
        <f>SUM(G60,G64)</f>
        <v>300</v>
      </c>
      <c r="H59" s="738"/>
      <c r="I59" s="139">
        <f>SUM(I60:I64)</f>
        <v>200</v>
      </c>
      <c r="J59" s="139">
        <f>SUM(J60:J64)</f>
        <v>200</v>
      </c>
    </row>
    <row r="60" spans="1:11" ht="15.75" thickTop="1" x14ac:dyDescent="0.25">
      <c r="A60" s="37">
        <v>5166</v>
      </c>
      <c r="B60" s="470" t="s">
        <v>12</v>
      </c>
      <c r="C60" s="467"/>
      <c r="D60" s="467"/>
      <c r="E60" s="467"/>
      <c r="F60" s="467"/>
      <c r="G60" s="707">
        <v>50</v>
      </c>
      <c r="H60" s="708"/>
      <c r="I60" s="36">
        <v>50</v>
      </c>
      <c r="J60" s="36">
        <v>50</v>
      </c>
    </row>
    <row r="61" spans="1:11" s="23" customFormat="1" ht="17.25" customHeight="1" x14ac:dyDescent="0.2">
      <c r="B61" s="808" t="s">
        <v>490</v>
      </c>
      <c r="C61" s="808"/>
      <c r="D61" s="808"/>
      <c r="E61" s="808"/>
      <c r="F61" s="808"/>
      <c r="G61" s="808"/>
      <c r="H61" s="808"/>
      <c r="I61" s="206"/>
      <c r="J61" s="206"/>
      <c r="K61" s="56"/>
    </row>
    <row r="62" spans="1:11" s="23" customFormat="1" ht="24.75" customHeight="1" x14ac:dyDescent="0.2">
      <c r="B62" s="808"/>
      <c r="C62" s="808"/>
      <c r="D62" s="808"/>
      <c r="E62" s="808"/>
      <c r="F62" s="808"/>
      <c r="G62" s="808"/>
      <c r="H62" s="808"/>
      <c r="I62" s="206"/>
      <c r="J62" s="206"/>
      <c r="K62" s="56"/>
    </row>
    <row r="63" spans="1:11" s="23" customFormat="1" ht="17.25" customHeight="1" x14ac:dyDescent="0.25">
      <c r="B63" s="94"/>
      <c r="C63" s="95"/>
      <c r="D63" s="93"/>
      <c r="E63" s="92"/>
      <c r="F63" s="92"/>
      <c r="G63" s="471"/>
      <c r="H63" s="471"/>
      <c r="I63" s="206"/>
      <c r="J63" s="206"/>
      <c r="K63" s="56"/>
    </row>
    <row r="64" spans="1:11" s="23" customFormat="1" ht="15" x14ac:dyDescent="0.25">
      <c r="A64" s="23">
        <v>5168</v>
      </c>
      <c r="B64" s="21" t="s">
        <v>63</v>
      </c>
      <c r="C64" s="126"/>
      <c r="D64" s="126"/>
      <c r="E64" s="126"/>
      <c r="F64" s="126"/>
      <c r="G64" s="707">
        <v>250</v>
      </c>
      <c r="H64" s="708"/>
      <c r="I64" s="57">
        <v>150</v>
      </c>
      <c r="J64" s="57">
        <v>150</v>
      </c>
      <c r="K64" s="56"/>
    </row>
    <row r="65" spans="1:11" ht="46.5" customHeight="1" x14ac:dyDescent="0.2">
      <c r="B65" s="806" t="s">
        <v>751</v>
      </c>
      <c r="C65" s="806"/>
      <c r="D65" s="806"/>
      <c r="E65" s="806"/>
      <c r="F65" s="806"/>
      <c r="G65" s="806"/>
      <c r="H65" s="806"/>
    </row>
    <row r="66" spans="1:11" ht="15" x14ac:dyDescent="0.2">
      <c r="B66" s="756"/>
      <c r="C66" s="758"/>
      <c r="D66" s="758"/>
      <c r="E66" s="758"/>
      <c r="F66" s="758"/>
      <c r="G66" s="758"/>
      <c r="H66" s="758"/>
    </row>
    <row r="67" spans="1:11" ht="15.75" customHeight="1" thickBot="1" x14ac:dyDescent="0.25">
      <c r="B67" s="469"/>
      <c r="C67" s="469"/>
      <c r="D67" s="469"/>
      <c r="E67" s="469"/>
      <c r="F67" s="469"/>
      <c r="G67" s="469"/>
      <c r="H67" s="469"/>
      <c r="I67" s="139"/>
      <c r="J67" s="139"/>
    </row>
    <row r="68" spans="1:11" ht="17.25" customHeight="1" thickTop="1" thickBot="1" x14ac:dyDescent="0.3">
      <c r="B68" s="44" t="s">
        <v>390</v>
      </c>
      <c r="C68" s="45"/>
      <c r="D68" s="46"/>
      <c r="E68" s="47"/>
      <c r="F68" s="47"/>
      <c r="G68" s="738">
        <f>SUM(G69,G77)</f>
        <v>100</v>
      </c>
      <c r="H68" s="738"/>
      <c r="I68" s="139">
        <f>SUM(I69:I77)</f>
        <v>280</v>
      </c>
      <c r="J68" s="139">
        <f>SUM(J69:J77)</f>
        <v>260</v>
      </c>
    </row>
    <row r="69" spans="1:11" ht="15.75" thickTop="1" x14ac:dyDescent="0.25">
      <c r="A69" s="37">
        <v>5166</v>
      </c>
      <c r="B69" s="470" t="s">
        <v>12</v>
      </c>
      <c r="C69" s="467"/>
      <c r="D69" s="467"/>
      <c r="E69" s="467"/>
      <c r="F69" s="467"/>
      <c r="G69" s="707">
        <v>50</v>
      </c>
      <c r="H69" s="708"/>
      <c r="I69" s="36">
        <v>250</v>
      </c>
      <c r="J69" s="36">
        <v>230</v>
      </c>
    </row>
    <row r="70" spans="1:11" s="23" customFormat="1" ht="17.25" customHeight="1" x14ac:dyDescent="0.2">
      <c r="B70" s="716" t="s">
        <v>752</v>
      </c>
      <c r="C70" s="716"/>
      <c r="D70" s="716"/>
      <c r="E70" s="716"/>
      <c r="F70" s="716"/>
      <c r="G70" s="716"/>
      <c r="H70" s="716"/>
      <c r="I70" s="206"/>
      <c r="J70" s="206"/>
      <c r="K70" s="56"/>
    </row>
    <row r="71" spans="1:11" s="23" customFormat="1" ht="39" customHeight="1" x14ac:dyDescent="0.2">
      <c r="B71" s="716"/>
      <c r="C71" s="716"/>
      <c r="D71" s="716"/>
      <c r="E71" s="716"/>
      <c r="F71" s="716"/>
      <c r="G71" s="716"/>
      <c r="H71" s="716"/>
      <c r="I71" s="206"/>
      <c r="J71" s="206"/>
      <c r="K71" s="56"/>
    </row>
    <row r="72" spans="1:11" s="23" customFormat="1" ht="15.75" customHeight="1" x14ac:dyDescent="0.2">
      <c r="B72" s="716" t="s">
        <v>753</v>
      </c>
      <c r="C72" s="716"/>
      <c r="D72" s="716"/>
      <c r="E72" s="716"/>
      <c r="F72" s="716"/>
      <c r="G72" s="716"/>
      <c r="H72" s="716"/>
      <c r="I72" s="206"/>
      <c r="J72" s="206"/>
      <c r="K72" s="56"/>
    </row>
    <row r="73" spans="1:11" s="23" customFormat="1" ht="17.25" customHeight="1" x14ac:dyDescent="0.2">
      <c r="B73" s="716"/>
      <c r="C73" s="716"/>
      <c r="D73" s="716"/>
      <c r="E73" s="716"/>
      <c r="F73" s="716"/>
      <c r="G73" s="716"/>
      <c r="H73" s="716"/>
      <c r="I73" s="206"/>
      <c r="J73" s="206"/>
      <c r="K73" s="56"/>
    </row>
    <row r="74" spans="1:11" s="23" customFormat="1" ht="17.25" customHeight="1" x14ac:dyDescent="0.2">
      <c r="B74" s="716"/>
      <c r="C74" s="716"/>
      <c r="D74" s="716"/>
      <c r="E74" s="716"/>
      <c r="F74" s="716"/>
      <c r="G74" s="716"/>
      <c r="H74" s="716"/>
      <c r="I74" s="206"/>
      <c r="J74" s="206"/>
      <c r="K74" s="56"/>
    </row>
    <row r="75" spans="1:11" s="23" customFormat="1" ht="9" customHeight="1" x14ac:dyDescent="0.2">
      <c r="B75" s="716"/>
      <c r="C75" s="716"/>
      <c r="D75" s="716"/>
      <c r="E75" s="716"/>
      <c r="F75" s="716"/>
      <c r="G75" s="716"/>
      <c r="H75" s="716"/>
      <c r="I75" s="206"/>
      <c r="J75" s="206"/>
      <c r="K75" s="56"/>
    </row>
    <row r="76" spans="1:11" s="23" customFormat="1" ht="17.25" customHeight="1" x14ac:dyDescent="0.25">
      <c r="B76" s="94"/>
      <c r="C76" s="95"/>
      <c r="D76" s="93"/>
      <c r="E76" s="92"/>
      <c r="F76" s="92"/>
      <c r="G76" s="471"/>
      <c r="H76" s="471"/>
      <c r="I76" s="206"/>
      <c r="J76" s="206"/>
      <c r="K76" s="56"/>
    </row>
    <row r="77" spans="1:11" ht="15" x14ac:dyDescent="0.25">
      <c r="A77" s="37">
        <v>5169</v>
      </c>
      <c r="B77" s="470" t="s">
        <v>14</v>
      </c>
      <c r="C77" s="467"/>
      <c r="D77" s="467"/>
      <c r="E77" s="467"/>
      <c r="F77" s="467"/>
      <c r="G77" s="732">
        <v>50</v>
      </c>
      <c r="H77" s="733"/>
      <c r="I77" s="36">
        <v>30</v>
      </c>
      <c r="J77" s="36">
        <v>30</v>
      </c>
    </row>
    <row r="78" spans="1:11" ht="43.5" customHeight="1" x14ac:dyDescent="0.2">
      <c r="B78" s="756" t="s">
        <v>754</v>
      </c>
      <c r="C78" s="756"/>
      <c r="D78" s="756"/>
      <c r="E78" s="756"/>
      <c r="F78" s="756"/>
      <c r="G78" s="756"/>
      <c r="H78" s="756"/>
    </row>
    <row r="79" spans="1:11" ht="14.25" customHeight="1" x14ac:dyDescent="0.25">
      <c r="B79" s="470"/>
      <c r="C79" s="467"/>
      <c r="D79" s="467"/>
      <c r="E79" s="467"/>
      <c r="F79" s="467"/>
      <c r="G79" s="467"/>
      <c r="H79" s="467"/>
    </row>
    <row r="80" spans="1:11" ht="17.25" customHeight="1" thickBot="1" x14ac:dyDescent="0.3">
      <c r="B80" s="44" t="s">
        <v>391</v>
      </c>
      <c r="C80" s="45"/>
      <c r="D80" s="46"/>
      <c r="E80" s="47"/>
      <c r="F80" s="47"/>
      <c r="G80" s="738">
        <f>SUM(G81)</f>
        <v>650</v>
      </c>
      <c r="H80" s="738"/>
      <c r="I80" s="139">
        <f>SUM(I81:I82)</f>
        <v>425</v>
      </c>
      <c r="J80" s="139">
        <f>SUM(J81:J82)</f>
        <v>240</v>
      </c>
    </row>
    <row r="81" spans="1:11" ht="15.75" thickTop="1" x14ac:dyDescent="0.25">
      <c r="A81" s="37">
        <v>5169</v>
      </c>
      <c r="B81" s="470" t="s">
        <v>14</v>
      </c>
      <c r="C81" s="467"/>
      <c r="D81" s="467"/>
      <c r="E81" s="467"/>
      <c r="F81" s="467"/>
      <c r="G81" s="732">
        <v>650</v>
      </c>
      <c r="H81" s="733"/>
      <c r="I81" s="36">
        <v>425</v>
      </c>
      <c r="J81" s="36">
        <v>145</v>
      </c>
    </row>
    <row r="82" spans="1:11" ht="15" x14ac:dyDescent="0.25">
      <c r="B82" s="474" t="s">
        <v>216</v>
      </c>
      <c r="C82" s="467"/>
      <c r="D82" s="467"/>
      <c r="E82" s="467"/>
      <c r="F82" s="467"/>
      <c r="G82" s="735"/>
      <c r="H82" s="736"/>
      <c r="I82" s="36">
        <v>0</v>
      </c>
      <c r="J82" s="36">
        <v>95</v>
      </c>
      <c r="K82" s="39">
        <v>5139</v>
      </c>
    </row>
    <row r="83" spans="1:11" x14ac:dyDescent="0.2">
      <c r="B83" s="756" t="s">
        <v>755</v>
      </c>
      <c r="C83" s="758"/>
      <c r="D83" s="758"/>
      <c r="E83" s="758"/>
      <c r="F83" s="758"/>
      <c r="G83" s="758"/>
      <c r="H83" s="758"/>
    </row>
    <row r="84" spans="1:11" x14ac:dyDescent="0.2">
      <c r="B84" s="758"/>
      <c r="C84" s="758"/>
      <c r="D84" s="758"/>
      <c r="E84" s="758"/>
      <c r="F84" s="758"/>
      <c r="G84" s="758"/>
      <c r="H84" s="758"/>
    </row>
    <row r="85" spans="1:11" x14ac:dyDescent="0.2">
      <c r="B85" s="758"/>
      <c r="C85" s="758"/>
      <c r="D85" s="758"/>
      <c r="E85" s="758"/>
      <c r="F85" s="758"/>
      <c r="G85" s="758"/>
      <c r="H85" s="758"/>
    </row>
    <row r="86" spans="1:11" ht="14.25" customHeight="1" x14ac:dyDescent="0.2">
      <c r="B86" s="756" t="s">
        <v>756</v>
      </c>
      <c r="C86" s="756"/>
      <c r="D86" s="756"/>
      <c r="E86" s="756"/>
      <c r="F86" s="756"/>
      <c r="G86" s="756"/>
      <c r="H86" s="756"/>
    </row>
    <row r="87" spans="1:11" ht="14.25" customHeight="1" x14ac:dyDescent="0.2">
      <c r="B87" s="756"/>
      <c r="C87" s="756"/>
      <c r="D87" s="756"/>
      <c r="E87" s="756"/>
      <c r="F87" s="756"/>
      <c r="G87" s="756"/>
      <c r="H87" s="756"/>
    </row>
    <row r="88" spans="1:11" ht="14.25" customHeight="1" x14ac:dyDescent="0.2">
      <c r="B88" s="756"/>
      <c r="C88" s="756"/>
      <c r="D88" s="756"/>
      <c r="E88" s="756"/>
      <c r="F88" s="756"/>
      <c r="G88" s="756"/>
      <c r="H88" s="756"/>
    </row>
    <row r="89" spans="1:11" ht="14.25" customHeight="1" x14ac:dyDescent="0.2">
      <c r="B89" s="756"/>
      <c r="C89" s="756"/>
      <c r="D89" s="756"/>
      <c r="E89" s="756"/>
      <c r="F89" s="756"/>
      <c r="G89" s="756"/>
      <c r="H89" s="756"/>
    </row>
    <row r="90" spans="1:11" ht="14.25" customHeight="1" x14ac:dyDescent="0.2">
      <c r="B90" s="756"/>
      <c r="C90" s="756"/>
      <c r="D90" s="756"/>
      <c r="E90" s="756"/>
      <c r="F90" s="756"/>
      <c r="G90" s="756"/>
      <c r="H90" s="756"/>
    </row>
    <row r="91" spans="1:11" ht="15" x14ac:dyDescent="0.25">
      <c r="B91" s="470"/>
      <c r="C91" s="467"/>
      <c r="D91" s="467"/>
      <c r="E91" s="467"/>
      <c r="F91" s="467"/>
      <c r="G91" s="467"/>
      <c r="H91" s="467"/>
    </row>
    <row r="92" spans="1:11" ht="17.25" customHeight="1" thickBot="1" x14ac:dyDescent="0.3">
      <c r="B92" s="44" t="s">
        <v>392</v>
      </c>
      <c r="C92" s="45"/>
      <c r="D92" s="46"/>
      <c r="E92" s="47"/>
      <c r="F92" s="47"/>
      <c r="G92" s="738">
        <f>SUM(G93,G97,G100)</f>
        <v>250150</v>
      </c>
      <c r="H92" s="738"/>
      <c r="I92" s="139">
        <f>SUM(I93:I100)</f>
        <v>125</v>
      </c>
      <c r="J92" s="139">
        <f>SUM(J93:J100)</f>
        <v>125</v>
      </c>
    </row>
    <row r="93" spans="1:11" ht="15.75" thickTop="1" x14ac:dyDescent="0.25">
      <c r="A93" s="37">
        <v>5166</v>
      </c>
      <c r="B93" s="470" t="s">
        <v>12</v>
      </c>
      <c r="C93" s="467"/>
      <c r="D93" s="467"/>
      <c r="E93" s="467"/>
      <c r="F93" s="467"/>
      <c r="G93" s="732">
        <v>50</v>
      </c>
      <c r="H93" s="733"/>
      <c r="I93" s="36">
        <v>25</v>
      </c>
      <c r="J93" s="36">
        <v>25</v>
      </c>
    </row>
    <row r="94" spans="1:11" x14ac:dyDescent="0.2">
      <c r="B94" s="756" t="s">
        <v>95</v>
      </c>
      <c r="C94" s="758"/>
      <c r="D94" s="758"/>
      <c r="E94" s="758"/>
      <c r="F94" s="758"/>
      <c r="G94" s="758"/>
      <c r="H94" s="758"/>
    </row>
    <row r="95" spans="1:11" x14ac:dyDescent="0.2">
      <c r="B95" s="758"/>
      <c r="C95" s="758"/>
      <c r="D95" s="758"/>
      <c r="E95" s="758"/>
      <c r="F95" s="758"/>
      <c r="G95" s="758"/>
      <c r="H95" s="758"/>
    </row>
    <row r="96" spans="1:11" ht="10.5" customHeight="1" x14ac:dyDescent="0.2">
      <c r="B96" s="469"/>
      <c r="C96" s="589"/>
      <c r="D96" s="589"/>
      <c r="E96" s="589"/>
      <c r="F96" s="589"/>
      <c r="G96" s="589"/>
      <c r="H96" s="589"/>
    </row>
    <row r="97" spans="1:12" ht="15" x14ac:dyDescent="0.25">
      <c r="A97" s="37">
        <v>5169</v>
      </c>
      <c r="B97" s="588" t="s">
        <v>14</v>
      </c>
      <c r="C97" s="107"/>
      <c r="D97" s="107"/>
      <c r="E97" s="107"/>
      <c r="F97" s="107"/>
      <c r="G97" s="732">
        <v>250000</v>
      </c>
      <c r="H97" s="733"/>
    </row>
    <row r="98" spans="1:12" ht="15.75" customHeight="1" x14ac:dyDescent="0.2">
      <c r="B98" s="756" t="s">
        <v>923</v>
      </c>
      <c r="C98" s="756"/>
      <c r="D98" s="756"/>
      <c r="E98" s="756"/>
      <c r="F98" s="756"/>
      <c r="G98" s="756"/>
      <c r="H98" s="756"/>
    </row>
    <row r="99" spans="1:12" ht="10.5" customHeight="1" x14ac:dyDescent="0.2">
      <c r="B99" s="587"/>
      <c r="C99" s="587"/>
      <c r="D99" s="587"/>
      <c r="E99" s="587"/>
      <c r="F99" s="587"/>
      <c r="G99" s="587"/>
      <c r="H99" s="587"/>
    </row>
    <row r="100" spans="1:12" ht="15" x14ac:dyDescent="0.25">
      <c r="A100" s="37">
        <v>5179</v>
      </c>
      <c r="B100" s="470" t="s">
        <v>112</v>
      </c>
      <c r="C100" s="467"/>
      <c r="D100" s="467"/>
      <c r="E100" s="467"/>
      <c r="F100" s="467"/>
      <c r="G100" s="732">
        <v>100</v>
      </c>
      <c r="H100" s="733"/>
      <c r="I100" s="36">
        <v>100</v>
      </c>
      <c r="J100" s="36">
        <v>100</v>
      </c>
    </row>
    <row r="101" spans="1:12" ht="14.25" customHeight="1" x14ac:dyDescent="0.2">
      <c r="B101" s="756" t="s">
        <v>164</v>
      </c>
      <c r="C101" s="756"/>
      <c r="D101" s="756"/>
      <c r="E101" s="756"/>
      <c r="F101" s="756"/>
      <c r="G101" s="756"/>
      <c r="H101" s="756"/>
    </row>
    <row r="102" spans="1:12" ht="14.25" customHeight="1" x14ac:dyDescent="0.2">
      <c r="B102" s="756"/>
      <c r="C102" s="756"/>
      <c r="D102" s="756"/>
      <c r="E102" s="756"/>
      <c r="F102" s="756"/>
      <c r="G102" s="756"/>
      <c r="H102" s="756"/>
    </row>
    <row r="103" spans="1:12" ht="17.25" customHeight="1" x14ac:dyDescent="0.2">
      <c r="B103" s="756"/>
      <c r="C103" s="756"/>
      <c r="D103" s="756"/>
      <c r="E103" s="756"/>
      <c r="F103" s="756"/>
      <c r="G103" s="756"/>
      <c r="H103" s="756"/>
    </row>
    <row r="104" spans="1:12" ht="17.25" customHeight="1" x14ac:dyDescent="0.2">
      <c r="B104" s="468"/>
      <c r="C104" s="468"/>
      <c r="D104" s="468"/>
      <c r="E104" s="468"/>
      <c r="F104" s="468"/>
      <c r="G104" s="468"/>
      <c r="H104" s="468"/>
    </row>
    <row r="105" spans="1:12" ht="17.25" customHeight="1" thickBot="1" x14ac:dyDescent="0.3">
      <c r="B105" s="44" t="s">
        <v>757</v>
      </c>
      <c r="C105" s="45"/>
      <c r="D105" s="46"/>
      <c r="E105" s="47"/>
      <c r="F105" s="47"/>
      <c r="G105" s="738">
        <f>SUM(G106)</f>
        <v>45799</v>
      </c>
      <c r="H105" s="738"/>
      <c r="I105" s="139">
        <f>SUM(I106:I109)</f>
        <v>0</v>
      </c>
      <c r="J105" s="139">
        <v>45799</v>
      </c>
    </row>
    <row r="106" spans="1:12" ht="15.75" thickTop="1" x14ac:dyDescent="0.25">
      <c r="A106" s="37">
        <v>6201</v>
      </c>
      <c r="B106" s="470" t="s">
        <v>758</v>
      </c>
      <c r="C106" s="239"/>
      <c r="D106" s="239"/>
      <c r="E106" s="239"/>
      <c r="F106" s="239"/>
      <c r="G106" s="804">
        <v>45799</v>
      </c>
      <c r="H106" s="805"/>
    </row>
    <row r="107" spans="1:12" ht="17.25" customHeight="1" x14ac:dyDescent="0.2">
      <c r="B107" s="756" t="s">
        <v>759</v>
      </c>
      <c r="C107" s="756"/>
      <c r="D107" s="756"/>
      <c r="E107" s="756"/>
      <c r="F107" s="756"/>
      <c r="G107" s="756"/>
      <c r="H107" s="756"/>
    </row>
    <row r="108" spans="1:12" ht="26.25" customHeight="1" x14ac:dyDescent="0.2">
      <c r="B108" s="756"/>
      <c r="C108" s="756"/>
      <c r="D108" s="756"/>
      <c r="E108" s="756"/>
      <c r="F108" s="756"/>
      <c r="G108" s="756"/>
      <c r="H108" s="756"/>
    </row>
    <row r="109" spans="1:12" ht="17.25" customHeight="1" x14ac:dyDescent="0.2">
      <c r="B109" s="468"/>
      <c r="C109" s="468"/>
      <c r="D109" s="468"/>
      <c r="E109" s="468"/>
      <c r="F109" s="468"/>
      <c r="G109" s="468"/>
      <c r="H109" s="468"/>
    </row>
    <row r="110" spans="1:12" ht="17.25" customHeight="1" thickBot="1" x14ac:dyDescent="0.3">
      <c r="B110" s="44" t="s">
        <v>393</v>
      </c>
      <c r="C110" s="237"/>
      <c r="D110" s="237"/>
      <c r="E110" s="237"/>
      <c r="F110" s="238"/>
      <c r="G110" s="738">
        <f>SUM(G111)</f>
        <v>300</v>
      </c>
      <c r="H110" s="738"/>
      <c r="I110" s="235">
        <v>300</v>
      </c>
      <c r="J110" s="235">
        <v>225</v>
      </c>
      <c r="K110" s="303"/>
      <c r="L110" s="236"/>
    </row>
    <row r="111" spans="1:12" ht="15.75" thickTop="1" x14ac:dyDescent="0.25">
      <c r="A111" s="37">
        <v>5169</v>
      </c>
      <c r="B111" s="470" t="s">
        <v>14</v>
      </c>
      <c r="C111" s="239"/>
      <c r="D111" s="239"/>
      <c r="E111" s="239"/>
      <c r="F111" s="239"/>
      <c r="G111" s="804">
        <v>300</v>
      </c>
      <c r="H111" s="805"/>
    </row>
    <row r="112" spans="1:12" ht="17.25" customHeight="1" x14ac:dyDescent="0.2">
      <c r="B112" s="771" t="s">
        <v>761</v>
      </c>
      <c r="C112" s="771"/>
      <c r="D112" s="771"/>
      <c r="E112" s="771"/>
      <c r="F112" s="771"/>
      <c r="G112" s="771"/>
      <c r="H112" s="771"/>
    </row>
    <row r="113" spans="1:10" ht="15" customHeight="1" x14ac:dyDescent="0.2">
      <c r="B113" s="771"/>
      <c r="C113" s="771"/>
      <c r="D113" s="771"/>
      <c r="E113" s="771"/>
      <c r="F113" s="771"/>
      <c r="G113" s="771"/>
      <c r="H113" s="771"/>
    </row>
    <row r="114" spans="1:10" ht="15" customHeight="1" x14ac:dyDescent="0.2">
      <c r="B114" s="771"/>
      <c r="C114" s="771"/>
      <c r="D114" s="771"/>
      <c r="E114" s="771"/>
      <c r="F114" s="771"/>
      <c r="G114" s="771"/>
      <c r="H114" s="771"/>
    </row>
    <row r="115" spans="1:10" ht="15" x14ac:dyDescent="0.2">
      <c r="B115" s="469"/>
      <c r="C115" s="469"/>
      <c r="D115" s="469"/>
      <c r="E115" s="469"/>
      <c r="F115" s="469"/>
      <c r="G115" s="469"/>
      <c r="H115" s="469"/>
    </row>
    <row r="116" spans="1:10" ht="17.25" customHeight="1" thickBot="1" x14ac:dyDescent="0.3">
      <c r="B116" s="44" t="s">
        <v>394</v>
      </c>
      <c r="C116" s="45"/>
      <c r="D116" s="46"/>
      <c r="E116" s="47"/>
      <c r="F116" s="47"/>
      <c r="G116" s="738">
        <f>SUM(G117,G121,G125)</f>
        <v>4903</v>
      </c>
      <c r="H116" s="738"/>
      <c r="I116" s="139">
        <f>SUM(I117:I125)</f>
        <v>4383</v>
      </c>
      <c r="J116" s="139">
        <f>SUM(J117:J125)</f>
        <v>4381</v>
      </c>
    </row>
    <row r="117" spans="1:10" ht="15.75" thickTop="1" x14ac:dyDescent="0.25">
      <c r="A117" s="37">
        <v>5139</v>
      </c>
      <c r="B117" s="470" t="s">
        <v>359</v>
      </c>
      <c r="E117" s="37"/>
      <c r="G117" s="732">
        <v>20</v>
      </c>
      <c r="H117" s="733"/>
      <c r="I117" s="36">
        <v>0</v>
      </c>
      <c r="J117" s="36">
        <v>0</v>
      </c>
    </row>
    <row r="118" spans="1:10" ht="17.25" customHeight="1" x14ac:dyDescent="0.2">
      <c r="B118" s="716" t="s">
        <v>762</v>
      </c>
      <c r="C118" s="716"/>
      <c r="D118" s="716"/>
      <c r="E118" s="716"/>
      <c r="F118" s="716"/>
      <c r="G118" s="716"/>
      <c r="H118" s="716"/>
      <c r="I118" s="142"/>
      <c r="J118" s="142"/>
    </row>
    <row r="119" spans="1:10" ht="27" customHeight="1" x14ac:dyDescent="0.2">
      <c r="B119" s="716"/>
      <c r="C119" s="716"/>
      <c r="D119" s="716"/>
      <c r="E119" s="716"/>
      <c r="F119" s="716"/>
      <c r="G119" s="716"/>
      <c r="H119" s="716"/>
      <c r="I119" s="142"/>
      <c r="J119" s="142"/>
    </row>
    <row r="120" spans="1:10" ht="17.25" customHeight="1" x14ac:dyDescent="0.25">
      <c r="B120" s="94"/>
      <c r="C120" s="95"/>
      <c r="D120" s="93"/>
      <c r="E120" s="92"/>
      <c r="F120" s="92"/>
      <c r="G120" s="471"/>
      <c r="H120" s="471"/>
      <c r="I120" s="142"/>
      <c r="J120" s="142"/>
    </row>
    <row r="121" spans="1:10" ht="15" x14ac:dyDescent="0.25">
      <c r="A121" s="37">
        <v>5166</v>
      </c>
      <c r="B121" s="470" t="s">
        <v>12</v>
      </c>
      <c r="C121" s="467"/>
      <c r="D121" s="467"/>
      <c r="E121" s="467"/>
      <c r="F121" s="467"/>
      <c r="G121" s="732">
        <v>383</v>
      </c>
      <c r="H121" s="733"/>
      <c r="I121" s="36">
        <v>383</v>
      </c>
      <c r="J121" s="36">
        <v>383</v>
      </c>
    </row>
    <row r="122" spans="1:10" ht="14.25" customHeight="1" x14ac:dyDescent="0.2">
      <c r="B122" s="714" t="s">
        <v>491</v>
      </c>
      <c r="C122" s="714"/>
      <c r="D122" s="714"/>
      <c r="E122" s="714"/>
      <c r="F122" s="714"/>
      <c r="G122" s="714"/>
      <c r="H122" s="714"/>
    </row>
    <row r="123" spans="1:10" ht="14.25" customHeight="1" x14ac:dyDescent="0.2">
      <c r="B123" s="714"/>
      <c r="C123" s="714"/>
      <c r="D123" s="714"/>
      <c r="E123" s="714"/>
      <c r="F123" s="714"/>
      <c r="G123" s="714"/>
      <c r="H123" s="714"/>
    </row>
    <row r="124" spans="1:10" ht="15" x14ac:dyDescent="0.25">
      <c r="B124" s="467"/>
      <c r="C124" s="467"/>
      <c r="D124" s="467"/>
      <c r="E124" s="467"/>
      <c r="F124" s="467"/>
      <c r="G124" s="467"/>
      <c r="H124" s="467"/>
    </row>
    <row r="125" spans="1:10" ht="15" x14ac:dyDescent="0.25">
      <c r="A125" s="37">
        <v>5169</v>
      </c>
      <c r="B125" s="470" t="s">
        <v>14</v>
      </c>
      <c r="G125" s="732">
        <v>4500</v>
      </c>
      <c r="H125" s="732"/>
      <c r="I125" s="36">
        <v>4000</v>
      </c>
      <c r="J125" s="36">
        <v>3998</v>
      </c>
    </row>
    <row r="126" spans="1:10" x14ac:dyDescent="0.2">
      <c r="B126" s="474" t="s">
        <v>159</v>
      </c>
      <c r="G126" s="786"/>
      <c r="H126" s="786"/>
    </row>
    <row r="127" spans="1:10" ht="14.25" customHeight="1" x14ac:dyDescent="0.2">
      <c r="B127" s="714" t="s">
        <v>763</v>
      </c>
      <c r="C127" s="714"/>
      <c r="D127" s="714"/>
      <c r="E127" s="714"/>
      <c r="F127" s="714"/>
      <c r="G127" s="714"/>
      <c r="H127" s="714"/>
    </row>
    <row r="128" spans="1:10" ht="14.25" customHeight="1" x14ac:dyDescent="0.2">
      <c r="B128" s="714"/>
      <c r="C128" s="714"/>
      <c r="D128" s="714"/>
      <c r="E128" s="714"/>
      <c r="F128" s="714"/>
      <c r="G128" s="714"/>
      <c r="H128" s="714"/>
    </row>
    <row r="129" spans="1:10" ht="145.5" customHeight="1" x14ac:dyDescent="0.2">
      <c r="B129" s="714"/>
      <c r="C129" s="714"/>
      <c r="D129" s="714"/>
      <c r="E129" s="714"/>
      <c r="F129" s="714"/>
      <c r="G129" s="714"/>
      <c r="H129" s="714"/>
    </row>
    <row r="130" spans="1:10" ht="15" x14ac:dyDescent="0.25">
      <c r="B130" s="467"/>
      <c r="C130" s="467"/>
      <c r="D130" s="467"/>
      <c r="E130" s="467"/>
      <c r="F130" s="467"/>
      <c r="G130" s="467"/>
      <c r="H130" s="467"/>
    </row>
    <row r="131" spans="1:10" ht="17.25" customHeight="1" thickBot="1" x14ac:dyDescent="0.3">
      <c r="B131" s="44" t="s">
        <v>492</v>
      </c>
      <c r="C131" s="45"/>
      <c r="D131" s="46"/>
      <c r="E131" s="47"/>
      <c r="F131" s="47"/>
      <c r="G131" s="738">
        <f>SUM(G132)</f>
        <v>1990</v>
      </c>
      <c r="H131" s="738"/>
      <c r="I131" s="139">
        <v>1990</v>
      </c>
      <c r="J131" s="139">
        <v>1990</v>
      </c>
    </row>
    <row r="132" spans="1:10" ht="15.75" thickTop="1" x14ac:dyDescent="0.25">
      <c r="A132" s="37">
        <v>5166</v>
      </c>
      <c r="B132" s="470" t="s">
        <v>12</v>
      </c>
      <c r="C132" s="467"/>
      <c r="D132" s="467"/>
      <c r="E132" s="467"/>
      <c r="F132" s="467"/>
      <c r="G132" s="732">
        <v>1990</v>
      </c>
      <c r="H132" s="733"/>
    </row>
    <row r="133" spans="1:10" ht="14.25" customHeight="1" x14ac:dyDescent="0.2">
      <c r="B133" s="714" t="s">
        <v>764</v>
      </c>
      <c r="C133" s="714"/>
      <c r="D133" s="714"/>
      <c r="E133" s="714"/>
      <c r="F133" s="714"/>
      <c r="G133" s="714"/>
      <c r="H133" s="714"/>
    </row>
    <row r="134" spans="1:10" ht="113.25" customHeight="1" x14ac:dyDescent="0.2">
      <c r="B134" s="714"/>
      <c r="C134" s="714"/>
      <c r="D134" s="714"/>
      <c r="E134" s="714"/>
      <c r="F134" s="714"/>
      <c r="G134" s="714"/>
      <c r="H134" s="714"/>
    </row>
    <row r="135" spans="1:10" ht="15" x14ac:dyDescent="0.25">
      <c r="B135" s="467"/>
      <c r="C135" s="467"/>
      <c r="D135" s="467"/>
      <c r="E135" s="467"/>
      <c r="F135" s="467"/>
      <c r="G135" s="467"/>
      <c r="H135" s="467"/>
    </row>
    <row r="136" spans="1:10" ht="17.25" customHeight="1" thickBot="1" x14ac:dyDescent="0.3">
      <c r="B136" s="44" t="s">
        <v>395</v>
      </c>
      <c r="C136" s="45"/>
      <c r="D136" s="46"/>
      <c r="E136" s="47"/>
      <c r="F136" s="47"/>
      <c r="G136" s="738">
        <f>SUM(G137)</f>
        <v>700</v>
      </c>
      <c r="H136" s="738"/>
      <c r="I136" s="139">
        <v>650</v>
      </c>
      <c r="J136" s="139">
        <v>738</v>
      </c>
    </row>
    <row r="137" spans="1:10" ht="15.75" thickTop="1" x14ac:dyDescent="0.25">
      <c r="A137" s="37">
        <v>5169</v>
      </c>
      <c r="B137" s="470" t="s">
        <v>14</v>
      </c>
      <c r="G137" s="732">
        <v>700</v>
      </c>
      <c r="H137" s="733"/>
    </row>
    <row r="138" spans="1:10" ht="15" x14ac:dyDescent="0.25">
      <c r="B138" s="784" t="s">
        <v>116</v>
      </c>
      <c r="C138" s="784"/>
      <c r="D138" s="784"/>
      <c r="E138" s="784"/>
      <c r="F138" s="784"/>
      <c r="G138" s="786"/>
      <c r="H138" s="787"/>
    </row>
    <row r="139" spans="1:10" ht="15" x14ac:dyDescent="0.25">
      <c r="B139" s="784"/>
      <c r="C139" s="784"/>
      <c r="D139" s="784"/>
      <c r="E139" s="784"/>
      <c r="F139" s="784"/>
      <c r="G139" s="463"/>
      <c r="H139" s="464"/>
    </row>
    <row r="140" spans="1:10" ht="15" customHeight="1" x14ac:dyDescent="0.2">
      <c r="B140" s="756" t="s">
        <v>207</v>
      </c>
      <c r="C140" s="756"/>
      <c r="D140" s="756"/>
      <c r="E140" s="756"/>
      <c r="F140" s="756"/>
      <c r="G140" s="756"/>
      <c r="H140" s="756"/>
    </row>
    <row r="141" spans="1:10" ht="15" customHeight="1" x14ac:dyDescent="0.2">
      <c r="B141" s="756"/>
      <c r="C141" s="756"/>
      <c r="D141" s="756"/>
      <c r="E141" s="756"/>
      <c r="F141" s="756"/>
      <c r="G141" s="756"/>
      <c r="H141" s="756"/>
    </row>
    <row r="142" spans="1:10" ht="15" customHeight="1" x14ac:dyDescent="0.2">
      <c r="B142" s="756"/>
      <c r="C142" s="756"/>
      <c r="D142" s="756"/>
      <c r="E142" s="756"/>
      <c r="F142" s="756"/>
      <c r="G142" s="756"/>
      <c r="H142" s="756"/>
    </row>
    <row r="143" spans="1:10" ht="15" customHeight="1" x14ac:dyDescent="0.2">
      <c r="B143" s="468"/>
      <c r="C143" s="468"/>
      <c r="D143" s="468"/>
      <c r="E143" s="468"/>
      <c r="F143" s="468"/>
      <c r="G143" s="468"/>
      <c r="H143" s="468"/>
    </row>
    <row r="144" spans="1:10" ht="17.25" customHeight="1" x14ac:dyDescent="0.2">
      <c r="B144" s="756" t="s">
        <v>493</v>
      </c>
      <c r="C144" s="756"/>
      <c r="D144" s="756"/>
      <c r="E144" s="756"/>
      <c r="F144" s="756"/>
      <c r="G144" s="756"/>
      <c r="H144" s="756"/>
    </row>
    <row r="145" spans="2:8" ht="13.5" customHeight="1" x14ac:dyDescent="0.2">
      <c r="B145" s="756"/>
      <c r="C145" s="756"/>
      <c r="D145" s="756"/>
      <c r="E145" s="756"/>
      <c r="F145" s="756"/>
      <c r="G145" s="756"/>
      <c r="H145" s="756"/>
    </row>
    <row r="146" spans="2:8" ht="13.5" customHeight="1" x14ac:dyDescent="0.2">
      <c r="B146" s="468"/>
      <c r="C146" s="468"/>
      <c r="D146" s="468"/>
      <c r="E146" s="468"/>
      <c r="F146" s="468"/>
      <c r="G146" s="468"/>
      <c r="H146" s="468"/>
    </row>
    <row r="147" spans="2:8" ht="14.25" customHeight="1" x14ac:dyDescent="0.2">
      <c r="B147" s="807" t="s">
        <v>494</v>
      </c>
      <c r="C147" s="807"/>
      <c r="D147" s="807"/>
      <c r="E147" s="807"/>
      <c r="F147" s="807"/>
      <c r="G147" s="807"/>
      <c r="H147" s="807"/>
    </row>
    <row r="148" spans="2:8" ht="15" customHeight="1" x14ac:dyDescent="0.2">
      <c r="B148" s="807"/>
      <c r="C148" s="807"/>
      <c r="D148" s="807"/>
      <c r="E148" s="807"/>
      <c r="F148" s="807"/>
      <c r="G148" s="807"/>
      <c r="H148" s="807"/>
    </row>
    <row r="149" spans="2:8" ht="15" customHeight="1" x14ac:dyDescent="0.2">
      <c r="B149" s="807"/>
      <c r="C149" s="807"/>
      <c r="D149" s="807"/>
      <c r="E149" s="807"/>
      <c r="F149" s="807"/>
      <c r="G149" s="807"/>
      <c r="H149" s="807"/>
    </row>
    <row r="150" spans="2:8" ht="158.25" customHeight="1" x14ac:dyDescent="0.2">
      <c r="B150" s="807"/>
      <c r="C150" s="807"/>
      <c r="D150" s="807"/>
      <c r="E150" s="807"/>
      <c r="F150" s="807"/>
      <c r="G150" s="807"/>
      <c r="H150" s="807"/>
    </row>
    <row r="151" spans="2:8" ht="9.75" customHeight="1" x14ac:dyDescent="0.2">
      <c r="B151" s="468"/>
      <c r="C151" s="468"/>
      <c r="D151" s="468"/>
      <c r="E151" s="468"/>
      <c r="F151" s="468"/>
      <c r="G151" s="468"/>
      <c r="H151" s="468"/>
    </row>
    <row r="152" spans="2:8" ht="14.25" customHeight="1" x14ac:dyDescent="0.2">
      <c r="B152" s="756" t="s">
        <v>495</v>
      </c>
      <c r="C152" s="756"/>
      <c r="D152" s="756"/>
      <c r="E152" s="756"/>
      <c r="F152" s="756"/>
      <c r="G152" s="756"/>
      <c r="H152" s="756"/>
    </row>
    <row r="153" spans="2:8" ht="16.5" customHeight="1" x14ac:dyDescent="0.2">
      <c r="B153" s="756"/>
      <c r="C153" s="756"/>
      <c r="D153" s="756"/>
      <c r="E153" s="756"/>
      <c r="F153" s="756"/>
      <c r="G153" s="756"/>
      <c r="H153" s="756"/>
    </row>
    <row r="154" spans="2:8" ht="15" customHeight="1" x14ac:dyDescent="0.2">
      <c r="B154" s="468"/>
      <c r="C154" s="468"/>
      <c r="D154" s="468"/>
      <c r="E154" s="468"/>
      <c r="F154" s="468"/>
      <c r="G154" s="468"/>
      <c r="H154" s="468"/>
    </row>
    <row r="155" spans="2:8" x14ac:dyDescent="0.2">
      <c r="B155" s="800" t="s">
        <v>117</v>
      </c>
      <c r="C155" s="800"/>
      <c r="D155" s="800"/>
      <c r="E155" s="800"/>
      <c r="F155" s="800"/>
      <c r="G155" s="800"/>
      <c r="H155" s="800"/>
    </row>
    <row r="156" spans="2:8" x14ac:dyDescent="0.2">
      <c r="B156" s="756" t="s">
        <v>125</v>
      </c>
      <c r="C156" s="756"/>
      <c r="D156" s="756"/>
      <c r="E156" s="756"/>
      <c r="F156" s="756"/>
      <c r="G156" s="756"/>
      <c r="H156" s="756"/>
    </row>
    <row r="157" spans="2:8" ht="18.75" customHeight="1" x14ac:dyDescent="0.2">
      <c r="B157" s="756"/>
      <c r="C157" s="756"/>
      <c r="D157" s="756"/>
      <c r="E157" s="756"/>
      <c r="F157" s="756"/>
      <c r="G157" s="756"/>
      <c r="H157" s="756"/>
    </row>
    <row r="158" spans="2:8" ht="14.25" customHeight="1" x14ac:dyDescent="0.2">
      <c r="B158" s="468"/>
      <c r="C158" s="468"/>
      <c r="D158" s="468"/>
      <c r="E158" s="468"/>
      <c r="F158" s="468"/>
      <c r="G158" s="468"/>
      <c r="H158" s="468"/>
    </row>
    <row r="159" spans="2:8" ht="18.75" customHeight="1" x14ac:dyDescent="0.2">
      <c r="B159" s="756" t="s">
        <v>765</v>
      </c>
      <c r="C159" s="756"/>
      <c r="D159" s="756"/>
      <c r="E159" s="756"/>
      <c r="F159" s="756"/>
      <c r="G159" s="756"/>
      <c r="H159" s="756"/>
    </row>
    <row r="161" spans="4:7" x14ac:dyDescent="0.2">
      <c r="D161" s="176" t="s">
        <v>252</v>
      </c>
      <c r="E161" s="177">
        <f>SUM(E8:E16,E18:E22)</f>
        <v>8640</v>
      </c>
      <c r="F161" s="177">
        <f t="shared" ref="F161:G161" si="1">SUM(F8:F16,F18:F22)</f>
        <v>11141</v>
      </c>
      <c r="G161" s="177">
        <f t="shared" si="1"/>
        <v>259466</v>
      </c>
    </row>
    <row r="162" spans="4:7" x14ac:dyDescent="0.2">
      <c r="D162" s="176" t="s">
        <v>253</v>
      </c>
      <c r="E162" s="177">
        <f>SUM(E17)</f>
        <v>0</v>
      </c>
      <c r="F162" s="177">
        <f t="shared" ref="F162:G162" si="2">SUM(F17)</f>
        <v>45799</v>
      </c>
      <c r="G162" s="177">
        <f t="shared" si="2"/>
        <v>45799</v>
      </c>
    </row>
    <row r="163" spans="4:7" ht="15" x14ac:dyDescent="0.25">
      <c r="D163" s="178" t="s">
        <v>248</v>
      </c>
      <c r="E163" s="179">
        <f>SUM(E161:E162)</f>
        <v>8640</v>
      </c>
      <c r="F163" s="179">
        <f>SUM(F161:F162)</f>
        <v>56940</v>
      </c>
      <c r="G163" s="179">
        <f>SUM(G161:G162)</f>
        <v>305265</v>
      </c>
    </row>
  </sheetData>
  <mergeCells count="68">
    <mergeCell ref="G97:H97"/>
    <mergeCell ref="B98:H98"/>
    <mergeCell ref="B127:H129"/>
    <mergeCell ref="B133:H134"/>
    <mergeCell ref="B118:H119"/>
    <mergeCell ref="B159:H159"/>
    <mergeCell ref="G60:H60"/>
    <mergeCell ref="B61:H62"/>
    <mergeCell ref="B72:H75"/>
    <mergeCell ref="G131:H131"/>
    <mergeCell ref="G132:H132"/>
    <mergeCell ref="B122:H123"/>
    <mergeCell ref="G80:H80"/>
    <mergeCell ref="G116:H116"/>
    <mergeCell ref="G121:H121"/>
    <mergeCell ref="G92:H92"/>
    <mergeCell ref="G100:H100"/>
    <mergeCell ref="G82:H82"/>
    <mergeCell ref="B155:H155"/>
    <mergeCell ref="G136:H136"/>
    <mergeCell ref="B156:H157"/>
    <mergeCell ref="B140:H142"/>
    <mergeCell ref="B152:H153"/>
    <mergeCell ref="B147:H150"/>
    <mergeCell ref="G137:H137"/>
    <mergeCell ref="G138:H138"/>
    <mergeCell ref="B138:F139"/>
    <mergeCell ref="B144:H145"/>
    <mergeCell ref="B34:H40"/>
    <mergeCell ref="G126:H126"/>
    <mergeCell ref="B94:H95"/>
    <mergeCell ref="B101:H103"/>
    <mergeCell ref="G77:H77"/>
    <mergeCell ref="B78:H78"/>
    <mergeCell ref="G42:H42"/>
    <mergeCell ref="G54:H54"/>
    <mergeCell ref="G55:H55"/>
    <mergeCell ref="B56:H57"/>
    <mergeCell ref="B43:H44"/>
    <mergeCell ref="B45:H51"/>
    <mergeCell ref="G59:H59"/>
    <mergeCell ref="G93:H93"/>
    <mergeCell ref="G125:H125"/>
    <mergeCell ref="B70:H71"/>
    <mergeCell ref="G1:H1"/>
    <mergeCell ref="B29:H30"/>
    <mergeCell ref="G32:H32"/>
    <mergeCell ref="G33:H33"/>
    <mergeCell ref="B23:D23"/>
    <mergeCell ref="G27:H27"/>
    <mergeCell ref="B28:D28"/>
    <mergeCell ref="G28:H28"/>
    <mergeCell ref="B52:H52"/>
    <mergeCell ref="G105:H105"/>
    <mergeCell ref="G106:H106"/>
    <mergeCell ref="B107:H108"/>
    <mergeCell ref="G117:H117"/>
    <mergeCell ref="G64:H64"/>
    <mergeCell ref="B66:H66"/>
    <mergeCell ref="G68:H68"/>
    <mergeCell ref="B65:H65"/>
    <mergeCell ref="G69:H69"/>
    <mergeCell ref="G110:H110"/>
    <mergeCell ref="B112:H114"/>
    <mergeCell ref="G111:H111"/>
    <mergeCell ref="B83:H85"/>
    <mergeCell ref="B86:H90"/>
    <mergeCell ref="G81:H81"/>
  </mergeCells>
  <pageMargins left="0.70866141732283472" right="0.70866141732283472" top="0.78740157480314965" bottom="0.78740157480314965" header="0.31496062992125984" footer="0.31496062992125984"/>
  <pageSetup paperSize="9" scale="67" firstPageNumber="48"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2" manualBreakCount="2">
    <brk id="67" min="3" max="7" man="1"/>
    <brk id="124" min="3" max="7" man="1"/>
  </rowBreaks>
  <colBreaks count="1" manualBreakCount="1">
    <brk id="12" max="107"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CCFFFF"/>
  </sheetPr>
  <dimension ref="A1:AM152"/>
  <sheetViews>
    <sheetView showGridLines="0" view="pageBreakPreview" zoomScaleNormal="100" zoomScaleSheetLayoutView="100" workbookViewId="0">
      <selection activeCell="D15" sqref="D15"/>
    </sheetView>
  </sheetViews>
  <sheetFormatPr defaultColWidth="9.140625" defaultRowHeight="14.25" x14ac:dyDescent="0.2"/>
  <cols>
    <col min="1" max="1" width="6" style="37" customWidth="1"/>
    <col min="2" max="2" width="9.42578125" style="42" customWidth="1"/>
    <col min="3" max="3" width="9.140625" style="42"/>
    <col min="4" max="4" width="58.7109375" style="37" customWidth="1"/>
    <col min="5" max="7" width="14.140625" style="35" customWidth="1"/>
    <col min="8" max="8" width="9.140625" style="37" customWidth="1"/>
    <col min="9" max="10" width="8.42578125" style="36" customWidth="1"/>
    <col min="11" max="12" width="9.140625" style="37"/>
    <col min="13" max="13" width="13.28515625" style="37" customWidth="1"/>
    <col min="14" max="16384" width="9.140625" style="37"/>
  </cols>
  <sheetData>
    <row r="1" spans="2:39" ht="23.25" x14ac:dyDescent="0.35">
      <c r="B1" s="98" t="s">
        <v>141</v>
      </c>
      <c r="G1" s="737" t="s">
        <v>69</v>
      </c>
      <c r="H1" s="737"/>
    </row>
    <row r="3" spans="2:39" x14ac:dyDescent="0.2">
      <c r="B3" s="429" t="s">
        <v>1</v>
      </c>
      <c r="C3" s="429" t="s">
        <v>70</v>
      </c>
    </row>
    <row r="4" spans="2:39" x14ac:dyDescent="0.2">
      <c r="C4" s="429" t="s">
        <v>40</v>
      </c>
    </row>
    <row r="6" spans="2:39" s="39" customFormat="1" ht="13.5" thickBot="1" x14ac:dyDescent="0.25">
      <c r="B6" s="100"/>
      <c r="C6" s="100"/>
      <c r="E6" s="36"/>
      <c r="F6" s="36"/>
      <c r="G6" s="36"/>
      <c r="H6" s="132" t="s">
        <v>6</v>
      </c>
      <c r="I6" s="36"/>
      <c r="J6" s="36"/>
    </row>
    <row r="7" spans="2:39" s="39" customFormat="1" ht="39.75" thickTop="1" thickBot="1" x14ac:dyDescent="0.25">
      <c r="B7" s="58" t="s">
        <v>2</v>
      </c>
      <c r="C7" s="59" t="s">
        <v>3</v>
      </c>
      <c r="D7" s="60" t="s">
        <v>4</v>
      </c>
      <c r="E7" s="61" t="s">
        <v>582</v>
      </c>
      <c r="F7" s="61" t="s">
        <v>583</v>
      </c>
      <c r="G7" s="61" t="s">
        <v>584</v>
      </c>
      <c r="H7" s="27" t="s">
        <v>5</v>
      </c>
      <c r="I7" s="57"/>
      <c r="J7" s="57"/>
      <c r="K7" s="56"/>
      <c r="L7" s="56"/>
      <c r="M7" s="56"/>
      <c r="N7" s="56"/>
      <c r="O7" s="56"/>
      <c r="P7" s="56"/>
      <c r="Q7" s="56"/>
      <c r="R7" s="56"/>
      <c r="S7" s="56"/>
      <c r="T7" s="56"/>
      <c r="U7" s="56"/>
      <c r="V7" s="56"/>
      <c r="W7" s="56"/>
      <c r="X7" s="56"/>
      <c r="Y7" s="56"/>
      <c r="Z7" s="56"/>
      <c r="AA7" s="56"/>
      <c r="AB7" s="56"/>
      <c r="AC7" s="56"/>
      <c r="AD7" s="56"/>
      <c r="AE7" s="56"/>
      <c r="AF7" s="56"/>
      <c r="AG7" s="56"/>
      <c r="AH7" s="56"/>
      <c r="AI7" s="56"/>
      <c r="AJ7" s="56"/>
      <c r="AK7" s="56"/>
      <c r="AL7" s="56"/>
      <c r="AM7" s="56"/>
    </row>
    <row r="8" spans="2:39" s="67" customFormat="1" thickTop="1" thickBot="1" x14ac:dyDescent="0.25">
      <c r="B8" s="62">
        <v>1</v>
      </c>
      <c r="C8" s="63">
        <v>2</v>
      </c>
      <c r="D8" s="63">
        <v>3</v>
      </c>
      <c r="E8" s="64">
        <v>4</v>
      </c>
      <c r="F8" s="64">
        <v>5</v>
      </c>
      <c r="G8" s="64">
        <v>6</v>
      </c>
      <c r="H8" s="65" t="s">
        <v>194</v>
      </c>
      <c r="I8" s="140"/>
      <c r="J8" s="140"/>
      <c r="K8" s="66"/>
      <c r="L8" s="66"/>
      <c r="M8" s="66"/>
      <c r="N8" s="66"/>
      <c r="O8" s="66"/>
      <c r="P8" s="66"/>
      <c r="Q8" s="66"/>
      <c r="R8" s="66"/>
      <c r="S8" s="66"/>
      <c r="T8" s="66"/>
      <c r="U8" s="66"/>
      <c r="V8" s="66"/>
      <c r="W8" s="66"/>
      <c r="X8" s="66"/>
      <c r="Y8" s="66"/>
      <c r="Z8" s="66"/>
      <c r="AA8" s="66"/>
      <c r="AB8" s="66"/>
      <c r="AC8" s="66"/>
      <c r="AD8" s="66"/>
      <c r="AE8" s="66"/>
      <c r="AF8" s="66"/>
      <c r="AG8" s="66"/>
      <c r="AH8" s="66"/>
      <c r="AI8" s="66"/>
      <c r="AJ8" s="66"/>
      <c r="AK8" s="66"/>
      <c r="AL8" s="66"/>
      <c r="AM8" s="66"/>
    </row>
    <row r="9" spans="2:39" ht="13.5" customHeight="1" thickTop="1" x14ac:dyDescent="0.2">
      <c r="B9" s="78">
        <v>3269</v>
      </c>
      <c r="C9" s="79">
        <v>50</v>
      </c>
      <c r="D9" s="73" t="s">
        <v>439</v>
      </c>
      <c r="E9" s="32">
        <f>SUM(I20)</f>
        <v>135</v>
      </c>
      <c r="F9" s="32">
        <f>SUM(J20)</f>
        <v>135</v>
      </c>
      <c r="G9" s="32">
        <f>SUM(G20)</f>
        <v>135</v>
      </c>
      <c r="H9" s="34">
        <f t="shared" ref="H9:H14" si="0">G9/E9*100</f>
        <v>100</v>
      </c>
    </row>
    <row r="10" spans="2:39" x14ac:dyDescent="0.2">
      <c r="B10" s="78">
        <v>3269</v>
      </c>
      <c r="C10" s="79">
        <v>51</v>
      </c>
      <c r="D10" s="121" t="s">
        <v>380</v>
      </c>
      <c r="E10" s="32">
        <f>SUM(I27)</f>
        <v>918</v>
      </c>
      <c r="F10" s="32">
        <f>SUM(J27)</f>
        <v>908</v>
      </c>
      <c r="G10" s="32">
        <f>SUM(G27)</f>
        <v>1154</v>
      </c>
      <c r="H10" s="34">
        <f t="shared" si="0"/>
        <v>125.70806100217864</v>
      </c>
    </row>
    <row r="11" spans="2:39" s="135" customFormat="1" x14ac:dyDescent="0.2">
      <c r="B11" s="128">
        <v>3269</v>
      </c>
      <c r="C11" s="129">
        <v>54</v>
      </c>
      <c r="D11" s="82" t="s">
        <v>419</v>
      </c>
      <c r="E11" s="48">
        <f>SUM(I80)</f>
        <v>25</v>
      </c>
      <c r="F11" s="48">
        <f>SUM(J80)</f>
        <v>50</v>
      </c>
      <c r="G11" s="48">
        <f>SUM(G80)</f>
        <v>50</v>
      </c>
      <c r="H11" s="81">
        <f t="shared" si="0"/>
        <v>200</v>
      </c>
      <c r="I11" s="141"/>
      <c r="J11" s="141"/>
    </row>
    <row r="12" spans="2:39" s="135" customFormat="1" ht="28.5" x14ac:dyDescent="0.25">
      <c r="B12" s="128">
        <v>3299</v>
      </c>
      <c r="C12" s="129">
        <v>53</v>
      </c>
      <c r="D12" s="134" t="s">
        <v>414</v>
      </c>
      <c r="E12" s="105">
        <f>SUM(I89)</f>
        <v>10965</v>
      </c>
      <c r="F12" s="105">
        <f>SUM(J89)</f>
        <v>11606</v>
      </c>
      <c r="G12" s="105">
        <f>SUM(G89)</f>
        <v>12573</v>
      </c>
      <c r="H12" s="81">
        <f t="shared" si="0"/>
        <v>114.66484268125856</v>
      </c>
      <c r="I12" s="141"/>
      <c r="J12" s="141"/>
    </row>
    <row r="13" spans="2:39" s="135" customFormat="1" ht="30.75" customHeight="1" x14ac:dyDescent="0.25">
      <c r="B13" s="128">
        <v>3541</v>
      </c>
      <c r="C13" s="129">
        <v>53</v>
      </c>
      <c r="D13" s="134" t="s">
        <v>414</v>
      </c>
      <c r="E13" s="105">
        <f>SUM(I118)</f>
        <v>250</v>
      </c>
      <c r="F13" s="105">
        <f>SUM(J118)</f>
        <v>250</v>
      </c>
      <c r="G13" s="105">
        <f>SUM(G118)</f>
        <v>250</v>
      </c>
      <c r="H13" s="81">
        <f t="shared" si="0"/>
        <v>100</v>
      </c>
      <c r="I13" s="141"/>
      <c r="J13" s="141"/>
    </row>
    <row r="14" spans="2:39" x14ac:dyDescent="0.2">
      <c r="B14" s="78">
        <v>3792</v>
      </c>
      <c r="C14" s="79">
        <v>51</v>
      </c>
      <c r="D14" s="121" t="s">
        <v>380</v>
      </c>
      <c r="E14" s="25">
        <f>SUM(I124)</f>
        <v>115</v>
      </c>
      <c r="F14" s="25">
        <f>SUM(J124)</f>
        <v>115</v>
      </c>
      <c r="G14" s="25">
        <f>SUM(G124)</f>
        <v>125</v>
      </c>
      <c r="H14" s="34">
        <f t="shared" si="0"/>
        <v>108.69565217391303</v>
      </c>
    </row>
    <row r="15" spans="2:39" s="135" customFormat="1" ht="29.25" thickBot="1" x14ac:dyDescent="0.3">
      <c r="B15" s="128">
        <v>3792</v>
      </c>
      <c r="C15" s="129">
        <v>53</v>
      </c>
      <c r="D15" s="134" t="s">
        <v>414</v>
      </c>
      <c r="E15" s="105">
        <f>SUM(I144)</f>
        <v>150</v>
      </c>
      <c r="F15" s="105">
        <f>SUM(J144)</f>
        <v>150</v>
      </c>
      <c r="G15" s="105">
        <f>SUM(G144)</f>
        <v>150</v>
      </c>
      <c r="H15" s="81">
        <f>G15/E15*100</f>
        <v>100</v>
      </c>
      <c r="I15" s="141"/>
      <c r="J15" s="141"/>
    </row>
    <row r="16" spans="2:39" s="87" customFormat="1" ht="16.5" thickTop="1" thickBot="1" x14ac:dyDescent="0.3">
      <c r="B16" s="726" t="s">
        <v>8</v>
      </c>
      <c r="C16" s="727"/>
      <c r="D16" s="728"/>
      <c r="E16" s="85">
        <f>SUM(E9:E15)</f>
        <v>12558</v>
      </c>
      <c r="F16" s="85">
        <f>SUM(F9:F15)</f>
        <v>13214</v>
      </c>
      <c r="G16" s="85">
        <f>SUM(G9:G15)</f>
        <v>14437</v>
      </c>
      <c r="H16" s="40">
        <f>G16/E16*100</f>
        <v>114.96257365822584</v>
      </c>
      <c r="I16" s="137"/>
      <c r="J16" s="137"/>
    </row>
    <row r="17" spans="1:10" ht="5.0999999999999996" customHeight="1" thickTop="1" x14ac:dyDescent="0.2">
      <c r="B17" s="37"/>
      <c r="C17" s="37"/>
      <c r="E17" s="37"/>
      <c r="F17" s="37"/>
      <c r="G17" s="37"/>
    </row>
    <row r="18" spans="1:10" x14ac:dyDescent="0.2">
      <c r="B18" s="125"/>
      <c r="C18" s="125"/>
      <c r="D18" s="125"/>
      <c r="E18" s="125"/>
      <c r="F18" s="125"/>
      <c r="G18" s="125"/>
      <c r="H18" s="125"/>
    </row>
    <row r="19" spans="1:10" ht="15" x14ac:dyDescent="0.25">
      <c r="B19" s="43" t="s">
        <v>10</v>
      </c>
    </row>
    <row r="20" spans="1:10" ht="17.25" customHeight="1" thickBot="1" x14ac:dyDescent="0.3">
      <c r="B20" s="44" t="s">
        <v>449</v>
      </c>
      <c r="C20" s="45"/>
      <c r="D20" s="46"/>
      <c r="E20" s="46"/>
      <c r="F20" s="47"/>
      <c r="G20" s="738">
        <f>SUM(G21)</f>
        <v>135</v>
      </c>
      <c r="H20" s="738"/>
      <c r="I20" s="139">
        <v>135</v>
      </c>
      <c r="J20" s="139">
        <v>135</v>
      </c>
    </row>
    <row r="21" spans="1:10" ht="15.75" thickTop="1" x14ac:dyDescent="0.25">
      <c r="A21" s="37">
        <v>5021</v>
      </c>
      <c r="B21" s="435" t="s">
        <v>17</v>
      </c>
      <c r="E21" s="37"/>
      <c r="G21" s="732">
        <f>125+10</f>
        <v>135</v>
      </c>
      <c r="H21" s="733"/>
      <c r="I21" s="142"/>
      <c r="J21" s="142"/>
    </row>
    <row r="22" spans="1:10" ht="15" x14ac:dyDescent="0.25">
      <c r="B22" s="742" t="s">
        <v>148</v>
      </c>
      <c r="C22" s="742"/>
      <c r="D22" s="742"/>
      <c r="E22" s="742"/>
      <c r="F22" s="742"/>
      <c r="G22" s="422"/>
      <c r="H22" s="423"/>
    </row>
    <row r="23" spans="1:10" hidden="1" x14ac:dyDescent="0.2">
      <c r="B23" s="739" t="s">
        <v>371</v>
      </c>
      <c r="C23" s="740"/>
      <c r="D23" s="740"/>
      <c r="E23" s="740"/>
      <c r="F23" s="740"/>
      <c r="G23" s="740"/>
      <c r="H23" s="740"/>
    </row>
    <row r="24" spans="1:10" x14ac:dyDescent="0.2">
      <c r="B24" s="740"/>
      <c r="C24" s="740"/>
      <c r="D24" s="740"/>
      <c r="E24" s="740"/>
      <c r="F24" s="740"/>
      <c r="G24" s="740"/>
      <c r="H24" s="740"/>
    </row>
    <row r="25" spans="1:10" ht="28.5" customHeight="1" x14ac:dyDescent="0.2">
      <c r="B25" s="743"/>
      <c r="C25" s="743"/>
      <c r="D25" s="743"/>
      <c r="E25" s="743"/>
      <c r="F25" s="743"/>
      <c r="G25" s="743"/>
      <c r="H25" s="743"/>
    </row>
    <row r="26" spans="1:10" ht="13.5" customHeight="1" x14ac:dyDescent="0.25">
      <c r="B26" s="427"/>
      <c r="C26" s="427"/>
      <c r="D26" s="427"/>
      <c r="E26" s="427"/>
      <c r="F26" s="427"/>
      <c r="G26" s="427"/>
      <c r="H26" s="427"/>
    </row>
    <row r="27" spans="1:10" ht="17.25" customHeight="1" thickBot="1" x14ac:dyDescent="0.3">
      <c r="B27" s="44" t="s">
        <v>396</v>
      </c>
      <c r="C27" s="45"/>
      <c r="D27" s="46"/>
      <c r="E27" s="47"/>
      <c r="F27" s="47"/>
      <c r="G27" s="738">
        <f>SUM(G28,G35,G38,G44,G52,G67)</f>
        <v>1154</v>
      </c>
      <c r="H27" s="738"/>
      <c r="I27" s="139">
        <f>SUM(I28:I67)</f>
        <v>918</v>
      </c>
      <c r="J27" s="139">
        <f>SUM(J28:J67)</f>
        <v>908</v>
      </c>
    </row>
    <row r="28" spans="1:10" ht="15.75" thickTop="1" x14ac:dyDescent="0.25">
      <c r="A28" s="37">
        <v>5139</v>
      </c>
      <c r="B28" s="435" t="s">
        <v>359</v>
      </c>
      <c r="G28" s="732">
        <f>SUM(G29,G32)</f>
        <v>102</v>
      </c>
      <c r="H28" s="732"/>
      <c r="I28" s="36">
        <v>119</v>
      </c>
      <c r="J28" s="36">
        <v>142</v>
      </c>
    </row>
    <row r="29" spans="1:10" ht="15" customHeight="1" x14ac:dyDescent="0.25">
      <c r="B29" s="742" t="s">
        <v>142</v>
      </c>
      <c r="C29" s="742"/>
      <c r="D29" s="742"/>
      <c r="E29" s="742"/>
      <c r="F29" s="742"/>
      <c r="G29" s="746">
        <f>112-18</f>
        <v>94</v>
      </c>
      <c r="H29" s="747"/>
    </row>
    <row r="30" spans="1:10" ht="12.75" customHeight="1" x14ac:dyDescent="0.2">
      <c r="B30" s="756" t="s">
        <v>724</v>
      </c>
      <c r="C30" s="756"/>
      <c r="D30" s="756"/>
      <c r="E30" s="756"/>
      <c r="F30" s="756"/>
      <c r="G30" s="756"/>
      <c r="H30" s="756"/>
    </row>
    <row r="31" spans="1:10" ht="14.25" customHeight="1" x14ac:dyDescent="0.2">
      <c r="B31" s="433"/>
      <c r="C31" s="433"/>
      <c r="D31" s="433"/>
      <c r="E31" s="433"/>
      <c r="F31" s="433"/>
      <c r="G31" s="433"/>
      <c r="H31" s="433"/>
    </row>
    <row r="32" spans="1:10" ht="15" customHeight="1" x14ac:dyDescent="0.25">
      <c r="B32" s="742" t="s">
        <v>143</v>
      </c>
      <c r="C32" s="742"/>
      <c r="D32" s="742"/>
      <c r="E32" s="742"/>
      <c r="F32" s="742"/>
      <c r="G32" s="746">
        <v>8</v>
      </c>
      <c r="H32" s="747"/>
    </row>
    <row r="33" spans="1:10" ht="15" customHeight="1" x14ac:dyDescent="0.2">
      <c r="B33" s="756" t="s">
        <v>120</v>
      </c>
      <c r="C33" s="756"/>
      <c r="D33" s="756"/>
      <c r="E33" s="756"/>
      <c r="F33" s="756"/>
      <c r="G33" s="756"/>
      <c r="H33" s="756"/>
    </row>
    <row r="34" spans="1:10" ht="12.95" customHeight="1" x14ac:dyDescent="0.2">
      <c r="B34" s="433"/>
      <c r="C34" s="433"/>
      <c r="D34" s="433"/>
      <c r="E34" s="433"/>
      <c r="F34" s="433"/>
      <c r="G34" s="433"/>
      <c r="H34" s="433"/>
    </row>
    <row r="35" spans="1:10" ht="15" x14ac:dyDescent="0.25">
      <c r="A35" s="37">
        <v>5142</v>
      </c>
      <c r="B35" s="744" t="s">
        <v>443</v>
      </c>
      <c r="C35" s="745"/>
      <c r="D35" s="745"/>
      <c r="E35" s="428"/>
      <c r="F35" s="426"/>
      <c r="G35" s="732">
        <v>10</v>
      </c>
      <c r="H35" s="733"/>
      <c r="I35" s="36">
        <v>10</v>
      </c>
      <c r="J35" s="36">
        <v>10</v>
      </c>
    </row>
    <row r="36" spans="1:10" ht="15" x14ac:dyDescent="0.25">
      <c r="B36" s="739" t="s">
        <v>290</v>
      </c>
      <c r="C36" s="743"/>
      <c r="D36" s="743"/>
      <c r="E36" s="743"/>
      <c r="F36" s="743"/>
      <c r="G36" s="743"/>
      <c r="H36" s="743"/>
    </row>
    <row r="37" spans="1:10" ht="12.95" customHeight="1" x14ac:dyDescent="0.2">
      <c r="B37" s="433"/>
      <c r="C37" s="433"/>
      <c r="D37" s="433"/>
      <c r="E37" s="433"/>
      <c r="F37" s="433"/>
      <c r="G37" s="433"/>
      <c r="H37" s="433"/>
    </row>
    <row r="38" spans="1:10" ht="15" x14ac:dyDescent="0.25">
      <c r="A38" s="37">
        <v>5162</v>
      </c>
      <c r="B38" s="21" t="s">
        <v>189</v>
      </c>
      <c r="G38" s="732">
        <v>5</v>
      </c>
      <c r="H38" s="733"/>
      <c r="I38" s="36">
        <v>5</v>
      </c>
      <c r="J38" s="36">
        <v>5</v>
      </c>
    </row>
    <row r="39" spans="1:10" x14ac:dyDescent="0.2">
      <c r="B39" s="816" t="s">
        <v>372</v>
      </c>
      <c r="C39" s="817"/>
      <c r="D39" s="817"/>
      <c r="E39" s="817"/>
      <c r="F39" s="817"/>
      <c r="G39" s="817"/>
      <c r="H39" s="817"/>
    </row>
    <row r="40" spans="1:10" x14ac:dyDescent="0.2">
      <c r="B40" s="816"/>
      <c r="C40" s="817"/>
      <c r="D40" s="817"/>
      <c r="E40" s="817"/>
      <c r="F40" s="817"/>
      <c r="G40" s="817"/>
      <c r="H40" s="817"/>
    </row>
    <row r="41" spans="1:10" x14ac:dyDescent="0.2">
      <c r="B41" s="817"/>
      <c r="C41" s="817"/>
      <c r="D41" s="817"/>
      <c r="E41" s="817"/>
      <c r="F41" s="817"/>
      <c r="G41" s="817"/>
      <c r="H41" s="817"/>
    </row>
    <row r="42" spans="1:10" x14ac:dyDescent="0.2">
      <c r="B42" s="817"/>
      <c r="C42" s="817"/>
      <c r="D42" s="817"/>
      <c r="E42" s="817"/>
      <c r="F42" s="817"/>
      <c r="G42" s="817"/>
      <c r="H42" s="817"/>
    </row>
    <row r="43" spans="1:10" ht="13.5" customHeight="1" x14ac:dyDescent="0.2"/>
    <row r="44" spans="1:10" ht="15" x14ac:dyDescent="0.25">
      <c r="A44" s="37">
        <v>5164</v>
      </c>
      <c r="B44" s="435" t="s">
        <v>29</v>
      </c>
      <c r="G44" s="732">
        <f>SUM(G45,G49)</f>
        <v>97</v>
      </c>
      <c r="H44" s="733"/>
      <c r="I44" s="36">
        <v>83</v>
      </c>
      <c r="J44" s="36">
        <v>133</v>
      </c>
    </row>
    <row r="45" spans="1:10" ht="15" customHeight="1" x14ac:dyDescent="0.25">
      <c r="B45" s="742" t="s">
        <v>178</v>
      </c>
      <c r="C45" s="742"/>
      <c r="D45" s="742"/>
      <c r="E45" s="742"/>
      <c r="F45" s="742"/>
      <c r="G45" s="746">
        <v>70</v>
      </c>
      <c r="H45" s="747"/>
    </row>
    <row r="46" spans="1:10" x14ac:dyDescent="0.2">
      <c r="B46" s="756" t="s">
        <v>373</v>
      </c>
      <c r="C46" s="758"/>
      <c r="D46" s="758"/>
      <c r="E46" s="758"/>
      <c r="F46" s="758"/>
      <c r="G46" s="758"/>
      <c r="H46" s="758"/>
    </row>
    <row r="47" spans="1:10" x14ac:dyDescent="0.2">
      <c r="B47" s="758"/>
      <c r="C47" s="758"/>
      <c r="D47" s="758"/>
      <c r="E47" s="758"/>
      <c r="F47" s="758"/>
      <c r="G47" s="758"/>
      <c r="H47" s="758"/>
    </row>
    <row r="48" spans="1:10" ht="12.95" customHeight="1" x14ac:dyDescent="0.2">
      <c r="B48" s="433"/>
      <c r="C48" s="433"/>
      <c r="D48" s="433"/>
      <c r="E48" s="433"/>
      <c r="F48" s="433"/>
      <c r="G48" s="433"/>
      <c r="H48" s="433"/>
    </row>
    <row r="49" spans="1:10" ht="15" customHeight="1" x14ac:dyDescent="0.25">
      <c r="B49" s="742" t="s">
        <v>143</v>
      </c>
      <c r="C49" s="742"/>
      <c r="D49" s="742"/>
      <c r="E49" s="742"/>
      <c r="F49" s="742"/>
      <c r="G49" s="746">
        <v>27</v>
      </c>
      <c r="H49" s="747"/>
    </row>
    <row r="50" spans="1:10" ht="15" customHeight="1" x14ac:dyDescent="0.2">
      <c r="B50" s="753" t="s">
        <v>179</v>
      </c>
      <c r="C50" s="753"/>
      <c r="D50" s="753"/>
      <c r="E50" s="753"/>
      <c r="F50" s="753"/>
      <c r="G50" s="753"/>
      <c r="H50" s="753"/>
    </row>
    <row r="51" spans="1:10" ht="12.95" customHeight="1" x14ac:dyDescent="0.2">
      <c r="B51" s="433"/>
      <c r="C51" s="433"/>
      <c r="D51" s="433"/>
      <c r="E51" s="433"/>
      <c r="F51" s="433"/>
      <c r="G51" s="433"/>
      <c r="H51" s="433"/>
    </row>
    <row r="52" spans="1:10" ht="15" x14ac:dyDescent="0.25">
      <c r="A52" s="37">
        <v>5169</v>
      </c>
      <c r="B52" s="435" t="s">
        <v>14</v>
      </c>
      <c r="G52" s="732">
        <f>SUM(G53,G57,G61,G64)</f>
        <v>795</v>
      </c>
      <c r="H52" s="733"/>
      <c r="I52" s="36">
        <v>569</v>
      </c>
      <c r="J52" s="36">
        <v>471</v>
      </c>
    </row>
    <row r="53" spans="1:10" ht="15" x14ac:dyDescent="0.25">
      <c r="B53" s="441" t="s">
        <v>97</v>
      </c>
      <c r="G53" s="735">
        <v>570</v>
      </c>
      <c r="H53" s="736"/>
    </row>
    <row r="54" spans="1:10" ht="15" customHeight="1" x14ac:dyDescent="0.2">
      <c r="B54" s="756" t="s">
        <v>725</v>
      </c>
      <c r="C54" s="756"/>
      <c r="D54" s="756"/>
      <c r="E54" s="756"/>
      <c r="F54" s="756"/>
      <c r="G54" s="756"/>
      <c r="H54" s="756"/>
    </row>
    <row r="55" spans="1:10" s="215" customFormat="1" ht="56.25" customHeight="1" x14ac:dyDescent="0.2">
      <c r="B55" s="756"/>
      <c r="C55" s="756"/>
      <c r="D55" s="756"/>
      <c r="E55" s="756"/>
      <c r="F55" s="756"/>
      <c r="G55" s="756"/>
      <c r="H55" s="756"/>
      <c r="I55" s="217"/>
      <c r="J55" s="217"/>
    </row>
    <row r="56" spans="1:10" s="215" customFormat="1" ht="15" customHeight="1" x14ac:dyDescent="0.2">
      <c r="I56" s="217"/>
      <c r="J56" s="217"/>
    </row>
    <row r="57" spans="1:10" ht="15" x14ac:dyDescent="0.25">
      <c r="B57" s="441" t="s">
        <v>144</v>
      </c>
      <c r="G57" s="735">
        <v>30</v>
      </c>
      <c r="H57" s="736"/>
    </row>
    <row r="58" spans="1:10" ht="15" customHeight="1" x14ac:dyDescent="0.2">
      <c r="B58" s="756" t="s">
        <v>374</v>
      </c>
      <c r="C58" s="756"/>
      <c r="D58" s="756"/>
      <c r="E58" s="756"/>
      <c r="F58" s="756"/>
      <c r="G58" s="756"/>
      <c r="H58" s="756"/>
    </row>
    <row r="59" spans="1:10" ht="15" customHeight="1" x14ac:dyDescent="0.2">
      <c r="B59" s="756"/>
      <c r="C59" s="756"/>
      <c r="D59" s="756"/>
      <c r="E59" s="756"/>
      <c r="F59" s="756"/>
      <c r="G59" s="756"/>
      <c r="H59" s="756"/>
    </row>
    <row r="60" spans="1:10" ht="15" customHeight="1" x14ac:dyDescent="0.2"/>
    <row r="61" spans="1:10" ht="15" x14ac:dyDescent="0.25">
      <c r="B61" s="441" t="s">
        <v>726</v>
      </c>
      <c r="G61" s="735">
        <v>150</v>
      </c>
      <c r="H61" s="736"/>
    </row>
    <row r="62" spans="1:10" ht="44.25" customHeight="1" x14ac:dyDescent="0.2">
      <c r="B62" s="739" t="s">
        <v>727</v>
      </c>
      <c r="C62" s="739"/>
      <c r="D62" s="739"/>
      <c r="E62" s="739"/>
      <c r="F62" s="739"/>
      <c r="G62" s="739"/>
      <c r="H62" s="739"/>
    </row>
    <row r="63" spans="1:10" ht="15" customHeight="1" x14ac:dyDescent="0.25">
      <c r="B63" s="427"/>
      <c r="C63" s="427"/>
      <c r="D63" s="427"/>
      <c r="E63" s="427"/>
      <c r="F63" s="427"/>
      <c r="G63" s="427"/>
      <c r="H63" s="427"/>
    </row>
    <row r="64" spans="1:10" ht="15" customHeight="1" x14ac:dyDescent="0.25">
      <c r="B64" s="742" t="s">
        <v>537</v>
      </c>
      <c r="C64" s="742"/>
      <c r="D64" s="742"/>
      <c r="E64" s="742"/>
      <c r="F64" s="742"/>
      <c r="G64" s="746">
        <v>45</v>
      </c>
      <c r="H64" s="747"/>
    </row>
    <row r="65" spans="1:10" ht="15" customHeight="1" x14ac:dyDescent="0.2">
      <c r="B65" s="753" t="s">
        <v>538</v>
      </c>
      <c r="C65" s="753"/>
      <c r="D65" s="753"/>
      <c r="E65" s="753"/>
      <c r="F65" s="753"/>
      <c r="G65" s="753"/>
      <c r="H65" s="753"/>
    </row>
    <row r="66" spans="1:10" ht="15" customHeight="1" x14ac:dyDescent="0.25">
      <c r="B66" s="427"/>
      <c r="C66" s="427"/>
      <c r="D66" s="427"/>
      <c r="E66" s="427"/>
      <c r="F66" s="427"/>
      <c r="G66" s="427"/>
      <c r="H66" s="427"/>
    </row>
    <row r="67" spans="1:10" ht="15" x14ac:dyDescent="0.25">
      <c r="A67" s="37">
        <v>5175</v>
      </c>
      <c r="B67" s="435" t="s">
        <v>26</v>
      </c>
      <c r="G67" s="732">
        <f>SUM(G68,G73,G77)</f>
        <v>145</v>
      </c>
      <c r="H67" s="733"/>
      <c r="I67" s="36">
        <v>132</v>
      </c>
      <c r="J67" s="36">
        <v>147</v>
      </c>
    </row>
    <row r="68" spans="1:10" ht="15" x14ac:dyDescent="0.25">
      <c r="B68" s="441" t="s">
        <v>146</v>
      </c>
      <c r="G68" s="735">
        <v>30</v>
      </c>
      <c r="H68" s="736"/>
    </row>
    <row r="69" spans="1:10" ht="14.25" customHeight="1" x14ac:dyDescent="0.25">
      <c r="B69" s="739" t="s">
        <v>187</v>
      </c>
      <c r="C69" s="740"/>
      <c r="D69" s="740"/>
      <c r="E69" s="740"/>
      <c r="F69" s="740"/>
      <c r="G69" s="740"/>
      <c r="H69" s="740"/>
    </row>
    <row r="70" spans="1:10" ht="15" hidden="1" customHeight="1" x14ac:dyDescent="0.2">
      <c r="B70" s="424"/>
      <c r="C70" s="424"/>
      <c r="D70" s="424"/>
      <c r="E70" s="424"/>
      <c r="F70" s="424"/>
      <c r="G70" s="424"/>
      <c r="H70" s="424"/>
    </row>
    <row r="71" spans="1:10" ht="15" customHeight="1" x14ac:dyDescent="0.2">
      <c r="B71" s="424"/>
      <c r="C71" s="424"/>
      <c r="D71" s="424"/>
      <c r="E71" s="424"/>
      <c r="F71" s="424"/>
      <c r="G71" s="424"/>
      <c r="H71" s="424"/>
    </row>
    <row r="72" spans="1:10" ht="15" hidden="1" customHeight="1" x14ac:dyDescent="0.2">
      <c r="B72" s="424"/>
      <c r="C72" s="424"/>
      <c r="D72" s="424"/>
      <c r="E72" s="424"/>
      <c r="F72" s="424"/>
      <c r="G72" s="424"/>
      <c r="H72" s="424"/>
    </row>
    <row r="73" spans="1:10" ht="28.5" customHeight="1" x14ac:dyDescent="0.25">
      <c r="B73" s="800" t="s">
        <v>375</v>
      </c>
      <c r="C73" s="800"/>
      <c r="D73" s="800"/>
      <c r="E73" s="800"/>
      <c r="F73" s="800"/>
      <c r="G73" s="735">
        <v>50</v>
      </c>
      <c r="H73" s="736"/>
    </row>
    <row r="74" spans="1:10" ht="15" customHeight="1" x14ac:dyDescent="0.2">
      <c r="B74" s="739" t="s">
        <v>376</v>
      </c>
      <c r="C74" s="739"/>
      <c r="D74" s="739"/>
      <c r="E74" s="739"/>
      <c r="F74" s="739"/>
      <c r="G74" s="739"/>
      <c r="H74" s="739"/>
    </row>
    <row r="75" spans="1:10" ht="15" customHeight="1" x14ac:dyDescent="0.2">
      <c r="B75" s="739"/>
      <c r="C75" s="739"/>
      <c r="D75" s="739"/>
      <c r="E75" s="739"/>
      <c r="F75" s="739"/>
      <c r="G75" s="739"/>
      <c r="H75" s="739"/>
    </row>
    <row r="76" spans="1:10" ht="15" customHeight="1" x14ac:dyDescent="0.2">
      <c r="B76" s="424"/>
      <c r="C76" s="424"/>
      <c r="D76" s="424"/>
      <c r="E76" s="424"/>
      <c r="F76" s="424"/>
      <c r="G76" s="424"/>
      <c r="H76" s="424"/>
    </row>
    <row r="77" spans="1:10" ht="15" x14ac:dyDescent="0.25">
      <c r="B77" s="441" t="s">
        <v>147</v>
      </c>
      <c r="G77" s="735">
        <v>65</v>
      </c>
      <c r="H77" s="736"/>
    </row>
    <row r="78" spans="1:10" ht="15" x14ac:dyDescent="0.25">
      <c r="B78" s="429" t="s">
        <v>190</v>
      </c>
      <c r="G78" s="230"/>
      <c r="H78" s="231"/>
    </row>
    <row r="79" spans="1:10" ht="15" customHeight="1" x14ac:dyDescent="0.2">
      <c r="B79" s="424"/>
      <c r="C79" s="424"/>
      <c r="D79" s="424"/>
      <c r="E79" s="424"/>
      <c r="F79" s="424"/>
      <c r="G79" s="424"/>
      <c r="H79" s="424"/>
    </row>
    <row r="80" spans="1:10" ht="15.75" thickBot="1" x14ac:dyDescent="0.3">
      <c r="B80" s="44" t="s">
        <v>421</v>
      </c>
      <c r="C80" s="45"/>
      <c r="D80" s="46"/>
      <c r="E80" s="47"/>
      <c r="F80" s="47"/>
      <c r="G80" s="738">
        <f>SUM(G81)</f>
        <v>50</v>
      </c>
      <c r="H80" s="738"/>
      <c r="I80" s="139">
        <v>25</v>
      </c>
      <c r="J80" s="139">
        <v>50</v>
      </c>
    </row>
    <row r="81" spans="1:11" ht="15.75" thickTop="1" x14ac:dyDescent="0.25">
      <c r="A81" s="37">
        <v>5499</v>
      </c>
      <c r="B81" s="435" t="s">
        <v>378</v>
      </c>
      <c r="G81" s="732">
        <f>SUM(G82,G86)</f>
        <v>50</v>
      </c>
      <c r="H81" s="733"/>
    </row>
    <row r="82" spans="1:11" ht="15" x14ac:dyDescent="0.25">
      <c r="B82" s="441" t="s">
        <v>728</v>
      </c>
      <c r="G82" s="735">
        <v>25</v>
      </c>
      <c r="H82" s="736"/>
    </row>
    <row r="83" spans="1:11" x14ac:dyDescent="0.2">
      <c r="B83" s="756" t="s">
        <v>377</v>
      </c>
      <c r="C83" s="758"/>
      <c r="D83" s="758"/>
      <c r="E83" s="758"/>
      <c r="F83" s="758"/>
      <c r="G83" s="758"/>
      <c r="H83" s="758"/>
    </row>
    <row r="84" spans="1:11" ht="30.75" customHeight="1" x14ac:dyDescent="0.2">
      <c r="B84" s="758"/>
      <c r="C84" s="758"/>
      <c r="D84" s="758"/>
      <c r="E84" s="758"/>
      <c r="F84" s="758"/>
      <c r="G84" s="758"/>
      <c r="H84" s="758"/>
    </row>
    <row r="85" spans="1:11" ht="14.25" customHeight="1" x14ac:dyDescent="0.2"/>
    <row r="86" spans="1:11" ht="15" x14ac:dyDescent="0.25">
      <c r="B86" s="441" t="s">
        <v>143</v>
      </c>
      <c r="G86" s="735">
        <v>25</v>
      </c>
      <c r="H86" s="736"/>
    </row>
    <row r="87" spans="1:11" ht="31.5" customHeight="1" x14ac:dyDescent="0.2">
      <c r="B87" s="756" t="s">
        <v>729</v>
      </c>
      <c r="C87" s="758"/>
      <c r="D87" s="758"/>
      <c r="E87" s="758"/>
      <c r="F87" s="758"/>
      <c r="G87" s="758"/>
      <c r="H87" s="758"/>
    </row>
    <row r="88" spans="1:11" ht="14.25" customHeight="1" x14ac:dyDescent="0.2"/>
    <row r="89" spans="1:11" ht="32.25" customHeight="1" thickBot="1" x14ac:dyDescent="0.3">
      <c r="B89" s="719" t="s">
        <v>450</v>
      </c>
      <c r="C89" s="720"/>
      <c r="D89" s="720"/>
      <c r="E89" s="720"/>
      <c r="F89" s="720"/>
      <c r="G89" s="738">
        <f>SUM(G90)</f>
        <v>12573</v>
      </c>
      <c r="H89" s="738"/>
      <c r="I89" s="139">
        <v>10965</v>
      </c>
      <c r="J89" s="139">
        <v>11606</v>
      </c>
      <c r="K89" s="139"/>
    </row>
    <row r="90" spans="1:11" ht="14.25" customHeight="1" thickTop="1" x14ac:dyDescent="0.25">
      <c r="A90" s="37">
        <v>5331</v>
      </c>
      <c r="B90" s="435" t="s">
        <v>90</v>
      </c>
      <c r="G90" s="732">
        <f>SUM(G91,G95,G101,G105,G112)</f>
        <v>12573</v>
      </c>
      <c r="H90" s="733"/>
    </row>
    <row r="91" spans="1:11" ht="15" x14ac:dyDescent="0.25">
      <c r="B91" s="811" t="s">
        <v>424</v>
      </c>
      <c r="C91" s="812"/>
      <c r="D91" s="812"/>
      <c r="E91" s="812"/>
      <c r="F91" s="812"/>
      <c r="G91" s="735">
        <v>100</v>
      </c>
      <c r="H91" s="736"/>
    </row>
    <row r="92" spans="1:11" ht="15" hidden="1" customHeight="1" x14ac:dyDescent="0.2">
      <c r="B92" s="741" t="s">
        <v>180</v>
      </c>
      <c r="C92" s="741"/>
      <c r="D92" s="741"/>
      <c r="E92" s="741"/>
      <c r="F92" s="741"/>
      <c r="G92" s="741"/>
      <c r="H92" s="741"/>
    </row>
    <row r="93" spans="1:11" ht="28.5" customHeight="1" x14ac:dyDescent="0.2">
      <c r="B93" s="741"/>
      <c r="C93" s="741"/>
      <c r="D93" s="741"/>
      <c r="E93" s="741"/>
      <c r="F93" s="741"/>
      <c r="G93" s="741"/>
      <c r="H93" s="741"/>
    </row>
    <row r="94" spans="1:11" ht="15" customHeight="1" x14ac:dyDescent="0.2">
      <c r="B94" s="425"/>
      <c r="C94" s="425"/>
      <c r="D94" s="425"/>
      <c r="E94" s="425"/>
      <c r="F94" s="425"/>
      <c r="G94" s="425"/>
      <c r="H94" s="425"/>
    </row>
    <row r="95" spans="1:11" ht="15" x14ac:dyDescent="0.25">
      <c r="B95" s="792" t="s">
        <v>181</v>
      </c>
      <c r="C95" s="810"/>
      <c r="D95" s="810"/>
      <c r="E95" s="810"/>
      <c r="F95" s="810"/>
      <c r="G95" s="735">
        <v>898</v>
      </c>
      <c r="H95" s="736"/>
    </row>
    <row r="96" spans="1:11" ht="15.75" customHeight="1" x14ac:dyDescent="0.2">
      <c r="B96" s="739" t="s">
        <v>730</v>
      </c>
      <c r="C96" s="739"/>
      <c r="D96" s="739"/>
      <c r="E96" s="739"/>
      <c r="F96" s="739"/>
      <c r="G96" s="739"/>
      <c r="H96" s="739"/>
    </row>
    <row r="97" spans="2:8" ht="15" customHeight="1" x14ac:dyDescent="0.2">
      <c r="B97" s="739"/>
      <c r="C97" s="739"/>
      <c r="D97" s="739"/>
      <c r="E97" s="739"/>
      <c r="F97" s="739"/>
      <c r="G97" s="739"/>
      <c r="H97" s="739"/>
    </row>
    <row r="98" spans="2:8" ht="15" customHeight="1" x14ac:dyDescent="0.2">
      <c r="B98" s="739"/>
      <c r="C98" s="739"/>
      <c r="D98" s="739"/>
      <c r="E98" s="739"/>
      <c r="F98" s="739"/>
      <c r="G98" s="739"/>
      <c r="H98" s="739"/>
    </row>
    <row r="99" spans="2:8" ht="40.5" customHeight="1" x14ac:dyDescent="0.2">
      <c r="B99" s="739"/>
      <c r="C99" s="739"/>
      <c r="D99" s="739"/>
      <c r="E99" s="739"/>
      <c r="F99" s="739"/>
      <c r="G99" s="739"/>
      <c r="H99" s="739"/>
    </row>
    <row r="100" spans="2:8" ht="15" x14ac:dyDescent="0.25">
      <c r="B100" s="441"/>
      <c r="C100" s="442"/>
      <c r="D100" s="442"/>
      <c r="E100" s="442"/>
      <c r="F100" s="442"/>
      <c r="G100" s="430"/>
      <c r="H100" s="431"/>
    </row>
    <row r="101" spans="2:8" ht="15" x14ac:dyDescent="0.25">
      <c r="B101" s="792" t="s">
        <v>145</v>
      </c>
      <c r="C101" s="810"/>
      <c r="D101" s="810"/>
      <c r="E101" s="810"/>
      <c r="F101" s="810"/>
      <c r="G101" s="735">
        <f>225+50</f>
        <v>275</v>
      </c>
      <c r="H101" s="736"/>
    </row>
    <row r="102" spans="2:8" ht="18" customHeight="1" x14ac:dyDescent="0.2">
      <c r="B102" s="739" t="s">
        <v>423</v>
      </c>
      <c r="C102" s="741"/>
      <c r="D102" s="741"/>
      <c r="E102" s="741"/>
      <c r="F102" s="741"/>
      <c r="G102" s="741"/>
      <c r="H102" s="741"/>
    </row>
    <row r="103" spans="2:8" ht="13.5" customHeight="1" x14ac:dyDescent="0.2">
      <c r="B103" s="741"/>
      <c r="C103" s="741"/>
      <c r="D103" s="741"/>
      <c r="E103" s="741"/>
      <c r="F103" s="741"/>
      <c r="G103" s="741"/>
      <c r="H103" s="741"/>
    </row>
    <row r="104" spans="2:8" ht="15" x14ac:dyDescent="0.25">
      <c r="B104" s="441"/>
      <c r="C104" s="442"/>
      <c r="D104" s="442"/>
      <c r="E104" s="442"/>
      <c r="F104" s="442"/>
      <c r="G104" s="430"/>
      <c r="H104" s="431"/>
    </row>
    <row r="105" spans="2:8" ht="14.25" customHeight="1" x14ac:dyDescent="0.25">
      <c r="B105" s="794" t="s">
        <v>208</v>
      </c>
      <c r="C105" s="813"/>
      <c r="D105" s="813"/>
      <c r="E105" s="813"/>
      <c r="F105" s="813"/>
      <c r="G105" s="735">
        <v>800</v>
      </c>
      <c r="H105" s="736"/>
    </row>
    <row r="106" spans="2:8" ht="14.25" customHeight="1" x14ac:dyDescent="0.2">
      <c r="B106" s="756" t="s">
        <v>731</v>
      </c>
      <c r="C106" s="756"/>
      <c r="D106" s="756"/>
      <c r="E106" s="756"/>
      <c r="F106" s="756"/>
      <c r="G106" s="756"/>
      <c r="H106" s="756"/>
    </row>
    <row r="107" spans="2:8" x14ac:dyDescent="0.2">
      <c r="B107" s="756"/>
      <c r="C107" s="756"/>
      <c r="D107" s="756"/>
      <c r="E107" s="756"/>
      <c r="F107" s="756"/>
      <c r="G107" s="756"/>
      <c r="H107" s="756"/>
    </row>
    <row r="108" spans="2:8" x14ac:dyDescent="0.2">
      <c r="B108" s="756"/>
      <c r="C108" s="756"/>
      <c r="D108" s="756"/>
      <c r="E108" s="756"/>
      <c r="F108" s="756"/>
      <c r="G108" s="756"/>
      <c r="H108" s="756"/>
    </row>
    <row r="109" spans="2:8" x14ac:dyDescent="0.2">
      <c r="B109" s="756"/>
      <c r="C109" s="756"/>
      <c r="D109" s="756"/>
      <c r="E109" s="756"/>
      <c r="F109" s="756"/>
      <c r="G109" s="756"/>
      <c r="H109" s="756"/>
    </row>
    <row r="110" spans="2:8" ht="30.75" customHeight="1" x14ac:dyDescent="0.2">
      <c r="B110" s="756"/>
      <c r="C110" s="756"/>
      <c r="D110" s="756"/>
      <c r="E110" s="756"/>
      <c r="F110" s="756"/>
      <c r="G110" s="756"/>
      <c r="H110" s="756"/>
    </row>
    <row r="111" spans="2:8" ht="18" customHeight="1" x14ac:dyDescent="0.2">
      <c r="B111" s="37"/>
      <c r="C111" s="37"/>
      <c r="E111" s="37"/>
      <c r="F111" s="37"/>
      <c r="G111" s="37"/>
    </row>
    <row r="112" spans="2:8" ht="15" x14ac:dyDescent="0.25">
      <c r="B112" s="792" t="s">
        <v>182</v>
      </c>
      <c r="C112" s="810"/>
      <c r="D112" s="810"/>
      <c r="E112" s="810"/>
      <c r="F112" s="810"/>
      <c r="G112" s="735">
        <v>10500</v>
      </c>
      <c r="H112" s="736"/>
    </row>
    <row r="113" spans="1:10" ht="15.75" customHeight="1" x14ac:dyDescent="0.2">
      <c r="B113" s="739" t="s">
        <v>732</v>
      </c>
      <c r="C113" s="739"/>
      <c r="D113" s="739"/>
      <c r="E113" s="739"/>
      <c r="F113" s="739"/>
      <c r="G113" s="739"/>
      <c r="H113" s="739"/>
    </row>
    <row r="114" spans="1:10" ht="15.75" customHeight="1" x14ac:dyDescent="0.2">
      <c r="B114" s="739"/>
      <c r="C114" s="739"/>
      <c r="D114" s="739"/>
      <c r="E114" s="739"/>
      <c r="F114" s="739"/>
      <c r="G114" s="739"/>
      <c r="H114" s="739"/>
    </row>
    <row r="115" spans="1:10" ht="18" customHeight="1" x14ac:dyDescent="0.2">
      <c r="B115" s="739"/>
      <c r="C115" s="739"/>
      <c r="D115" s="739"/>
      <c r="E115" s="739"/>
      <c r="F115" s="739"/>
      <c r="G115" s="739"/>
      <c r="H115" s="739"/>
    </row>
    <row r="116" spans="1:10" ht="21.75" customHeight="1" x14ac:dyDescent="0.2">
      <c r="B116" s="739"/>
      <c r="C116" s="739"/>
      <c r="D116" s="739"/>
      <c r="E116" s="739"/>
      <c r="F116" s="739"/>
      <c r="G116" s="739"/>
      <c r="H116" s="739"/>
    </row>
    <row r="117" spans="1:10" x14ac:dyDescent="0.2">
      <c r="B117" s="424"/>
      <c r="C117" s="424"/>
      <c r="D117" s="424"/>
      <c r="E117" s="424"/>
      <c r="F117" s="424"/>
      <c r="G117" s="424"/>
      <c r="H117" s="424"/>
    </row>
    <row r="118" spans="1:10" ht="30.75" customHeight="1" thickBot="1" x14ac:dyDescent="0.3">
      <c r="B118" s="719" t="s">
        <v>451</v>
      </c>
      <c r="C118" s="720"/>
      <c r="D118" s="720"/>
      <c r="E118" s="720"/>
      <c r="F118" s="720"/>
      <c r="G118" s="738">
        <f>SUM(G119)</f>
        <v>250</v>
      </c>
      <c r="H118" s="738"/>
      <c r="I118" s="139">
        <v>250</v>
      </c>
      <c r="J118" s="139">
        <v>250</v>
      </c>
    </row>
    <row r="119" spans="1:10" ht="14.25" customHeight="1" thickTop="1" x14ac:dyDescent="0.25">
      <c r="A119" s="37">
        <v>5331</v>
      </c>
      <c r="B119" s="435" t="s">
        <v>90</v>
      </c>
      <c r="G119" s="732">
        <v>250</v>
      </c>
      <c r="H119" s="733"/>
    </row>
    <row r="120" spans="1:10" s="163" customFormat="1" ht="32.25" customHeight="1" x14ac:dyDescent="0.25">
      <c r="B120" s="809" t="s">
        <v>149</v>
      </c>
      <c r="C120" s="809"/>
      <c r="D120" s="809"/>
      <c r="E120" s="809"/>
      <c r="F120" s="809"/>
      <c r="G120" s="809"/>
      <c r="H120" s="809"/>
      <c r="I120" s="164"/>
      <c r="J120" s="164"/>
    </row>
    <row r="121" spans="1:10" ht="14.25" customHeight="1" x14ac:dyDescent="0.2">
      <c r="B121" s="756" t="s">
        <v>733</v>
      </c>
      <c r="C121" s="756"/>
      <c r="D121" s="756"/>
      <c r="E121" s="756"/>
      <c r="F121" s="756"/>
      <c r="G121" s="756"/>
      <c r="H121" s="756"/>
    </row>
    <row r="122" spans="1:10" x14ac:dyDescent="0.2">
      <c r="B122" s="756"/>
      <c r="C122" s="756"/>
      <c r="D122" s="756"/>
      <c r="E122" s="756"/>
      <c r="F122" s="756"/>
      <c r="G122" s="756"/>
      <c r="H122" s="756"/>
    </row>
    <row r="123" spans="1:10" x14ac:dyDescent="0.2">
      <c r="B123" s="424"/>
      <c r="C123" s="424"/>
      <c r="D123" s="424"/>
      <c r="E123" s="424"/>
      <c r="F123" s="424"/>
      <c r="G123" s="424"/>
      <c r="H123" s="424"/>
    </row>
    <row r="124" spans="1:10" ht="17.25" customHeight="1" thickBot="1" x14ac:dyDescent="0.3">
      <c r="B124" s="44" t="s">
        <v>397</v>
      </c>
      <c r="C124" s="45"/>
      <c r="D124" s="46"/>
      <c r="E124" s="47"/>
      <c r="F124" s="47"/>
      <c r="G124" s="738">
        <f>SUM(G125,G129,G133,G139)</f>
        <v>125</v>
      </c>
      <c r="H124" s="738"/>
      <c r="I124" s="139">
        <f>SUM(I125:I139)</f>
        <v>115</v>
      </c>
      <c r="J124" s="139">
        <f>SUM(J125:J139)</f>
        <v>115</v>
      </c>
    </row>
    <row r="125" spans="1:10" ht="15.75" thickTop="1" x14ac:dyDescent="0.25">
      <c r="A125" s="37">
        <v>5139</v>
      </c>
      <c r="B125" s="435" t="s">
        <v>359</v>
      </c>
      <c r="G125" s="732">
        <v>20</v>
      </c>
      <c r="H125" s="732"/>
      <c r="I125" s="36">
        <v>0</v>
      </c>
      <c r="J125" s="36">
        <v>13</v>
      </c>
    </row>
    <row r="126" spans="1:10" ht="15" customHeight="1" x14ac:dyDescent="0.25">
      <c r="B126" s="742" t="s">
        <v>89</v>
      </c>
      <c r="C126" s="742"/>
      <c r="D126" s="742"/>
      <c r="E126" s="742"/>
      <c r="F126" s="742"/>
      <c r="G126" s="746"/>
      <c r="H126" s="747"/>
    </row>
    <row r="127" spans="1:10" ht="12.75" customHeight="1" x14ac:dyDescent="0.2">
      <c r="B127" s="756" t="s">
        <v>734</v>
      </c>
      <c r="C127" s="756"/>
      <c r="D127" s="756"/>
      <c r="E127" s="756"/>
      <c r="F127" s="756"/>
      <c r="G127" s="756"/>
      <c r="H127" s="756"/>
    </row>
    <row r="128" spans="1:10" ht="17.25" customHeight="1" x14ac:dyDescent="0.25">
      <c r="B128" s="94"/>
      <c r="C128" s="95"/>
      <c r="D128" s="93"/>
      <c r="E128" s="92"/>
      <c r="F128" s="92"/>
      <c r="G128" s="434"/>
      <c r="H128" s="434"/>
      <c r="I128" s="142"/>
      <c r="J128" s="142"/>
    </row>
    <row r="129" spans="1:11" ht="15" x14ac:dyDescent="0.25">
      <c r="A129" s="37">
        <v>5164</v>
      </c>
      <c r="B129" s="435" t="s">
        <v>29</v>
      </c>
      <c r="C129" s="426"/>
      <c r="D129" s="426"/>
      <c r="E129" s="426"/>
      <c r="F129" s="426"/>
      <c r="G129" s="732">
        <v>3</v>
      </c>
      <c r="H129" s="733"/>
      <c r="I129" s="36">
        <v>0</v>
      </c>
      <c r="J129" s="36">
        <v>3</v>
      </c>
      <c r="K129" s="39"/>
    </row>
    <row r="130" spans="1:11" ht="17.25" customHeight="1" x14ac:dyDescent="0.2">
      <c r="B130" s="814" t="s">
        <v>89</v>
      </c>
      <c r="C130" s="814"/>
      <c r="D130" s="814"/>
      <c r="E130" s="814"/>
      <c r="F130" s="814"/>
      <c r="G130" s="814"/>
      <c r="H130" s="814"/>
      <c r="I130" s="142"/>
      <c r="J130" s="142"/>
    </row>
    <row r="131" spans="1:11" ht="30" customHeight="1" x14ac:dyDescent="0.2">
      <c r="B131" s="751" t="s">
        <v>735</v>
      </c>
      <c r="C131" s="751"/>
      <c r="D131" s="751"/>
      <c r="E131" s="751"/>
      <c r="F131" s="751"/>
      <c r="G131" s="751"/>
      <c r="H131" s="751"/>
      <c r="I131" s="142"/>
      <c r="J131" s="142"/>
    </row>
    <row r="132" spans="1:11" ht="17.25" customHeight="1" x14ac:dyDescent="0.25">
      <c r="B132" s="94"/>
      <c r="C132" s="95"/>
      <c r="D132" s="93"/>
      <c r="E132" s="92"/>
      <c r="F132" s="92"/>
      <c r="G132" s="434"/>
      <c r="H132" s="434"/>
      <c r="I132" s="142"/>
      <c r="J132" s="142"/>
    </row>
    <row r="133" spans="1:11" ht="15" x14ac:dyDescent="0.25">
      <c r="A133" s="37">
        <v>5169</v>
      </c>
      <c r="B133" s="435" t="s">
        <v>14</v>
      </c>
      <c r="G133" s="732">
        <v>30</v>
      </c>
      <c r="H133" s="733"/>
      <c r="I133" s="36">
        <v>40</v>
      </c>
      <c r="J133" s="36">
        <v>33</v>
      </c>
    </row>
    <row r="134" spans="1:11" x14ac:dyDescent="0.2">
      <c r="B134" s="814" t="s">
        <v>89</v>
      </c>
      <c r="C134" s="814"/>
      <c r="D134" s="814"/>
      <c r="E134" s="814"/>
      <c r="F134" s="814"/>
      <c r="G134" s="814"/>
      <c r="H134" s="814"/>
    </row>
    <row r="135" spans="1:11" ht="14.25" customHeight="1" x14ac:dyDescent="0.2">
      <c r="B135" s="756" t="s">
        <v>736</v>
      </c>
      <c r="C135" s="756"/>
      <c r="D135" s="756"/>
      <c r="E135" s="756"/>
      <c r="F135" s="756"/>
      <c r="G135" s="756"/>
      <c r="H135" s="756"/>
    </row>
    <row r="136" spans="1:11" ht="14.25" customHeight="1" x14ac:dyDescent="0.2">
      <c r="B136" s="756"/>
      <c r="C136" s="756"/>
      <c r="D136" s="756"/>
      <c r="E136" s="756"/>
      <c r="F136" s="756"/>
      <c r="G136" s="756"/>
      <c r="H136" s="756"/>
    </row>
    <row r="137" spans="1:11" x14ac:dyDescent="0.2">
      <c r="B137" s="756"/>
      <c r="C137" s="756"/>
      <c r="D137" s="756"/>
      <c r="E137" s="756"/>
      <c r="F137" s="756"/>
      <c r="G137" s="756"/>
      <c r="H137" s="756"/>
    </row>
    <row r="138" spans="1:11" ht="12.95" customHeight="1" x14ac:dyDescent="0.2"/>
    <row r="139" spans="1:11" ht="15" x14ac:dyDescent="0.25">
      <c r="A139" s="37">
        <v>5175</v>
      </c>
      <c r="B139" s="435" t="s">
        <v>26</v>
      </c>
      <c r="G139" s="732">
        <v>72</v>
      </c>
      <c r="H139" s="733"/>
      <c r="I139" s="36">
        <v>75</v>
      </c>
      <c r="J139" s="36">
        <v>66</v>
      </c>
    </row>
    <row r="140" spans="1:11" ht="15" x14ac:dyDescent="0.25">
      <c r="B140" s="438" t="s">
        <v>89</v>
      </c>
      <c r="G140" s="786"/>
      <c r="H140" s="787"/>
    </row>
    <row r="141" spans="1:11" x14ac:dyDescent="0.2">
      <c r="B141" s="739" t="s">
        <v>209</v>
      </c>
      <c r="C141" s="740"/>
      <c r="D141" s="740"/>
      <c r="E141" s="740"/>
      <c r="F141" s="740"/>
      <c r="G141" s="740"/>
      <c r="H141" s="740"/>
    </row>
    <row r="142" spans="1:11" x14ac:dyDescent="0.2">
      <c r="B142" s="740"/>
      <c r="C142" s="740"/>
      <c r="D142" s="740"/>
      <c r="E142" s="740"/>
      <c r="F142" s="740"/>
      <c r="G142" s="740"/>
      <c r="H142" s="740"/>
    </row>
    <row r="143" spans="1:11" ht="12.95" customHeight="1" x14ac:dyDescent="0.2"/>
    <row r="144" spans="1:11" ht="30.75" customHeight="1" thickBot="1" x14ac:dyDescent="0.3">
      <c r="B144" s="719" t="s">
        <v>452</v>
      </c>
      <c r="C144" s="720"/>
      <c r="D144" s="720"/>
      <c r="E144" s="720"/>
      <c r="F144" s="720"/>
      <c r="G144" s="738">
        <f>SUM(G145)</f>
        <v>150</v>
      </c>
      <c r="H144" s="738"/>
      <c r="I144" s="139">
        <v>150</v>
      </c>
      <c r="J144" s="139">
        <v>150</v>
      </c>
    </row>
    <row r="145" spans="1:8" ht="14.25" customHeight="1" thickTop="1" x14ac:dyDescent="0.25">
      <c r="A145" s="37">
        <v>5331</v>
      </c>
      <c r="B145" s="435" t="s">
        <v>90</v>
      </c>
      <c r="G145" s="732">
        <v>150</v>
      </c>
      <c r="H145" s="733"/>
    </row>
    <row r="146" spans="1:8" ht="14.25" customHeight="1" x14ac:dyDescent="0.25">
      <c r="B146" s="815" t="s">
        <v>191</v>
      </c>
      <c r="C146" s="815"/>
      <c r="D146" s="815"/>
      <c r="E146" s="815"/>
      <c r="F146" s="815"/>
      <c r="G146" s="422"/>
      <c r="H146" s="423"/>
    </row>
    <row r="147" spans="1:8" ht="25.5" customHeight="1" x14ac:dyDescent="0.2">
      <c r="B147" s="739" t="s">
        <v>183</v>
      </c>
      <c r="C147" s="739"/>
      <c r="D147" s="739"/>
      <c r="E147" s="739"/>
      <c r="F147" s="739"/>
      <c r="G147" s="739"/>
      <c r="H147" s="739"/>
    </row>
    <row r="148" spans="1:8" ht="15" customHeight="1" x14ac:dyDescent="0.2">
      <c r="B148" s="752"/>
      <c r="C148" s="752"/>
      <c r="D148" s="752"/>
      <c r="E148" s="752"/>
      <c r="F148" s="752"/>
      <c r="G148" s="752"/>
      <c r="H148" s="752"/>
    </row>
    <row r="149" spans="1:8" x14ac:dyDescent="0.2">
      <c r="B149" s="752"/>
      <c r="C149" s="752"/>
      <c r="D149" s="752"/>
      <c r="E149" s="752"/>
      <c r="F149" s="752"/>
      <c r="G149" s="752"/>
      <c r="H149" s="752"/>
    </row>
    <row r="150" spans="1:8" x14ac:dyDescent="0.2">
      <c r="D150" s="176" t="s">
        <v>252</v>
      </c>
      <c r="E150" s="177">
        <f>SUM(E16)</f>
        <v>12558</v>
      </c>
      <c r="F150" s="177">
        <f>SUM(F16)</f>
        <v>13214</v>
      </c>
      <c r="G150" s="177">
        <f>SUM(G16)</f>
        <v>14437</v>
      </c>
    </row>
    <row r="151" spans="1:8" x14ac:dyDescent="0.2">
      <c r="D151" s="176" t="s">
        <v>253</v>
      </c>
      <c r="E151" s="177">
        <v>0</v>
      </c>
      <c r="F151" s="177">
        <v>0</v>
      </c>
      <c r="G151" s="177">
        <v>0</v>
      </c>
    </row>
    <row r="152" spans="1:8" ht="15" x14ac:dyDescent="0.25">
      <c r="D152" s="178" t="s">
        <v>248</v>
      </c>
      <c r="E152" s="179">
        <f>SUM(E150:E151)</f>
        <v>12558</v>
      </c>
      <c r="F152" s="179">
        <f>SUM(F150:F151)</f>
        <v>13214</v>
      </c>
      <c r="G152" s="179">
        <f>SUM(G150:G151)</f>
        <v>14437</v>
      </c>
    </row>
  </sheetData>
  <mergeCells count="92">
    <mergeCell ref="B30:H30"/>
    <mergeCell ref="B32:F32"/>
    <mergeCell ref="G32:H32"/>
    <mergeCell ref="G53:H53"/>
    <mergeCell ref="G52:H52"/>
    <mergeCell ref="B49:F49"/>
    <mergeCell ref="G49:H49"/>
    <mergeCell ref="B33:H33"/>
    <mergeCell ref="G38:H38"/>
    <mergeCell ref="B39:H42"/>
    <mergeCell ref="G44:H44"/>
    <mergeCell ref="B46:H47"/>
    <mergeCell ref="G35:H35"/>
    <mergeCell ref="B36:H36"/>
    <mergeCell ref="B45:F45"/>
    <mergeCell ref="G45:H45"/>
    <mergeCell ref="B148:H149"/>
    <mergeCell ref="G124:H124"/>
    <mergeCell ref="B141:H142"/>
    <mergeCell ref="G140:H140"/>
    <mergeCell ref="G133:H133"/>
    <mergeCell ref="B135:H137"/>
    <mergeCell ref="G139:H139"/>
    <mergeCell ref="B146:F146"/>
    <mergeCell ref="B147:H147"/>
    <mergeCell ref="G145:H145"/>
    <mergeCell ref="B144:F144"/>
    <mergeCell ref="G144:H144"/>
    <mergeCell ref="B134:H134"/>
    <mergeCell ref="G125:H125"/>
    <mergeCell ref="B126:F126"/>
    <mergeCell ref="B131:H131"/>
    <mergeCell ref="G1:H1"/>
    <mergeCell ref="B16:D16"/>
    <mergeCell ref="G27:H27"/>
    <mergeCell ref="G28:H28"/>
    <mergeCell ref="B29:F29"/>
    <mergeCell ref="G29:H29"/>
    <mergeCell ref="G20:H20"/>
    <mergeCell ref="G21:H21"/>
    <mergeCell ref="B23:H25"/>
    <mergeCell ref="B22:F22"/>
    <mergeCell ref="B35:D35"/>
    <mergeCell ref="B89:F89"/>
    <mergeCell ref="G89:H89"/>
    <mergeCell ref="G81:H81"/>
    <mergeCell ref="B74:H75"/>
    <mergeCell ref="G67:H67"/>
    <mergeCell ref="B69:H69"/>
    <mergeCell ref="B62:H62"/>
    <mergeCell ref="G68:H68"/>
    <mergeCell ref="B64:F64"/>
    <mergeCell ref="G64:H64"/>
    <mergeCell ref="B65:H65"/>
    <mergeCell ref="B73:F73"/>
    <mergeCell ref="B50:H50"/>
    <mergeCell ref="G73:H73"/>
    <mergeCell ref="G57:H57"/>
    <mergeCell ref="B127:H127"/>
    <mergeCell ref="G129:H129"/>
    <mergeCell ref="B130:H130"/>
    <mergeCell ref="G126:H126"/>
    <mergeCell ref="B121:H122"/>
    <mergeCell ref="G119:H119"/>
    <mergeCell ref="B102:H103"/>
    <mergeCell ref="B106:H110"/>
    <mergeCell ref="B112:F112"/>
    <mergeCell ref="G112:H112"/>
    <mergeCell ref="B113:H116"/>
    <mergeCell ref="B105:F105"/>
    <mergeCell ref="G105:H105"/>
    <mergeCell ref="G91:H91"/>
    <mergeCell ref="B91:F91"/>
    <mergeCell ref="B92:H93"/>
    <mergeCell ref="B118:F118"/>
    <mergeCell ref="G118:H118"/>
    <mergeCell ref="G61:H61"/>
    <mergeCell ref="B54:H55"/>
    <mergeCell ref="B58:H59"/>
    <mergeCell ref="B120:H120"/>
    <mergeCell ref="G77:H77"/>
    <mergeCell ref="B83:H84"/>
    <mergeCell ref="B95:F95"/>
    <mergeCell ref="G95:H95"/>
    <mergeCell ref="B101:F101"/>
    <mergeCell ref="G101:H101"/>
    <mergeCell ref="B96:H99"/>
    <mergeCell ref="G82:H82"/>
    <mergeCell ref="G86:H86"/>
    <mergeCell ref="B87:H87"/>
    <mergeCell ref="G90:H90"/>
    <mergeCell ref="G80:H80"/>
  </mergeCells>
  <pageMargins left="0.70866141732283472" right="0.70866141732283472" top="0.78740157480314965" bottom="0.78740157480314965" header="0.31496062992125984" footer="0.31496062992125984"/>
  <pageSetup paperSize="9" scale="67" firstPageNumber="51"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2" manualBreakCount="2">
    <brk id="66" min="1" max="7" man="1"/>
    <brk id="131" min="1" max="7" man="1"/>
  </rowBreaks>
  <colBreaks count="1" manualBreakCount="1">
    <brk id="12" max="107"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AM229"/>
  <sheetViews>
    <sheetView showGridLines="0" view="pageBreakPreview" zoomScaleNormal="100" zoomScaleSheetLayoutView="100" workbookViewId="0">
      <selection activeCell="D196" sqref="D196"/>
    </sheetView>
  </sheetViews>
  <sheetFormatPr defaultColWidth="9.140625" defaultRowHeight="14.25" x14ac:dyDescent="0.2"/>
  <cols>
    <col min="1" max="1" width="5.42578125" style="37" customWidth="1"/>
    <col min="2" max="2" width="8.5703125" style="42" customWidth="1"/>
    <col min="3" max="3" width="9.140625" style="42"/>
    <col min="4" max="4" width="58.7109375" style="37" customWidth="1"/>
    <col min="5" max="7" width="14.140625" style="35" customWidth="1"/>
    <col min="8" max="8" width="9.140625" style="37" customWidth="1"/>
    <col min="9" max="10" width="9" style="36" customWidth="1"/>
    <col min="11" max="11" width="9.140625" style="312"/>
    <col min="12" max="12" width="9.140625" style="37"/>
    <col min="13" max="13" width="13.28515625" style="37" customWidth="1"/>
    <col min="14" max="16384" width="9.140625" style="37"/>
  </cols>
  <sheetData>
    <row r="1" spans="2:11" ht="23.25" x14ac:dyDescent="0.35">
      <c r="B1" s="98" t="s">
        <v>51</v>
      </c>
      <c r="G1" s="737" t="s">
        <v>71</v>
      </c>
      <c r="H1" s="737"/>
    </row>
    <row r="3" spans="2:11" x14ac:dyDescent="0.2">
      <c r="B3" s="49" t="s">
        <v>1</v>
      </c>
      <c r="C3" s="49" t="s">
        <v>425</v>
      </c>
    </row>
    <row r="4" spans="2:11" x14ac:dyDescent="0.2">
      <c r="C4" s="49" t="s">
        <v>40</v>
      </c>
    </row>
    <row r="5" spans="2:11" ht="12" customHeight="1" x14ac:dyDescent="0.2"/>
    <row r="6" spans="2:11" s="39" customFormat="1" ht="13.5" thickBot="1" x14ac:dyDescent="0.25">
      <c r="B6" s="100"/>
      <c r="C6" s="100"/>
      <c r="E6" s="36"/>
      <c r="F6" s="36"/>
      <c r="G6" s="36"/>
      <c r="H6" s="132" t="s">
        <v>6</v>
      </c>
      <c r="I6" s="36"/>
      <c r="J6" s="36"/>
      <c r="K6" s="312"/>
    </row>
    <row r="7" spans="2:11" s="39" customFormat="1" ht="39.75" thickTop="1" thickBot="1" x14ac:dyDescent="0.25">
      <c r="B7" s="58" t="s">
        <v>2</v>
      </c>
      <c r="C7" s="59" t="s">
        <v>3</v>
      </c>
      <c r="D7" s="60" t="s">
        <v>4</v>
      </c>
      <c r="E7" s="61" t="s">
        <v>582</v>
      </c>
      <c r="F7" s="61" t="s">
        <v>583</v>
      </c>
      <c r="G7" s="61" t="s">
        <v>584</v>
      </c>
      <c r="H7" s="27" t="s">
        <v>5</v>
      </c>
      <c r="I7" s="36"/>
      <c r="J7" s="36"/>
      <c r="K7" s="312"/>
    </row>
    <row r="8" spans="2:11" s="67" customFormat="1" thickTop="1" thickBot="1" x14ac:dyDescent="0.25">
      <c r="B8" s="62">
        <v>1</v>
      </c>
      <c r="C8" s="63">
        <v>2</v>
      </c>
      <c r="D8" s="63">
        <v>3</v>
      </c>
      <c r="E8" s="64">
        <v>4</v>
      </c>
      <c r="F8" s="64">
        <v>5</v>
      </c>
      <c r="G8" s="64">
        <v>6</v>
      </c>
      <c r="H8" s="65" t="s">
        <v>194</v>
      </c>
      <c r="I8" s="205"/>
      <c r="J8" s="205"/>
      <c r="K8" s="334"/>
    </row>
    <row r="9" spans="2:11" ht="15" thickTop="1" x14ac:dyDescent="0.2">
      <c r="B9" s="119">
        <v>4339</v>
      </c>
      <c r="C9" s="120">
        <v>51</v>
      </c>
      <c r="D9" s="123" t="s">
        <v>380</v>
      </c>
      <c r="E9" s="308">
        <f>SUM(I19)</f>
        <v>1654</v>
      </c>
      <c r="F9" s="308">
        <f>SUM(J19)</f>
        <v>2088</v>
      </c>
      <c r="G9" s="122">
        <f>SUM(G19)</f>
        <v>2348</v>
      </c>
      <c r="H9" s="101">
        <f>G9/E9*100</f>
        <v>141.95888754534462</v>
      </c>
    </row>
    <row r="10" spans="2:11" x14ac:dyDescent="0.2">
      <c r="B10" s="78">
        <v>4349</v>
      </c>
      <c r="C10" s="79">
        <v>51</v>
      </c>
      <c r="D10" s="82" t="s">
        <v>380</v>
      </c>
      <c r="E10" s="32">
        <f>SUM(I74)</f>
        <v>185</v>
      </c>
      <c r="F10" s="32">
        <f>SUM(J74)</f>
        <v>185</v>
      </c>
      <c r="G10" s="25">
        <f>SUM(G74)</f>
        <v>200</v>
      </c>
      <c r="H10" s="34">
        <f>G10/E10*100</f>
        <v>108.10810810810811</v>
      </c>
    </row>
    <row r="11" spans="2:11" x14ac:dyDescent="0.2">
      <c r="B11" s="78">
        <v>4399</v>
      </c>
      <c r="C11" s="79">
        <v>51</v>
      </c>
      <c r="D11" s="82" t="s">
        <v>380</v>
      </c>
      <c r="E11" s="32">
        <f>SUM(I105)</f>
        <v>2545</v>
      </c>
      <c r="F11" s="32">
        <f>SUM(J105)</f>
        <v>3441</v>
      </c>
      <c r="G11" s="25">
        <f>SUM(G105)</f>
        <v>1765</v>
      </c>
      <c r="H11" s="34">
        <f>G11/E11*100</f>
        <v>69.351669941060905</v>
      </c>
    </row>
    <row r="12" spans="2:11" x14ac:dyDescent="0.2">
      <c r="B12" s="78">
        <v>6113</v>
      </c>
      <c r="C12" s="79">
        <v>51</v>
      </c>
      <c r="D12" s="82" t="s">
        <v>380</v>
      </c>
      <c r="E12" s="32">
        <f>SUM(I195)</f>
        <v>3</v>
      </c>
      <c r="F12" s="32">
        <f>SUM(J195)</f>
        <v>3</v>
      </c>
      <c r="G12" s="25">
        <f>SUM(G195)</f>
        <v>3</v>
      </c>
      <c r="H12" s="34">
        <f t="shared" ref="H12:H14" si="0">G12/E12*100</f>
        <v>100</v>
      </c>
    </row>
    <row r="13" spans="2:11" x14ac:dyDescent="0.2">
      <c r="B13" s="78">
        <v>6172</v>
      </c>
      <c r="C13" s="79">
        <v>51</v>
      </c>
      <c r="D13" s="82" t="s">
        <v>380</v>
      </c>
      <c r="E13" s="32">
        <f>SUM(I199)</f>
        <v>19</v>
      </c>
      <c r="F13" s="32">
        <f>SUM(J199)</f>
        <v>19</v>
      </c>
      <c r="G13" s="25">
        <f>SUM(G199)</f>
        <v>19</v>
      </c>
      <c r="H13" s="34">
        <f t="shared" si="0"/>
        <v>100</v>
      </c>
    </row>
    <row r="14" spans="2:11" ht="15" thickBot="1" x14ac:dyDescent="0.25">
      <c r="B14" s="83">
        <v>6221</v>
      </c>
      <c r="C14" s="84">
        <v>51</v>
      </c>
      <c r="D14" s="220" t="s">
        <v>380</v>
      </c>
      <c r="E14" s="305">
        <f>SUM(I218)</f>
        <v>10</v>
      </c>
      <c r="F14" s="305">
        <f>SUM(J218)</f>
        <v>10</v>
      </c>
      <c r="G14" s="26">
        <f>SUM(G218)</f>
        <v>10</v>
      </c>
      <c r="H14" s="34">
        <f t="shared" si="0"/>
        <v>100</v>
      </c>
    </row>
    <row r="15" spans="2:11" s="87" customFormat="1" ht="16.5" thickTop="1" thickBot="1" x14ac:dyDescent="0.3">
      <c r="B15" s="726" t="s">
        <v>8</v>
      </c>
      <c r="C15" s="727"/>
      <c r="D15" s="728"/>
      <c r="E15" s="85">
        <f>SUM(E9:E14)</f>
        <v>4416</v>
      </c>
      <c r="F15" s="85">
        <f>SUM(F9:F14)</f>
        <v>5746</v>
      </c>
      <c r="G15" s="85">
        <f>SUM(G9:G14)</f>
        <v>4345</v>
      </c>
      <c r="H15" s="40">
        <f>G15/E15*100</f>
        <v>98.392210144927532</v>
      </c>
      <c r="I15" s="137"/>
      <c r="J15" s="137"/>
      <c r="K15" s="333"/>
    </row>
    <row r="16" spans="2:11" ht="5.0999999999999996" customHeight="1" thickTop="1" x14ac:dyDescent="0.2">
      <c r="B16" s="233"/>
      <c r="C16" s="233"/>
      <c r="D16" s="233"/>
      <c r="E16" s="233"/>
      <c r="F16" s="233"/>
      <c r="G16" s="233"/>
      <c r="H16" s="233"/>
      <c r="I16" s="243"/>
    </row>
    <row r="17" spans="1:15" ht="12" customHeight="1" x14ac:dyDescent="0.2">
      <c r="B17" s="478"/>
      <c r="C17" s="478"/>
      <c r="D17" s="478"/>
      <c r="E17" s="478"/>
      <c r="F17" s="478"/>
      <c r="G17" s="478"/>
      <c r="H17" s="478"/>
      <c r="I17" s="243"/>
    </row>
    <row r="18" spans="1:15" ht="15" x14ac:dyDescent="0.25">
      <c r="B18" s="43" t="s">
        <v>10</v>
      </c>
    </row>
    <row r="19" spans="1:15" ht="17.25" customHeight="1" thickBot="1" x14ac:dyDescent="0.3">
      <c r="B19" s="44" t="s">
        <v>398</v>
      </c>
      <c r="C19" s="45"/>
      <c r="D19" s="46"/>
      <c r="E19" s="47"/>
      <c r="F19" s="47"/>
      <c r="G19" s="738">
        <f>SUM(G20,G27)</f>
        <v>2348</v>
      </c>
      <c r="H19" s="738"/>
      <c r="I19" s="139">
        <f>SUM(I20:I30)</f>
        <v>1654</v>
      </c>
      <c r="J19" s="139">
        <f>SUM(J20:J30)</f>
        <v>2088</v>
      </c>
      <c r="M19" s="233"/>
      <c r="N19" s="233"/>
      <c r="O19" s="233"/>
    </row>
    <row r="20" spans="1:15" ht="15.75" thickTop="1" x14ac:dyDescent="0.25">
      <c r="A20" s="37">
        <v>5166</v>
      </c>
      <c r="B20" s="435" t="s">
        <v>12</v>
      </c>
      <c r="C20" s="426"/>
      <c r="D20" s="426"/>
      <c r="E20" s="426"/>
      <c r="F20" s="426"/>
      <c r="G20" s="707">
        <v>732</v>
      </c>
      <c r="H20" s="708"/>
      <c r="I20" s="36">
        <v>0</v>
      </c>
      <c r="J20" s="36">
        <v>636</v>
      </c>
      <c r="K20" s="39"/>
    </row>
    <row r="21" spans="1:15" ht="15" x14ac:dyDescent="0.25">
      <c r="B21" s="94" t="s">
        <v>683</v>
      </c>
      <c r="C21" s="426"/>
      <c r="D21" s="426"/>
      <c r="E21" s="426"/>
      <c r="F21" s="426"/>
      <c r="G21" s="416"/>
      <c r="H21" s="421"/>
      <c r="K21" s="39"/>
    </row>
    <row r="22" spans="1:15" ht="17.25" customHeight="1" x14ac:dyDescent="0.2">
      <c r="B22" s="716" t="s">
        <v>684</v>
      </c>
      <c r="C22" s="716"/>
      <c r="D22" s="716"/>
      <c r="E22" s="716"/>
      <c r="F22" s="716"/>
      <c r="G22" s="716"/>
      <c r="H22" s="716"/>
      <c r="I22" s="479"/>
      <c r="J22" s="479"/>
      <c r="K22" s="328"/>
      <c r="L22" s="233"/>
      <c r="M22" s="233"/>
      <c r="N22" s="233"/>
      <c r="O22" s="233"/>
    </row>
    <row r="23" spans="1:15" ht="17.25" customHeight="1" x14ac:dyDescent="0.2">
      <c r="B23" s="716"/>
      <c r="C23" s="716"/>
      <c r="D23" s="716"/>
      <c r="E23" s="716"/>
      <c r="F23" s="716"/>
      <c r="G23" s="716"/>
      <c r="H23" s="716"/>
      <c r="I23" s="479"/>
      <c r="J23" s="479"/>
      <c r="K23" s="328"/>
      <c r="L23" s="233"/>
      <c r="M23" s="233"/>
      <c r="N23" s="233"/>
      <c r="O23" s="233"/>
    </row>
    <row r="24" spans="1:15" ht="17.25" customHeight="1" x14ac:dyDescent="0.2">
      <c r="B24" s="716"/>
      <c r="C24" s="716"/>
      <c r="D24" s="716"/>
      <c r="E24" s="716"/>
      <c r="F24" s="716"/>
      <c r="G24" s="716"/>
      <c r="H24" s="716"/>
      <c r="I24" s="479"/>
      <c r="J24" s="479"/>
      <c r="K24" s="328"/>
      <c r="L24" s="233"/>
      <c r="M24" s="233"/>
      <c r="N24" s="233"/>
      <c r="O24" s="233"/>
    </row>
    <row r="25" spans="1:15" ht="90.75" customHeight="1" x14ac:dyDescent="0.2">
      <c r="B25" s="716"/>
      <c r="C25" s="716"/>
      <c r="D25" s="716"/>
      <c r="E25" s="716"/>
      <c r="F25" s="716"/>
      <c r="G25" s="716"/>
      <c r="H25" s="716"/>
      <c r="I25" s="479"/>
      <c r="J25" s="479"/>
      <c r="K25" s="328"/>
      <c r="L25" s="233"/>
      <c r="M25" s="233"/>
      <c r="N25" s="233"/>
      <c r="O25" s="233"/>
    </row>
    <row r="26" spans="1:15" ht="17.25" customHeight="1" x14ac:dyDescent="0.25">
      <c r="B26" s="360"/>
      <c r="C26" s="361"/>
      <c r="D26" s="362"/>
      <c r="E26" s="359"/>
      <c r="F26" s="359"/>
      <c r="G26" s="460"/>
      <c r="H26" s="460"/>
      <c r="I26" s="479"/>
      <c r="J26" s="479"/>
      <c r="K26" s="328"/>
      <c r="L26" s="233"/>
      <c r="M26" s="233"/>
      <c r="N26" s="233"/>
      <c r="O26" s="233"/>
    </row>
    <row r="27" spans="1:15" ht="15" x14ac:dyDescent="0.25">
      <c r="A27" s="37">
        <v>5169</v>
      </c>
      <c r="B27" s="435" t="s">
        <v>14</v>
      </c>
      <c r="G27" s="732">
        <f>SUM(G28,G37,G45,G52,G60,G68)</f>
        <v>1616</v>
      </c>
      <c r="H27" s="732"/>
      <c r="I27" s="36">
        <v>1654</v>
      </c>
      <c r="J27" s="36">
        <v>1369</v>
      </c>
      <c r="L27" s="233"/>
      <c r="M27" s="233"/>
      <c r="N27" s="233"/>
      <c r="O27" s="233"/>
    </row>
    <row r="28" spans="1:15" ht="15" customHeight="1" x14ac:dyDescent="0.2">
      <c r="B28" s="441" t="s">
        <v>426</v>
      </c>
      <c r="G28" s="735">
        <v>676</v>
      </c>
      <c r="H28" s="735"/>
      <c r="I28" s="243"/>
      <c r="J28" s="36">
        <v>45</v>
      </c>
      <c r="K28" s="312">
        <v>5139</v>
      </c>
      <c r="M28" s="233"/>
      <c r="N28" s="233"/>
      <c r="O28" s="233"/>
    </row>
    <row r="29" spans="1:15" ht="14.25" customHeight="1" x14ac:dyDescent="0.2">
      <c r="B29" s="711" t="s">
        <v>685</v>
      </c>
      <c r="C29" s="711"/>
      <c r="D29" s="711"/>
      <c r="E29" s="711"/>
      <c r="F29" s="711"/>
      <c r="G29" s="711"/>
      <c r="H29" s="711"/>
      <c r="I29" s="243"/>
      <c r="J29" s="36">
        <v>38</v>
      </c>
      <c r="K29" s="312">
        <v>5175</v>
      </c>
      <c r="L29" s="233"/>
      <c r="M29" s="233"/>
      <c r="N29" s="233"/>
      <c r="O29" s="233"/>
    </row>
    <row r="30" spans="1:15" ht="14.25" customHeight="1" x14ac:dyDescent="0.2">
      <c r="B30" s="711"/>
      <c r="C30" s="711"/>
      <c r="D30" s="711"/>
      <c r="E30" s="711"/>
      <c r="F30" s="711"/>
      <c r="G30" s="711"/>
      <c r="H30" s="711"/>
      <c r="I30" s="243"/>
      <c r="J30" s="243"/>
      <c r="K30" s="328"/>
      <c r="L30" s="233"/>
      <c r="M30" s="233"/>
      <c r="N30" s="233"/>
      <c r="O30" s="233"/>
    </row>
    <row r="31" spans="1:15" ht="14.25" customHeight="1" x14ac:dyDescent="0.2">
      <c r="B31" s="711"/>
      <c r="C31" s="711"/>
      <c r="D31" s="711"/>
      <c r="E31" s="711"/>
      <c r="F31" s="711"/>
      <c r="G31" s="711"/>
      <c r="H31" s="711"/>
      <c r="I31" s="243"/>
      <c r="J31" s="243"/>
      <c r="K31" s="328"/>
      <c r="L31" s="233"/>
      <c r="M31" s="233"/>
      <c r="N31" s="233"/>
      <c r="O31" s="233"/>
    </row>
    <row r="32" spans="1:15" ht="14.25" customHeight="1" x14ac:dyDescent="0.2">
      <c r="B32" s="711"/>
      <c r="C32" s="711"/>
      <c r="D32" s="711"/>
      <c r="E32" s="711"/>
      <c r="F32" s="711"/>
      <c r="G32" s="711"/>
      <c r="H32" s="711"/>
      <c r="I32" s="243"/>
      <c r="J32" s="243"/>
      <c r="K32" s="328"/>
      <c r="L32" s="233"/>
      <c r="M32" s="233"/>
      <c r="N32" s="233"/>
      <c r="O32" s="233"/>
    </row>
    <row r="33" spans="2:15" ht="15" customHeight="1" x14ac:dyDescent="0.2">
      <c r="B33" s="711"/>
      <c r="C33" s="711"/>
      <c r="D33" s="711"/>
      <c r="E33" s="711"/>
      <c r="F33" s="711"/>
      <c r="G33" s="711"/>
      <c r="H33" s="711"/>
      <c r="I33" s="243"/>
      <c r="J33" s="243"/>
      <c r="K33" s="328"/>
      <c r="L33" s="233"/>
      <c r="M33" s="233"/>
      <c r="N33" s="233"/>
      <c r="O33" s="233"/>
    </row>
    <row r="34" spans="2:15" ht="15" customHeight="1" x14ac:dyDescent="0.2">
      <c r="B34" s="711"/>
      <c r="C34" s="711"/>
      <c r="D34" s="711"/>
      <c r="E34" s="711"/>
      <c r="F34" s="711"/>
      <c r="G34" s="711"/>
      <c r="H34" s="711"/>
      <c r="I34" s="243"/>
      <c r="J34" s="243"/>
      <c r="K34" s="328"/>
      <c r="L34" s="233"/>
      <c r="M34" s="233"/>
      <c r="N34" s="233"/>
      <c r="O34" s="233"/>
    </row>
    <row r="35" spans="2:15" ht="15" hidden="1" customHeight="1" x14ac:dyDescent="0.25">
      <c r="B35" s="454"/>
      <c r="C35" s="232"/>
      <c r="D35" s="233"/>
      <c r="E35" s="234"/>
      <c r="F35" s="234"/>
      <c r="G35" s="449"/>
      <c r="H35" s="450"/>
      <c r="I35" s="243"/>
      <c r="J35" s="243"/>
      <c r="K35" s="328"/>
      <c r="L35" s="233"/>
      <c r="M35" s="233"/>
      <c r="N35" s="233"/>
      <c r="O35" s="233"/>
    </row>
    <row r="36" spans="2:15" ht="15" customHeight="1" x14ac:dyDescent="0.25">
      <c r="B36" s="454"/>
      <c r="C36" s="232"/>
      <c r="D36" s="233"/>
      <c r="E36" s="234"/>
      <c r="F36" s="234"/>
      <c r="G36" s="449"/>
      <c r="H36" s="450"/>
      <c r="I36" s="243"/>
      <c r="J36" s="243"/>
      <c r="K36" s="328"/>
      <c r="L36" s="233"/>
      <c r="M36" s="233"/>
      <c r="N36" s="233"/>
      <c r="O36" s="233"/>
    </row>
    <row r="37" spans="2:15" ht="15" customHeight="1" x14ac:dyDescent="0.2">
      <c r="B37" s="441" t="s">
        <v>108</v>
      </c>
      <c r="G37" s="735">
        <v>10</v>
      </c>
      <c r="H37" s="735"/>
      <c r="I37" s="243"/>
      <c r="J37" s="243"/>
      <c r="K37" s="328"/>
      <c r="L37" s="233"/>
      <c r="M37" s="233"/>
      <c r="N37" s="233"/>
      <c r="O37" s="233"/>
    </row>
    <row r="38" spans="2:15" ht="15" customHeight="1" x14ac:dyDescent="0.2">
      <c r="B38" s="711" t="s">
        <v>686</v>
      </c>
      <c r="C38" s="711"/>
      <c r="D38" s="711"/>
      <c r="E38" s="711"/>
      <c r="F38" s="711"/>
      <c r="G38" s="711"/>
      <c r="H38" s="711"/>
      <c r="I38" s="243"/>
      <c r="J38" s="243"/>
      <c r="K38" s="328"/>
      <c r="L38" s="233"/>
      <c r="M38" s="233"/>
      <c r="N38" s="233"/>
      <c r="O38" s="233"/>
    </row>
    <row r="39" spans="2:15" ht="15" customHeight="1" x14ac:dyDescent="0.2">
      <c r="B39" s="711"/>
      <c r="C39" s="711"/>
      <c r="D39" s="711"/>
      <c r="E39" s="711"/>
      <c r="F39" s="711"/>
      <c r="G39" s="711"/>
      <c r="H39" s="711"/>
      <c r="I39" s="243"/>
      <c r="J39" s="243"/>
      <c r="K39" s="328"/>
      <c r="L39" s="233"/>
      <c r="M39" s="233"/>
      <c r="N39" s="233"/>
      <c r="O39" s="233"/>
    </row>
    <row r="40" spans="2:15" ht="12.75" customHeight="1" x14ac:dyDescent="0.2">
      <c r="B40" s="711"/>
      <c r="C40" s="711"/>
      <c r="D40" s="711"/>
      <c r="E40" s="711"/>
      <c r="F40" s="711"/>
      <c r="G40" s="711"/>
      <c r="H40" s="711"/>
      <c r="I40" s="243"/>
      <c r="J40" s="243"/>
      <c r="K40" s="328"/>
      <c r="L40" s="233"/>
      <c r="M40" s="233"/>
      <c r="N40" s="233"/>
      <c r="O40" s="233"/>
    </row>
    <row r="41" spans="2:15" ht="15" customHeight="1" x14ac:dyDescent="0.2">
      <c r="B41" s="711"/>
      <c r="C41" s="711"/>
      <c r="D41" s="711"/>
      <c r="E41" s="711"/>
      <c r="F41" s="711"/>
      <c r="G41" s="711"/>
      <c r="H41" s="711"/>
      <c r="I41" s="243"/>
      <c r="J41" s="243"/>
      <c r="K41" s="328"/>
      <c r="L41" s="233"/>
      <c r="M41" s="233"/>
      <c r="N41" s="233"/>
      <c r="O41" s="233"/>
    </row>
    <row r="42" spans="2:15" ht="15" customHeight="1" x14ac:dyDescent="0.2">
      <c r="B42" s="711"/>
      <c r="C42" s="711"/>
      <c r="D42" s="711"/>
      <c r="E42" s="711"/>
      <c r="F42" s="711"/>
      <c r="G42" s="711"/>
      <c r="H42" s="711"/>
      <c r="I42" s="243"/>
      <c r="J42" s="243"/>
      <c r="K42" s="328"/>
      <c r="L42" s="233"/>
      <c r="M42" s="233"/>
      <c r="N42" s="233"/>
      <c r="O42" s="233"/>
    </row>
    <row r="43" spans="2:15" ht="12.75" customHeight="1" x14ac:dyDescent="0.2">
      <c r="B43" s="711"/>
      <c r="C43" s="711"/>
      <c r="D43" s="711"/>
      <c r="E43" s="711"/>
      <c r="F43" s="711"/>
      <c r="G43" s="711"/>
      <c r="H43" s="711"/>
      <c r="I43" s="243"/>
      <c r="J43" s="243"/>
      <c r="K43" s="328"/>
      <c r="L43" s="233"/>
      <c r="M43" s="233"/>
      <c r="N43" s="233"/>
      <c r="O43" s="233"/>
    </row>
    <row r="44" spans="2:15" ht="15.75" customHeight="1" x14ac:dyDescent="0.25">
      <c r="B44" s="461"/>
      <c r="C44" s="461"/>
      <c r="D44" s="461"/>
      <c r="E44" s="461"/>
      <c r="F44" s="461"/>
      <c r="G44" s="461"/>
      <c r="H44" s="461"/>
      <c r="I44" s="243"/>
      <c r="J44" s="243"/>
      <c r="K44" s="328"/>
      <c r="L44" s="233"/>
      <c r="M44" s="233"/>
      <c r="N44" s="233"/>
      <c r="O44" s="233"/>
    </row>
    <row r="45" spans="2:15" ht="15" customHeight="1" x14ac:dyDescent="0.2">
      <c r="B45" s="441" t="s">
        <v>109</v>
      </c>
      <c r="G45" s="735">
        <v>70</v>
      </c>
      <c r="H45" s="735"/>
      <c r="I45" s="243"/>
      <c r="J45" s="243"/>
      <c r="K45" s="328"/>
      <c r="L45" s="233"/>
      <c r="M45" s="233"/>
      <c r="N45" s="233"/>
      <c r="O45" s="233"/>
    </row>
    <row r="46" spans="2:15" ht="15" customHeight="1" x14ac:dyDescent="0.2">
      <c r="B46" s="756" t="s">
        <v>687</v>
      </c>
      <c r="C46" s="756"/>
      <c r="D46" s="756"/>
      <c r="E46" s="756"/>
      <c r="F46" s="756"/>
      <c r="G46" s="756"/>
      <c r="H46" s="756"/>
      <c r="I46" s="243"/>
      <c r="J46" s="243"/>
      <c r="K46" s="328"/>
      <c r="L46" s="233"/>
      <c r="M46" s="233"/>
      <c r="N46" s="233"/>
      <c r="O46" s="233"/>
    </row>
    <row r="47" spans="2:15" ht="15" customHeight="1" x14ac:dyDescent="0.2">
      <c r="B47" s="756"/>
      <c r="C47" s="756"/>
      <c r="D47" s="756"/>
      <c r="E47" s="756"/>
      <c r="F47" s="756"/>
      <c r="G47" s="756"/>
      <c r="H47" s="756"/>
      <c r="I47" s="243"/>
      <c r="J47" s="243"/>
      <c r="K47" s="328"/>
      <c r="L47" s="233"/>
      <c r="M47" s="233"/>
      <c r="N47" s="233"/>
      <c r="O47" s="233"/>
    </row>
    <row r="48" spans="2:15" ht="15" customHeight="1" x14ac:dyDescent="0.2">
      <c r="B48" s="756"/>
      <c r="C48" s="756"/>
      <c r="D48" s="756"/>
      <c r="E48" s="756"/>
      <c r="F48" s="756"/>
      <c r="G48" s="756"/>
      <c r="H48" s="756"/>
      <c r="I48" s="243"/>
      <c r="J48" s="243"/>
      <c r="K48" s="328"/>
      <c r="L48" s="233"/>
      <c r="M48" s="233"/>
      <c r="N48" s="233"/>
      <c r="O48" s="233"/>
    </row>
    <row r="49" spans="2:15" ht="15" customHeight="1" x14ac:dyDescent="0.2">
      <c r="B49" s="756"/>
      <c r="C49" s="756"/>
      <c r="D49" s="756"/>
      <c r="E49" s="756"/>
      <c r="F49" s="756"/>
      <c r="G49" s="756"/>
      <c r="H49" s="756"/>
      <c r="I49" s="243"/>
      <c r="J49" s="243"/>
      <c r="K49" s="328"/>
      <c r="L49" s="233"/>
      <c r="M49" s="233"/>
      <c r="N49" s="233"/>
      <c r="O49" s="233"/>
    </row>
    <row r="50" spans="2:15" ht="24.75" customHeight="1" x14ac:dyDescent="0.2">
      <c r="B50" s="756"/>
      <c r="C50" s="756"/>
      <c r="D50" s="756"/>
      <c r="E50" s="756"/>
      <c r="F50" s="756"/>
      <c r="G50" s="756"/>
      <c r="H50" s="756"/>
      <c r="I50" s="243"/>
      <c r="J50" s="243"/>
      <c r="K50" s="328"/>
      <c r="L50" s="233"/>
      <c r="M50" s="233"/>
      <c r="N50" s="233"/>
      <c r="O50" s="233"/>
    </row>
    <row r="51" spans="2:15" ht="15" customHeight="1" x14ac:dyDescent="0.2">
      <c r="B51" s="445"/>
      <c r="C51" s="445"/>
      <c r="D51" s="445"/>
      <c r="E51" s="445"/>
      <c r="F51" s="445"/>
      <c r="G51" s="445"/>
      <c r="H51" s="445"/>
      <c r="I51" s="243"/>
      <c r="J51" s="243"/>
      <c r="K51" s="328"/>
      <c r="L51" s="233"/>
      <c r="M51" s="233"/>
      <c r="N51" s="233"/>
      <c r="O51" s="233"/>
    </row>
    <row r="52" spans="2:15" ht="15" customHeight="1" x14ac:dyDescent="0.2">
      <c r="B52" s="440" t="s">
        <v>688</v>
      </c>
      <c r="C52" s="22"/>
      <c r="D52" s="23"/>
      <c r="E52" s="24"/>
      <c r="F52" s="24"/>
      <c r="G52" s="746">
        <v>60</v>
      </c>
      <c r="H52" s="746"/>
      <c r="I52" s="243"/>
      <c r="J52" s="243"/>
      <c r="K52" s="328"/>
      <c r="L52" s="233"/>
      <c r="M52" s="233"/>
      <c r="N52" s="233"/>
      <c r="O52" s="233"/>
    </row>
    <row r="53" spans="2:15" ht="15" customHeight="1" x14ac:dyDescent="0.2">
      <c r="B53" s="756" t="s">
        <v>689</v>
      </c>
      <c r="C53" s="756"/>
      <c r="D53" s="756"/>
      <c r="E53" s="756"/>
      <c r="F53" s="756"/>
      <c r="G53" s="756"/>
      <c r="H53" s="756"/>
      <c r="I53" s="243"/>
      <c r="J53" s="243"/>
      <c r="K53" s="328"/>
      <c r="L53" s="233"/>
      <c r="M53" s="233"/>
      <c r="N53" s="233"/>
      <c r="O53" s="233"/>
    </row>
    <row r="54" spans="2:15" ht="15" customHeight="1" x14ac:dyDescent="0.2">
      <c r="B54" s="756"/>
      <c r="C54" s="756"/>
      <c r="D54" s="756"/>
      <c r="E54" s="756"/>
      <c r="F54" s="756"/>
      <c r="G54" s="756"/>
      <c r="H54" s="756"/>
      <c r="I54" s="243"/>
      <c r="J54" s="243"/>
      <c r="K54" s="328"/>
      <c r="L54" s="233"/>
      <c r="M54" s="233"/>
      <c r="N54" s="233"/>
      <c r="O54" s="233"/>
    </row>
    <row r="55" spans="2:15" ht="15" customHeight="1" x14ac:dyDescent="0.2">
      <c r="B55" s="756"/>
      <c r="C55" s="756"/>
      <c r="D55" s="756"/>
      <c r="E55" s="756"/>
      <c r="F55" s="756"/>
      <c r="G55" s="756"/>
      <c r="H55" s="756"/>
      <c r="I55" s="243"/>
      <c r="J55" s="243"/>
      <c r="K55" s="328"/>
      <c r="L55" s="233"/>
      <c r="M55" s="233"/>
      <c r="N55" s="233"/>
      <c r="O55" s="233"/>
    </row>
    <row r="56" spans="2:15" ht="15" customHeight="1" x14ac:dyDescent="0.2">
      <c r="B56" s="756"/>
      <c r="C56" s="756"/>
      <c r="D56" s="756"/>
      <c r="E56" s="756"/>
      <c r="F56" s="756"/>
      <c r="G56" s="756"/>
      <c r="H56" s="756"/>
      <c r="I56" s="243"/>
      <c r="J56" s="243"/>
      <c r="K56" s="328"/>
      <c r="L56" s="233"/>
      <c r="M56" s="233"/>
      <c r="N56" s="233"/>
      <c r="O56" s="233"/>
    </row>
    <row r="57" spans="2:15" ht="15" customHeight="1" x14ac:dyDescent="0.2">
      <c r="B57" s="756"/>
      <c r="C57" s="756"/>
      <c r="D57" s="756"/>
      <c r="E57" s="756"/>
      <c r="F57" s="756"/>
      <c r="G57" s="756"/>
      <c r="H57" s="756"/>
      <c r="I57" s="243"/>
      <c r="J57" s="243"/>
      <c r="K57" s="328"/>
      <c r="L57" s="233"/>
      <c r="M57" s="233"/>
      <c r="N57" s="233"/>
      <c r="O57" s="233"/>
    </row>
    <row r="58" spans="2:15" ht="12.75" customHeight="1" x14ac:dyDescent="0.2">
      <c r="B58" s="756"/>
      <c r="C58" s="756"/>
      <c r="D58" s="756"/>
      <c r="E58" s="756"/>
      <c r="F58" s="756"/>
      <c r="G58" s="756"/>
      <c r="H58" s="756"/>
      <c r="I58" s="243"/>
      <c r="J58" s="243"/>
      <c r="K58" s="328"/>
      <c r="L58" s="233"/>
      <c r="M58" s="233"/>
      <c r="N58" s="233"/>
      <c r="O58" s="233"/>
    </row>
    <row r="59" spans="2:15" ht="12.75" customHeight="1" x14ac:dyDescent="0.2">
      <c r="B59" s="445"/>
      <c r="C59" s="445"/>
      <c r="D59" s="445"/>
      <c r="E59" s="445"/>
      <c r="F59" s="445"/>
      <c r="G59" s="445"/>
      <c r="H59" s="445"/>
      <c r="I59" s="243"/>
      <c r="J59" s="243"/>
      <c r="K59" s="328"/>
      <c r="L59" s="233"/>
      <c r="M59" s="233"/>
      <c r="N59" s="233"/>
      <c r="O59" s="233"/>
    </row>
    <row r="60" spans="2:15" ht="15" customHeight="1" x14ac:dyDescent="0.2">
      <c r="B60" s="440" t="s">
        <v>690</v>
      </c>
      <c r="C60" s="22"/>
      <c r="D60" s="23"/>
      <c r="E60" s="24"/>
      <c r="F60" s="24"/>
      <c r="G60" s="746">
        <v>350</v>
      </c>
      <c r="H60" s="746"/>
      <c r="I60" s="243"/>
      <c r="J60" s="243"/>
      <c r="K60" s="328"/>
      <c r="L60" s="233"/>
      <c r="M60" s="233"/>
      <c r="N60" s="233"/>
      <c r="O60" s="233"/>
    </row>
    <row r="61" spans="2:15" ht="15" customHeight="1" x14ac:dyDescent="0.2">
      <c r="B61" s="756" t="s">
        <v>691</v>
      </c>
      <c r="C61" s="756"/>
      <c r="D61" s="756"/>
      <c r="E61" s="756"/>
      <c r="F61" s="756"/>
      <c r="G61" s="756"/>
      <c r="H61" s="756"/>
      <c r="I61" s="243"/>
      <c r="J61" s="243"/>
      <c r="K61" s="328"/>
      <c r="L61" s="233"/>
      <c r="M61" s="233"/>
      <c r="N61" s="233"/>
      <c r="O61" s="233"/>
    </row>
    <row r="62" spans="2:15" ht="15" customHeight="1" x14ac:dyDescent="0.2">
      <c r="B62" s="756"/>
      <c r="C62" s="756"/>
      <c r="D62" s="756"/>
      <c r="E62" s="756"/>
      <c r="F62" s="756"/>
      <c r="G62" s="756"/>
      <c r="H62" s="756"/>
      <c r="I62" s="243"/>
      <c r="J62" s="243"/>
      <c r="K62" s="328"/>
      <c r="L62" s="233"/>
      <c r="M62" s="233"/>
      <c r="N62" s="233"/>
      <c r="O62" s="233"/>
    </row>
    <row r="63" spans="2:15" ht="15" customHeight="1" x14ac:dyDescent="0.2">
      <c r="B63" s="756"/>
      <c r="C63" s="756"/>
      <c r="D63" s="756"/>
      <c r="E63" s="756"/>
      <c r="F63" s="756"/>
      <c r="G63" s="756"/>
      <c r="H63" s="756"/>
      <c r="I63" s="243"/>
      <c r="J63" s="243"/>
      <c r="K63" s="328"/>
      <c r="L63" s="233"/>
      <c r="M63" s="233"/>
      <c r="N63" s="233"/>
      <c r="O63" s="233"/>
    </row>
    <row r="64" spans="2:15" ht="15" customHeight="1" x14ac:dyDescent="0.2">
      <c r="B64" s="756"/>
      <c r="C64" s="756"/>
      <c r="D64" s="756"/>
      <c r="E64" s="756"/>
      <c r="F64" s="756"/>
      <c r="G64" s="756"/>
      <c r="H64" s="756"/>
      <c r="I64" s="243"/>
      <c r="J64" s="243"/>
      <c r="K64" s="328"/>
      <c r="L64" s="233"/>
      <c r="M64" s="233"/>
      <c r="N64" s="233"/>
      <c r="O64" s="233"/>
    </row>
    <row r="65" spans="1:39" ht="15" customHeight="1" x14ac:dyDescent="0.2">
      <c r="B65" s="756"/>
      <c r="C65" s="756"/>
      <c r="D65" s="756"/>
      <c r="E65" s="756"/>
      <c r="F65" s="756"/>
      <c r="G65" s="756"/>
      <c r="H65" s="756"/>
      <c r="I65" s="243"/>
      <c r="J65" s="243"/>
      <c r="K65" s="328"/>
      <c r="L65" s="233"/>
      <c r="M65" s="233"/>
      <c r="N65" s="233"/>
      <c r="O65" s="233"/>
    </row>
    <row r="66" spans="1:39" ht="53.25" customHeight="1" x14ac:dyDescent="0.2">
      <c r="B66" s="756"/>
      <c r="C66" s="756"/>
      <c r="D66" s="756"/>
      <c r="E66" s="756"/>
      <c r="F66" s="756"/>
      <c r="G66" s="756"/>
      <c r="H66" s="756"/>
      <c r="I66" s="243"/>
      <c r="J66" s="243"/>
      <c r="K66" s="328"/>
      <c r="L66" s="233"/>
      <c r="M66" s="233"/>
      <c r="N66" s="233"/>
      <c r="O66" s="233"/>
    </row>
    <row r="67" spans="1:39" ht="12.75" customHeight="1" x14ac:dyDescent="0.2">
      <c r="B67" s="445"/>
      <c r="C67" s="445"/>
      <c r="D67" s="445"/>
      <c r="E67" s="445"/>
      <c r="F67" s="445"/>
      <c r="G67" s="445"/>
      <c r="H67" s="445"/>
      <c r="I67" s="243"/>
      <c r="J67" s="243"/>
      <c r="K67" s="328"/>
      <c r="L67" s="233"/>
      <c r="M67" s="233"/>
      <c r="N67" s="233"/>
      <c r="O67" s="233"/>
    </row>
    <row r="68" spans="1:39" ht="15" customHeight="1" x14ac:dyDescent="0.2">
      <c r="B68" s="441" t="s">
        <v>692</v>
      </c>
      <c r="G68" s="735">
        <v>450</v>
      </c>
      <c r="H68" s="735"/>
      <c r="I68" s="243"/>
      <c r="J68" s="243"/>
      <c r="K68" s="328"/>
      <c r="L68" s="233"/>
      <c r="M68" s="233"/>
      <c r="N68" s="233"/>
      <c r="O68" s="233"/>
    </row>
    <row r="69" spans="1:39" ht="15" customHeight="1" x14ac:dyDescent="0.2">
      <c r="B69" s="756" t="s">
        <v>693</v>
      </c>
      <c r="C69" s="756"/>
      <c r="D69" s="756"/>
      <c r="E69" s="756"/>
      <c r="F69" s="756"/>
      <c r="G69" s="756"/>
      <c r="H69" s="756"/>
      <c r="I69" s="243"/>
      <c r="J69" s="243"/>
      <c r="K69" s="328"/>
      <c r="L69" s="233"/>
      <c r="M69" s="233"/>
      <c r="N69" s="233"/>
      <c r="O69" s="233"/>
    </row>
    <row r="70" spans="1:39" ht="15" customHeight="1" x14ac:dyDescent="0.2">
      <c r="B70" s="756"/>
      <c r="C70" s="756"/>
      <c r="D70" s="756"/>
      <c r="E70" s="756"/>
      <c r="F70" s="756"/>
      <c r="G70" s="756"/>
      <c r="H70" s="756"/>
      <c r="I70" s="243"/>
      <c r="J70" s="243"/>
      <c r="K70" s="328"/>
      <c r="L70" s="233"/>
      <c r="M70" s="233"/>
      <c r="N70" s="233"/>
      <c r="O70" s="233"/>
    </row>
    <row r="71" spans="1:39" ht="15" customHeight="1" x14ac:dyDescent="0.2">
      <c r="B71" s="756"/>
      <c r="C71" s="756"/>
      <c r="D71" s="756"/>
      <c r="E71" s="756"/>
      <c r="F71" s="756"/>
      <c r="G71" s="756"/>
      <c r="H71" s="756"/>
      <c r="I71" s="243"/>
      <c r="J71" s="243"/>
      <c r="K71" s="328"/>
      <c r="L71" s="233"/>
      <c r="M71" s="233"/>
      <c r="N71" s="233"/>
      <c r="O71" s="233"/>
    </row>
    <row r="72" spans="1:39" ht="15" customHeight="1" x14ac:dyDescent="0.2">
      <c r="B72" s="756"/>
      <c r="C72" s="756"/>
      <c r="D72" s="756"/>
      <c r="E72" s="756"/>
      <c r="F72" s="756"/>
      <c r="G72" s="756"/>
      <c r="H72" s="756"/>
      <c r="I72" s="243"/>
      <c r="J72" s="243"/>
      <c r="K72" s="328"/>
      <c r="L72" s="233"/>
      <c r="M72" s="233"/>
      <c r="N72" s="233"/>
      <c r="O72" s="233"/>
    </row>
    <row r="73" spans="1:39" ht="15" customHeight="1" x14ac:dyDescent="0.2">
      <c r="B73" s="445"/>
      <c r="C73" s="445"/>
      <c r="D73" s="445"/>
      <c r="E73" s="445"/>
      <c r="F73" s="445"/>
      <c r="G73" s="445"/>
      <c r="H73" s="445"/>
      <c r="I73" s="243"/>
      <c r="J73" s="243"/>
      <c r="K73" s="328"/>
      <c r="L73" s="233"/>
      <c r="M73" s="233"/>
      <c r="N73" s="233"/>
      <c r="O73" s="233"/>
    </row>
    <row r="74" spans="1:39" ht="15.75" customHeight="1" thickBot="1" x14ac:dyDescent="0.3">
      <c r="B74" s="44" t="s">
        <v>399</v>
      </c>
      <c r="C74" s="45"/>
      <c r="D74" s="46"/>
      <c r="E74" s="47"/>
      <c r="F74" s="47"/>
      <c r="G74" s="738">
        <f>SUM(G80,G75)</f>
        <v>200</v>
      </c>
      <c r="H74" s="738"/>
      <c r="I74" s="139">
        <f>SUM(I80:I82)</f>
        <v>185</v>
      </c>
      <c r="J74" s="139">
        <f>SUM(J80:J83)</f>
        <v>185</v>
      </c>
      <c r="L74" s="233"/>
      <c r="M74" s="233"/>
      <c r="N74" s="233"/>
      <c r="O74" s="233"/>
    </row>
    <row r="75" spans="1:39" s="233" customFormat="1" ht="15.75" thickTop="1" x14ac:dyDescent="0.25">
      <c r="A75" s="37">
        <v>5139</v>
      </c>
      <c r="B75" s="562" t="s">
        <v>359</v>
      </c>
      <c r="C75" s="418"/>
      <c r="D75" s="418"/>
      <c r="E75" s="418"/>
      <c r="F75" s="418"/>
      <c r="G75" s="707">
        <v>10</v>
      </c>
      <c r="H75" s="715"/>
      <c r="I75" s="57">
        <v>0</v>
      </c>
      <c r="J75" s="57">
        <v>0</v>
      </c>
      <c r="K75" s="131"/>
      <c r="L75" s="23"/>
      <c r="M75" s="241"/>
      <c r="N75" s="241"/>
      <c r="O75" s="241"/>
      <c r="P75" s="241"/>
      <c r="Q75" s="241"/>
      <c r="R75" s="241"/>
      <c r="S75" s="241"/>
      <c r="T75" s="241"/>
      <c r="U75" s="241"/>
      <c r="V75" s="241"/>
      <c r="W75" s="241"/>
      <c r="X75" s="241"/>
      <c r="Y75" s="241"/>
      <c r="Z75" s="241"/>
      <c r="AA75" s="241"/>
      <c r="AB75" s="241"/>
      <c r="AC75" s="241"/>
      <c r="AD75" s="241"/>
      <c r="AE75" s="241"/>
      <c r="AF75" s="241"/>
      <c r="AG75" s="241"/>
      <c r="AH75" s="241"/>
      <c r="AI75" s="241"/>
      <c r="AJ75" s="241"/>
      <c r="AK75" s="241"/>
      <c r="AL75" s="241"/>
      <c r="AM75" s="241"/>
    </row>
    <row r="76" spans="1:39" s="233" customFormat="1" ht="15" x14ac:dyDescent="0.25">
      <c r="A76" s="37"/>
      <c r="B76" s="166" t="s">
        <v>698</v>
      </c>
      <c r="C76" s="418"/>
      <c r="D76" s="418"/>
      <c r="E76" s="418"/>
      <c r="F76" s="418"/>
      <c r="G76" s="416"/>
      <c r="H76" s="417"/>
      <c r="I76" s="57"/>
      <c r="J76" s="57"/>
      <c r="K76" s="131"/>
      <c r="L76" s="23"/>
      <c r="M76" s="241"/>
      <c r="N76" s="241"/>
      <c r="O76" s="241"/>
      <c r="P76" s="241"/>
      <c r="Q76" s="241"/>
      <c r="R76" s="241"/>
      <c r="S76" s="241"/>
      <c r="T76" s="241"/>
      <c r="U76" s="241"/>
      <c r="V76" s="241"/>
      <c r="W76" s="241"/>
      <c r="X76" s="241"/>
      <c r="Y76" s="241"/>
      <c r="Z76" s="241"/>
      <c r="AA76" s="241"/>
      <c r="AB76" s="241"/>
      <c r="AC76" s="241"/>
      <c r="AD76" s="241"/>
      <c r="AE76" s="241"/>
      <c r="AF76" s="241"/>
      <c r="AG76" s="241"/>
      <c r="AH76" s="241"/>
      <c r="AI76" s="241"/>
      <c r="AJ76" s="241"/>
      <c r="AK76" s="241"/>
      <c r="AL76" s="241"/>
      <c r="AM76" s="241"/>
    </row>
    <row r="77" spans="1:39" s="233" customFormat="1" ht="14.25" customHeight="1" x14ac:dyDescent="0.2">
      <c r="A77" s="37"/>
      <c r="B77" s="711" t="s">
        <v>699</v>
      </c>
      <c r="C77" s="711"/>
      <c r="D77" s="711"/>
      <c r="E77" s="711"/>
      <c r="F77" s="711"/>
      <c r="G77" s="711"/>
      <c r="H77" s="711"/>
      <c r="I77" s="57"/>
      <c r="J77" s="57"/>
      <c r="K77" s="131"/>
      <c r="L77" s="23"/>
      <c r="M77" s="241"/>
      <c r="N77" s="241"/>
      <c r="O77" s="241"/>
      <c r="P77" s="241"/>
      <c r="Q77" s="241"/>
      <c r="R77" s="241"/>
      <c r="S77" s="241"/>
      <c r="T77" s="241"/>
      <c r="U77" s="241"/>
      <c r="V77" s="241"/>
      <c r="W77" s="241"/>
      <c r="X77" s="241"/>
      <c r="Y77" s="241"/>
      <c r="Z77" s="241"/>
      <c r="AA77" s="241"/>
      <c r="AB77" s="241"/>
      <c r="AC77" s="241"/>
      <c r="AD77" s="241"/>
      <c r="AE77" s="241"/>
      <c r="AF77" s="241"/>
      <c r="AG77" s="241"/>
      <c r="AH77" s="241"/>
      <c r="AI77" s="241"/>
      <c r="AJ77" s="241"/>
      <c r="AK77" s="241"/>
      <c r="AL77" s="241"/>
      <c r="AM77" s="241"/>
    </row>
    <row r="78" spans="1:39" s="233" customFormat="1" ht="27" customHeight="1" x14ac:dyDescent="0.2">
      <c r="A78" s="37"/>
      <c r="B78" s="711"/>
      <c r="C78" s="711"/>
      <c r="D78" s="711"/>
      <c r="E78" s="711"/>
      <c r="F78" s="711"/>
      <c r="G78" s="711"/>
      <c r="H78" s="711"/>
      <c r="I78" s="57"/>
      <c r="J78" s="57"/>
      <c r="K78" s="131"/>
      <c r="L78" s="23"/>
      <c r="M78" s="241"/>
      <c r="N78" s="241"/>
      <c r="O78" s="241"/>
      <c r="P78" s="241"/>
      <c r="Q78" s="241"/>
      <c r="R78" s="241"/>
      <c r="S78" s="241"/>
      <c r="T78" s="241"/>
      <c r="U78" s="241"/>
      <c r="V78" s="241"/>
      <c r="W78" s="241"/>
      <c r="X78" s="241"/>
      <c r="Y78" s="241"/>
      <c r="Z78" s="241"/>
      <c r="AA78" s="241"/>
      <c r="AB78" s="241"/>
      <c r="AC78" s="241"/>
      <c r="AD78" s="241"/>
      <c r="AE78" s="241"/>
      <c r="AF78" s="241"/>
      <c r="AG78" s="241"/>
      <c r="AH78" s="241"/>
      <c r="AI78" s="241"/>
      <c r="AJ78" s="241"/>
      <c r="AK78" s="241"/>
      <c r="AL78" s="241"/>
      <c r="AM78" s="241"/>
    </row>
    <row r="79" spans="1:39" ht="15.75" customHeight="1" x14ac:dyDescent="0.25">
      <c r="B79" s="94"/>
      <c r="C79" s="95"/>
      <c r="D79" s="93"/>
      <c r="E79" s="92"/>
      <c r="F79" s="92"/>
      <c r="G79" s="563"/>
      <c r="H79" s="563"/>
      <c r="I79" s="142"/>
      <c r="J79" s="142"/>
      <c r="L79" s="233"/>
      <c r="M79" s="233"/>
      <c r="N79" s="233"/>
      <c r="O79" s="233"/>
    </row>
    <row r="80" spans="1:39" ht="15.75" customHeight="1" x14ac:dyDescent="0.25">
      <c r="A80" s="37">
        <v>5169</v>
      </c>
      <c r="B80" s="435" t="s">
        <v>14</v>
      </c>
      <c r="G80" s="732">
        <f>SUM(G81,G88,G96)</f>
        <v>190</v>
      </c>
      <c r="H80" s="732"/>
      <c r="I80" s="36">
        <v>185</v>
      </c>
      <c r="J80" s="36">
        <v>85</v>
      </c>
      <c r="L80" s="233"/>
      <c r="M80" s="233"/>
      <c r="N80" s="233"/>
      <c r="O80" s="233"/>
    </row>
    <row r="81" spans="2:15" ht="15" customHeight="1" x14ac:dyDescent="0.2">
      <c r="B81" s="441" t="s">
        <v>124</v>
      </c>
      <c r="G81" s="735">
        <v>100</v>
      </c>
      <c r="H81" s="735"/>
      <c r="I81" s="243"/>
      <c r="J81" s="36">
        <v>6</v>
      </c>
      <c r="K81" s="312">
        <v>5139</v>
      </c>
      <c r="M81" s="233"/>
      <c r="N81" s="233"/>
      <c r="O81" s="233"/>
    </row>
    <row r="82" spans="2:15" ht="14.25" customHeight="1" x14ac:dyDescent="0.2">
      <c r="B82" s="756" t="s">
        <v>694</v>
      </c>
      <c r="C82" s="756"/>
      <c r="D82" s="756"/>
      <c r="E82" s="756"/>
      <c r="F82" s="756"/>
      <c r="G82" s="756"/>
      <c r="H82" s="756"/>
      <c r="I82" s="243"/>
      <c r="J82" s="36">
        <v>42</v>
      </c>
      <c r="K82" s="312">
        <v>5164</v>
      </c>
      <c r="M82" s="233"/>
      <c r="N82" s="233"/>
      <c r="O82" s="233"/>
    </row>
    <row r="83" spans="2:15" x14ac:dyDescent="0.2">
      <c r="B83" s="756"/>
      <c r="C83" s="756"/>
      <c r="D83" s="756"/>
      <c r="E83" s="756"/>
      <c r="F83" s="756"/>
      <c r="G83" s="756"/>
      <c r="H83" s="756"/>
      <c r="I83" s="243"/>
      <c r="J83" s="36">
        <v>52</v>
      </c>
      <c r="K83" s="312">
        <v>5175</v>
      </c>
      <c r="M83" s="233"/>
      <c r="N83" s="233"/>
      <c r="O83" s="233"/>
    </row>
    <row r="84" spans="2:15" x14ac:dyDescent="0.2">
      <c r="B84" s="756"/>
      <c r="C84" s="756"/>
      <c r="D84" s="756"/>
      <c r="E84" s="756"/>
      <c r="F84" s="756"/>
      <c r="G84" s="756"/>
      <c r="H84" s="756"/>
      <c r="I84" s="243"/>
      <c r="M84" s="233"/>
      <c r="N84" s="233"/>
      <c r="O84" s="233"/>
    </row>
    <row r="85" spans="2:15" ht="27.75" customHeight="1" x14ac:dyDescent="0.2">
      <c r="B85" s="756"/>
      <c r="C85" s="756"/>
      <c r="D85" s="756"/>
      <c r="E85" s="756"/>
      <c r="F85" s="756"/>
      <c r="G85" s="756"/>
      <c r="H85" s="756"/>
      <c r="I85" s="243"/>
      <c r="M85" s="233"/>
      <c r="N85" s="233"/>
      <c r="O85" s="233"/>
    </row>
    <row r="86" spans="2:15" ht="15.75" customHeight="1" x14ac:dyDescent="0.2">
      <c r="B86" s="445"/>
      <c r="C86" s="445"/>
      <c r="D86" s="445"/>
      <c r="E86" s="445"/>
      <c r="F86" s="445"/>
      <c r="G86" s="445"/>
      <c r="H86" s="445"/>
      <c r="I86" s="243"/>
      <c r="J86" s="243"/>
      <c r="K86" s="328"/>
      <c r="L86" s="233"/>
      <c r="M86" s="233"/>
      <c r="N86" s="233"/>
      <c r="O86" s="233"/>
    </row>
    <row r="87" spans="2:15" ht="15" hidden="1" customHeight="1" x14ac:dyDescent="0.25">
      <c r="B87" s="784" t="s">
        <v>82</v>
      </c>
      <c r="C87" s="784"/>
      <c r="D87" s="784"/>
      <c r="E87" s="784"/>
      <c r="F87" s="784"/>
      <c r="G87" s="230"/>
      <c r="H87" s="231"/>
      <c r="I87" s="243"/>
      <c r="J87" s="243"/>
      <c r="K87" s="328"/>
      <c r="L87" s="233"/>
      <c r="M87" s="233"/>
      <c r="N87" s="233"/>
      <c r="O87" s="233"/>
    </row>
    <row r="88" spans="2:15" ht="28.5" customHeight="1" x14ac:dyDescent="0.2">
      <c r="B88" s="784"/>
      <c r="C88" s="784"/>
      <c r="D88" s="784"/>
      <c r="E88" s="784"/>
      <c r="F88" s="784"/>
      <c r="G88" s="735">
        <v>30</v>
      </c>
      <c r="H88" s="735"/>
      <c r="I88" s="243"/>
      <c r="J88" s="243"/>
      <c r="K88" s="328"/>
      <c r="L88" s="233"/>
      <c r="M88" s="233"/>
      <c r="N88" s="233"/>
      <c r="O88" s="233"/>
    </row>
    <row r="89" spans="2:15" ht="14.25" customHeight="1" x14ac:dyDescent="0.2">
      <c r="B89" s="756" t="s">
        <v>695</v>
      </c>
      <c r="C89" s="756"/>
      <c r="D89" s="756"/>
      <c r="E89" s="756"/>
      <c r="F89" s="756"/>
      <c r="G89" s="756"/>
      <c r="H89" s="756"/>
      <c r="I89" s="243"/>
      <c r="J89" s="243"/>
      <c r="K89" s="328"/>
      <c r="L89" s="233"/>
      <c r="M89" s="233"/>
      <c r="N89" s="233"/>
      <c r="O89" s="233"/>
    </row>
    <row r="90" spans="2:15" ht="14.25" customHeight="1" x14ac:dyDescent="0.2">
      <c r="B90" s="756"/>
      <c r="C90" s="756"/>
      <c r="D90" s="756"/>
      <c r="E90" s="756"/>
      <c r="F90" s="756"/>
      <c r="G90" s="756"/>
      <c r="H90" s="756"/>
      <c r="I90" s="243"/>
      <c r="J90" s="243"/>
      <c r="K90" s="328"/>
      <c r="L90" s="233"/>
      <c r="M90" s="233"/>
      <c r="N90" s="233"/>
      <c r="O90" s="233"/>
    </row>
    <row r="91" spans="2:15" ht="15.75" customHeight="1" x14ac:dyDescent="0.2">
      <c r="B91" s="756"/>
      <c r="C91" s="756"/>
      <c r="D91" s="756"/>
      <c r="E91" s="756"/>
      <c r="F91" s="756"/>
      <c r="G91" s="756"/>
      <c r="H91" s="756"/>
      <c r="I91" s="243"/>
      <c r="J91" s="243"/>
      <c r="K91" s="328"/>
      <c r="L91" s="233"/>
      <c r="M91" s="233"/>
      <c r="N91" s="233"/>
      <c r="O91" s="233"/>
    </row>
    <row r="92" spans="2:15" ht="15.75" customHeight="1" x14ac:dyDescent="0.2">
      <c r="B92" s="756"/>
      <c r="C92" s="756"/>
      <c r="D92" s="756"/>
      <c r="E92" s="756"/>
      <c r="F92" s="756"/>
      <c r="G92" s="756"/>
      <c r="H92" s="756"/>
      <c r="I92" s="243"/>
      <c r="J92" s="243"/>
      <c r="K92" s="328"/>
      <c r="L92" s="233"/>
      <c r="M92" s="233"/>
      <c r="N92" s="233"/>
      <c r="O92" s="233"/>
    </row>
    <row r="93" spans="2:15" ht="10.5" customHeight="1" x14ac:dyDescent="0.2">
      <c r="B93" s="756"/>
      <c r="C93" s="756"/>
      <c r="D93" s="756"/>
      <c r="E93" s="756"/>
      <c r="F93" s="756"/>
      <c r="G93" s="756"/>
      <c r="H93" s="756"/>
      <c r="I93" s="243"/>
      <c r="J93" s="243"/>
      <c r="K93" s="328"/>
      <c r="L93" s="233"/>
      <c r="M93" s="233"/>
      <c r="N93" s="233"/>
      <c r="O93" s="233"/>
    </row>
    <row r="94" spans="2:15" ht="12" hidden="1" customHeight="1" x14ac:dyDescent="0.2">
      <c r="B94" s="756"/>
      <c r="C94" s="756"/>
      <c r="D94" s="756"/>
      <c r="E94" s="756"/>
      <c r="F94" s="756"/>
      <c r="G94" s="756"/>
      <c r="H94" s="756"/>
      <c r="I94" s="243"/>
      <c r="J94" s="243"/>
      <c r="K94" s="328"/>
      <c r="L94" s="233"/>
      <c r="M94" s="233"/>
      <c r="N94" s="233"/>
      <c r="O94" s="233"/>
    </row>
    <row r="95" spans="2:15" ht="15.75" customHeight="1" x14ac:dyDescent="0.25">
      <c r="B95" s="454"/>
      <c r="C95" s="232"/>
      <c r="D95" s="233"/>
      <c r="E95" s="234"/>
      <c r="F95" s="234"/>
      <c r="G95" s="449"/>
      <c r="H95" s="450"/>
      <c r="I95" s="243"/>
      <c r="J95" s="243"/>
      <c r="K95" s="328"/>
      <c r="L95" s="233"/>
      <c r="M95" s="233"/>
      <c r="N95" s="233"/>
      <c r="O95" s="233"/>
    </row>
    <row r="96" spans="2:15" ht="15.75" customHeight="1" x14ac:dyDescent="0.2">
      <c r="B96" s="806" t="s">
        <v>696</v>
      </c>
      <c r="C96" s="806"/>
      <c r="D96" s="806"/>
      <c r="E96" s="806"/>
      <c r="F96" s="806"/>
      <c r="G96" s="735">
        <v>60</v>
      </c>
      <c r="H96" s="735"/>
      <c r="I96" s="243"/>
      <c r="J96" s="243"/>
      <c r="K96" s="328"/>
      <c r="L96" s="233"/>
      <c r="M96" s="233"/>
      <c r="N96" s="233"/>
      <c r="O96" s="233"/>
    </row>
    <row r="97" spans="1:15" ht="15.75" customHeight="1" x14ac:dyDescent="0.2">
      <c r="B97" s="756" t="s">
        <v>697</v>
      </c>
      <c r="C97" s="756"/>
      <c r="D97" s="756"/>
      <c r="E97" s="756"/>
      <c r="F97" s="756"/>
      <c r="G97" s="756"/>
      <c r="H97" s="756"/>
      <c r="I97" s="243"/>
      <c r="J97" s="243"/>
      <c r="K97" s="328"/>
      <c r="L97" s="233"/>
      <c r="M97" s="233"/>
      <c r="N97" s="233"/>
      <c r="O97" s="233"/>
    </row>
    <row r="98" spans="1:15" ht="15" customHeight="1" x14ac:dyDescent="0.2">
      <c r="B98" s="756"/>
      <c r="C98" s="756"/>
      <c r="D98" s="756"/>
      <c r="E98" s="756"/>
      <c r="F98" s="756"/>
      <c r="G98" s="756"/>
      <c r="H98" s="756"/>
      <c r="I98" s="243"/>
      <c r="J98" s="243"/>
      <c r="K98" s="328"/>
      <c r="L98" s="233"/>
      <c r="M98" s="233"/>
      <c r="N98" s="233"/>
      <c r="O98" s="233"/>
    </row>
    <row r="99" spans="1:15" ht="15" customHeight="1" x14ac:dyDescent="0.2">
      <c r="B99" s="756"/>
      <c r="C99" s="756"/>
      <c r="D99" s="756"/>
      <c r="E99" s="756"/>
      <c r="F99" s="756"/>
      <c r="G99" s="756"/>
      <c r="H99" s="756"/>
      <c r="I99" s="243"/>
      <c r="J99" s="243"/>
      <c r="K99" s="328"/>
      <c r="L99" s="233"/>
      <c r="M99" s="233"/>
      <c r="N99" s="233"/>
      <c r="O99" s="233"/>
    </row>
    <row r="100" spans="1:15" ht="15" customHeight="1" x14ac:dyDescent="0.2">
      <c r="B100" s="756"/>
      <c r="C100" s="756"/>
      <c r="D100" s="756"/>
      <c r="E100" s="756"/>
      <c r="F100" s="756"/>
      <c r="G100" s="756"/>
      <c r="H100" s="756"/>
      <c r="I100" s="243"/>
      <c r="J100" s="243"/>
      <c r="K100" s="328"/>
      <c r="L100" s="233"/>
      <c r="M100" s="233"/>
      <c r="N100" s="233"/>
      <c r="O100" s="233"/>
    </row>
    <row r="101" spans="1:15" ht="15" customHeight="1" x14ac:dyDescent="0.2">
      <c r="B101" s="756"/>
      <c r="C101" s="756"/>
      <c r="D101" s="756"/>
      <c r="E101" s="756"/>
      <c r="F101" s="756"/>
      <c r="G101" s="756"/>
      <c r="H101" s="756"/>
      <c r="I101" s="243"/>
      <c r="J101" s="243"/>
      <c r="K101" s="328"/>
      <c r="L101" s="233"/>
      <c r="M101" s="233"/>
      <c r="N101" s="233"/>
      <c r="O101" s="233"/>
    </row>
    <row r="102" spans="1:15" ht="15" customHeight="1" x14ac:dyDescent="0.2">
      <c r="B102" s="756"/>
      <c r="C102" s="756"/>
      <c r="D102" s="756"/>
      <c r="E102" s="756"/>
      <c r="F102" s="756"/>
      <c r="G102" s="756"/>
      <c r="H102" s="756"/>
      <c r="I102" s="243"/>
      <c r="J102" s="243"/>
      <c r="K102" s="328"/>
      <c r="L102" s="233"/>
      <c r="M102" s="233"/>
      <c r="N102" s="233"/>
      <c r="O102" s="233"/>
    </row>
    <row r="103" spans="1:15" ht="14.25" customHeight="1" x14ac:dyDescent="0.2">
      <c r="B103" s="756"/>
      <c r="C103" s="756"/>
      <c r="D103" s="756"/>
      <c r="E103" s="756"/>
      <c r="F103" s="756"/>
      <c r="G103" s="756"/>
      <c r="H103" s="756"/>
      <c r="I103" s="243"/>
      <c r="J103" s="243"/>
      <c r="K103" s="328"/>
      <c r="L103" s="233"/>
      <c r="M103" s="233"/>
      <c r="N103" s="233"/>
      <c r="O103" s="233"/>
    </row>
    <row r="104" spans="1:15" ht="16.5" customHeight="1" x14ac:dyDescent="0.25">
      <c r="B104" s="443"/>
      <c r="C104" s="232"/>
      <c r="D104" s="233"/>
      <c r="E104" s="234"/>
      <c r="F104" s="234"/>
      <c r="G104" s="446"/>
      <c r="H104" s="447"/>
      <c r="I104" s="243"/>
      <c r="J104" s="243"/>
      <c r="K104" s="328"/>
      <c r="L104" s="233"/>
      <c r="M104" s="233"/>
      <c r="N104" s="233"/>
      <c r="O104" s="233"/>
    </row>
    <row r="105" spans="1:15" ht="17.25" customHeight="1" thickBot="1" x14ac:dyDescent="0.3">
      <c r="B105" s="44" t="s">
        <v>400</v>
      </c>
      <c r="C105" s="45"/>
      <c r="D105" s="46"/>
      <c r="E105" s="47"/>
      <c r="F105" s="47"/>
      <c r="G105" s="738">
        <f>SUM(G106,G115,G138,G190)</f>
        <v>1765</v>
      </c>
      <c r="H105" s="738"/>
      <c r="I105" s="139">
        <f>SUM(I106:I190)</f>
        <v>2545</v>
      </c>
      <c r="J105" s="139">
        <f>SUM(J106:J190)</f>
        <v>3441</v>
      </c>
    </row>
    <row r="106" spans="1:15" ht="15.75" thickTop="1" x14ac:dyDescent="0.25">
      <c r="A106" s="37">
        <v>5166</v>
      </c>
      <c r="B106" s="435" t="s">
        <v>12</v>
      </c>
      <c r="G106" s="732">
        <f>SUM(G107,G111)</f>
        <v>120</v>
      </c>
      <c r="H106" s="732"/>
      <c r="I106" s="36">
        <v>130</v>
      </c>
      <c r="J106" s="36">
        <v>903</v>
      </c>
      <c r="M106" s="233"/>
      <c r="N106" s="233"/>
      <c r="O106" s="233"/>
    </row>
    <row r="107" spans="1:15" ht="15" customHeight="1" x14ac:dyDescent="0.2">
      <c r="B107" s="441" t="s">
        <v>427</v>
      </c>
      <c r="G107" s="735">
        <v>20</v>
      </c>
      <c r="H107" s="735"/>
      <c r="J107" s="36">
        <v>9</v>
      </c>
      <c r="K107" s="312">
        <v>5139</v>
      </c>
      <c r="M107" s="233"/>
      <c r="N107" s="233"/>
      <c r="O107" s="233"/>
    </row>
    <row r="108" spans="1:15" ht="15" customHeight="1" x14ac:dyDescent="0.2">
      <c r="B108" s="756" t="s">
        <v>470</v>
      </c>
      <c r="C108" s="756"/>
      <c r="D108" s="756"/>
      <c r="E108" s="756"/>
      <c r="F108" s="756"/>
      <c r="G108" s="756"/>
      <c r="H108" s="756"/>
      <c r="I108" s="36">
        <v>170</v>
      </c>
      <c r="J108" s="36">
        <v>160</v>
      </c>
      <c r="K108" s="312">
        <v>5151</v>
      </c>
      <c r="M108" s="233"/>
      <c r="N108" s="233"/>
      <c r="O108" s="233"/>
    </row>
    <row r="109" spans="1:15" ht="15" customHeight="1" x14ac:dyDescent="0.2">
      <c r="B109" s="756"/>
      <c r="C109" s="756"/>
      <c r="D109" s="756"/>
      <c r="E109" s="756"/>
      <c r="F109" s="756"/>
      <c r="G109" s="756"/>
      <c r="H109" s="756"/>
      <c r="I109" s="36">
        <v>600</v>
      </c>
      <c r="J109" s="36">
        <v>547</v>
      </c>
      <c r="K109" s="312">
        <v>5153</v>
      </c>
      <c r="M109" s="233"/>
      <c r="N109" s="233"/>
      <c r="O109" s="233"/>
    </row>
    <row r="110" spans="1:15" ht="15" customHeight="1" x14ac:dyDescent="0.2">
      <c r="B110" s="432"/>
      <c r="C110" s="432"/>
      <c r="D110" s="432"/>
      <c r="E110" s="432"/>
      <c r="F110" s="432"/>
      <c r="G110" s="432"/>
      <c r="H110" s="432"/>
      <c r="I110" s="36">
        <v>330</v>
      </c>
      <c r="J110" s="36">
        <v>330</v>
      </c>
      <c r="K110" s="312">
        <v>5154</v>
      </c>
      <c r="M110" s="233"/>
      <c r="N110" s="233"/>
      <c r="O110" s="233"/>
    </row>
    <row r="111" spans="1:15" ht="15" customHeight="1" x14ac:dyDescent="0.2">
      <c r="B111" s="441" t="s">
        <v>428</v>
      </c>
      <c r="G111" s="735">
        <v>100</v>
      </c>
      <c r="H111" s="735"/>
      <c r="J111" s="36">
        <v>4</v>
      </c>
      <c r="K111" s="312">
        <v>5164</v>
      </c>
      <c r="M111" s="233"/>
      <c r="N111" s="233"/>
      <c r="O111" s="233"/>
    </row>
    <row r="112" spans="1:15" ht="15" customHeight="1" x14ac:dyDescent="0.2">
      <c r="B112" s="756" t="s">
        <v>700</v>
      </c>
      <c r="C112" s="756"/>
      <c r="D112" s="756"/>
      <c r="E112" s="756"/>
      <c r="F112" s="756"/>
      <c r="G112" s="756"/>
      <c r="H112" s="756"/>
      <c r="M112" s="233"/>
      <c r="N112" s="233"/>
      <c r="O112" s="233"/>
    </row>
    <row r="113" spans="1:15" ht="45" customHeight="1" x14ac:dyDescent="0.2">
      <c r="B113" s="756"/>
      <c r="C113" s="756"/>
      <c r="D113" s="756"/>
      <c r="E113" s="756"/>
      <c r="F113" s="756"/>
      <c r="G113" s="756"/>
      <c r="H113" s="756"/>
      <c r="M113" s="233"/>
      <c r="N113" s="233"/>
      <c r="O113" s="233"/>
    </row>
    <row r="114" spans="1:15" ht="15" customHeight="1" x14ac:dyDescent="0.2">
      <c r="B114" s="445"/>
      <c r="C114" s="445"/>
      <c r="D114" s="445"/>
      <c r="E114" s="445"/>
      <c r="F114" s="445"/>
      <c r="G114" s="445"/>
      <c r="H114" s="445"/>
      <c r="I114" s="243"/>
      <c r="J114" s="243"/>
      <c r="K114" s="328"/>
      <c r="L114" s="233"/>
      <c r="M114" s="233"/>
      <c r="N114" s="233"/>
      <c r="O114" s="233"/>
    </row>
    <row r="115" spans="1:15" s="23" customFormat="1" ht="17.25" customHeight="1" x14ac:dyDescent="0.25">
      <c r="A115" s="23">
        <v>5168</v>
      </c>
      <c r="B115" s="21" t="s">
        <v>80</v>
      </c>
      <c r="C115" s="95"/>
      <c r="D115" s="93"/>
      <c r="E115" s="92"/>
      <c r="F115" s="92"/>
      <c r="G115" s="732">
        <f>SUM(G116,G127)</f>
        <v>985</v>
      </c>
      <c r="H115" s="732"/>
      <c r="I115" s="57">
        <v>985</v>
      </c>
      <c r="J115" s="57">
        <v>861</v>
      </c>
      <c r="K115" s="331"/>
      <c r="L115" s="241"/>
      <c r="M115" s="241"/>
      <c r="N115" s="241"/>
      <c r="O115" s="241"/>
    </row>
    <row r="116" spans="1:15" s="23" customFormat="1" ht="15" customHeight="1" x14ac:dyDescent="0.2">
      <c r="B116" s="784" t="s">
        <v>471</v>
      </c>
      <c r="C116" s="784"/>
      <c r="D116" s="784"/>
      <c r="E116" s="784"/>
      <c r="F116" s="784"/>
      <c r="G116" s="735">
        <v>535</v>
      </c>
      <c r="H116" s="735"/>
      <c r="I116" s="346"/>
      <c r="J116" s="346"/>
      <c r="K116" s="455"/>
      <c r="L116" s="241"/>
      <c r="M116" s="241"/>
      <c r="N116" s="241"/>
      <c r="O116" s="241"/>
    </row>
    <row r="117" spans="1:15" s="23" customFormat="1" ht="30.75" customHeight="1" x14ac:dyDescent="0.2">
      <c r="B117" s="766" t="s">
        <v>701</v>
      </c>
      <c r="C117" s="766"/>
      <c r="D117" s="766"/>
      <c r="E117" s="766"/>
      <c r="F117" s="766"/>
      <c r="G117" s="766"/>
      <c r="H117" s="766"/>
      <c r="I117" s="346"/>
      <c r="J117" s="346"/>
      <c r="K117" s="455"/>
      <c r="L117" s="241"/>
      <c r="M117" s="241"/>
      <c r="N117" s="241"/>
      <c r="O117" s="241"/>
    </row>
    <row r="118" spans="1:15" s="23" customFormat="1" ht="17.25" customHeight="1" x14ac:dyDescent="0.2">
      <c r="B118" s="766"/>
      <c r="C118" s="766"/>
      <c r="D118" s="766"/>
      <c r="E118" s="766"/>
      <c r="F118" s="766"/>
      <c r="G118" s="766"/>
      <c r="H118" s="766"/>
      <c r="I118" s="346"/>
      <c r="J118" s="346"/>
      <c r="K118" s="455"/>
      <c r="L118" s="241"/>
      <c r="M118" s="241"/>
      <c r="N118" s="241"/>
      <c r="O118" s="241"/>
    </row>
    <row r="119" spans="1:15" s="23" customFormat="1" ht="17.25" customHeight="1" x14ac:dyDescent="0.2">
      <c r="B119" s="766"/>
      <c r="C119" s="766"/>
      <c r="D119" s="766"/>
      <c r="E119" s="766"/>
      <c r="F119" s="766"/>
      <c r="G119" s="766"/>
      <c r="H119" s="766"/>
      <c r="I119" s="346"/>
      <c r="J119" s="346"/>
      <c r="K119" s="455"/>
      <c r="L119" s="241"/>
      <c r="M119" s="241"/>
      <c r="N119" s="241"/>
      <c r="O119" s="241"/>
    </row>
    <row r="120" spans="1:15" s="23" customFormat="1" ht="17.25" customHeight="1" x14ac:dyDescent="0.2">
      <c r="B120" s="766"/>
      <c r="C120" s="766"/>
      <c r="D120" s="766"/>
      <c r="E120" s="766"/>
      <c r="F120" s="766"/>
      <c r="G120" s="766"/>
      <c r="H120" s="766"/>
      <c r="I120" s="346"/>
      <c r="J120" s="346"/>
      <c r="K120" s="455"/>
      <c r="L120" s="241"/>
      <c r="M120" s="241"/>
      <c r="N120" s="241"/>
      <c r="O120" s="241"/>
    </row>
    <row r="121" spans="1:15" s="23" customFormat="1" ht="17.25" customHeight="1" x14ac:dyDescent="0.2">
      <c r="B121" s="766"/>
      <c r="C121" s="766"/>
      <c r="D121" s="766"/>
      <c r="E121" s="766"/>
      <c r="F121" s="766"/>
      <c r="G121" s="766"/>
      <c r="H121" s="766"/>
      <c r="I121" s="346"/>
      <c r="J121" s="346"/>
      <c r="K121" s="455"/>
      <c r="L121" s="241"/>
      <c r="M121" s="241"/>
      <c r="N121" s="241"/>
      <c r="O121" s="241"/>
    </row>
    <row r="122" spans="1:15" s="23" customFormat="1" ht="17.25" customHeight="1" x14ac:dyDescent="0.2">
      <c r="B122" s="766"/>
      <c r="C122" s="766"/>
      <c r="D122" s="766"/>
      <c r="E122" s="766"/>
      <c r="F122" s="766"/>
      <c r="G122" s="766"/>
      <c r="H122" s="766"/>
      <c r="I122" s="346"/>
      <c r="J122" s="346"/>
      <c r="K122" s="455"/>
      <c r="L122" s="241"/>
      <c r="M122" s="241"/>
      <c r="N122" s="241"/>
      <c r="O122" s="241"/>
    </row>
    <row r="123" spans="1:15" s="23" customFormat="1" ht="17.25" customHeight="1" x14ac:dyDescent="0.2">
      <c r="B123" s="766"/>
      <c r="C123" s="766"/>
      <c r="D123" s="766"/>
      <c r="E123" s="766"/>
      <c r="F123" s="766"/>
      <c r="G123" s="766"/>
      <c r="H123" s="766"/>
      <c r="I123" s="346"/>
      <c r="J123" s="346"/>
      <c r="K123" s="455"/>
      <c r="L123" s="241"/>
      <c r="M123" s="241"/>
      <c r="N123" s="241"/>
      <c r="O123" s="241"/>
    </row>
    <row r="124" spans="1:15" s="23" customFormat="1" ht="17.25" customHeight="1" x14ac:dyDescent="0.2">
      <c r="B124" s="766"/>
      <c r="C124" s="766"/>
      <c r="D124" s="766"/>
      <c r="E124" s="766"/>
      <c r="F124" s="766"/>
      <c r="G124" s="766"/>
      <c r="H124" s="766"/>
      <c r="I124" s="346"/>
      <c r="J124" s="346"/>
      <c r="K124" s="455"/>
      <c r="L124" s="241"/>
      <c r="M124" s="241"/>
      <c r="N124" s="241"/>
      <c r="O124" s="241"/>
    </row>
    <row r="125" spans="1:15" s="23" customFormat="1" ht="19.5" customHeight="1" x14ac:dyDescent="0.2">
      <c r="B125" s="766"/>
      <c r="C125" s="766"/>
      <c r="D125" s="766"/>
      <c r="E125" s="766"/>
      <c r="F125" s="766"/>
      <c r="G125" s="766"/>
      <c r="H125" s="766"/>
      <c r="I125" s="346"/>
      <c r="J125" s="346"/>
      <c r="K125" s="455"/>
      <c r="L125" s="241"/>
      <c r="M125" s="241"/>
      <c r="N125" s="241"/>
      <c r="O125" s="241"/>
    </row>
    <row r="126" spans="1:15" s="23" customFormat="1" ht="15" customHeight="1" x14ac:dyDescent="0.2">
      <c r="B126" s="462"/>
      <c r="C126" s="462"/>
      <c r="D126" s="462"/>
      <c r="E126" s="462"/>
      <c r="F126" s="462"/>
      <c r="G126" s="462"/>
      <c r="H126" s="462"/>
      <c r="I126" s="346"/>
      <c r="J126" s="346"/>
      <c r="K126" s="455"/>
      <c r="L126" s="241"/>
      <c r="M126" s="241"/>
      <c r="N126" s="241"/>
      <c r="O126" s="241"/>
    </row>
    <row r="127" spans="1:15" s="23" customFormat="1" ht="15" customHeight="1" x14ac:dyDescent="0.2">
      <c r="B127" s="784" t="s">
        <v>472</v>
      </c>
      <c r="C127" s="784"/>
      <c r="D127" s="784"/>
      <c r="E127" s="784"/>
      <c r="F127" s="784"/>
      <c r="G127" s="735">
        <v>450</v>
      </c>
      <c r="H127" s="735"/>
      <c r="I127" s="346"/>
      <c r="J127" s="346"/>
      <c r="K127" s="455"/>
      <c r="L127" s="241"/>
      <c r="M127" s="241"/>
      <c r="N127" s="241"/>
      <c r="O127" s="241"/>
    </row>
    <row r="128" spans="1:15" s="23" customFormat="1" ht="30.75" customHeight="1" x14ac:dyDescent="0.2">
      <c r="B128" s="766" t="s">
        <v>702</v>
      </c>
      <c r="C128" s="766"/>
      <c r="D128" s="766"/>
      <c r="E128" s="766"/>
      <c r="F128" s="766"/>
      <c r="G128" s="766"/>
      <c r="H128" s="766"/>
      <c r="I128" s="346"/>
      <c r="J128" s="346"/>
      <c r="K128" s="455"/>
      <c r="L128" s="241"/>
      <c r="M128" s="241"/>
      <c r="N128" s="241"/>
      <c r="O128" s="241"/>
    </row>
    <row r="129" spans="1:15" s="23" customFormat="1" ht="17.25" customHeight="1" x14ac:dyDescent="0.2">
      <c r="B129" s="766"/>
      <c r="C129" s="766"/>
      <c r="D129" s="766"/>
      <c r="E129" s="766"/>
      <c r="F129" s="766"/>
      <c r="G129" s="766"/>
      <c r="H129" s="766"/>
      <c r="I129" s="346"/>
      <c r="J129" s="346"/>
      <c r="K129" s="455"/>
      <c r="L129" s="241"/>
      <c r="M129" s="241"/>
      <c r="N129" s="241"/>
      <c r="O129" s="241"/>
    </row>
    <row r="130" spans="1:15" s="23" customFormat="1" ht="17.25" customHeight="1" x14ac:dyDescent="0.2">
      <c r="B130" s="766"/>
      <c r="C130" s="766"/>
      <c r="D130" s="766"/>
      <c r="E130" s="766"/>
      <c r="F130" s="766"/>
      <c r="G130" s="766"/>
      <c r="H130" s="766"/>
      <c r="I130" s="346"/>
      <c r="J130" s="346"/>
      <c r="K130" s="455"/>
      <c r="L130" s="241"/>
      <c r="M130" s="241"/>
      <c r="N130" s="241"/>
      <c r="O130" s="241"/>
    </row>
    <row r="131" spans="1:15" s="23" customFormat="1" ht="17.25" customHeight="1" x14ac:dyDescent="0.2">
      <c r="B131" s="766"/>
      <c r="C131" s="766"/>
      <c r="D131" s="766"/>
      <c r="E131" s="766"/>
      <c r="F131" s="766"/>
      <c r="G131" s="766"/>
      <c r="H131" s="766"/>
      <c r="I131" s="346"/>
      <c r="J131" s="346"/>
      <c r="K131" s="455"/>
      <c r="L131" s="241"/>
      <c r="M131" s="241"/>
      <c r="N131" s="241"/>
      <c r="O131" s="241"/>
    </row>
    <row r="132" spans="1:15" s="23" customFormat="1" ht="17.25" customHeight="1" x14ac:dyDescent="0.2">
      <c r="B132" s="766"/>
      <c r="C132" s="766"/>
      <c r="D132" s="766"/>
      <c r="E132" s="766"/>
      <c r="F132" s="766"/>
      <c r="G132" s="766"/>
      <c r="H132" s="766"/>
      <c r="I132" s="346"/>
      <c r="J132" s="346"/>
      <c r="K132" s="455"/>
      <c r="L132" s="241"/>
      <c r="M132" s="241"/>
      <c r="N132" s="241"/>
      <c r="O132" s="241"/>
    </row>
    <row r="133" spans="1:15" s="23" customFormat="1" ht="15.75" customHeight="1" x14ac:dyDescent="0.2">
      <c r="B133" s="766"/>
      <c r="C133" s="766"/>
      <c r="D133" s="766"/>
      <c r="E133" s="766"/>
      <c r="F133" s="766"/>
      <c r="G133" s="766"/>
      <c r="H133" s="766"/>
      <c r="I133" s="346"/>
      <c r="J133" s="346"/>
      <c r="K133" s="455"/>
      <c r="L133" s="241"/>
      <c r="M133" s="241"/>
      <c r="N133" s="241"/>
      <c r="O133" s="241"/>
    </row>
    <row r="134" spans="1:15" s="23" customFormat="1" ht="17.25" hidden="1" customHeight="1" x14ac:dyDescent="0.2">
      <c r="B134" s="766"/>
      <c r="C134" s="766"/>
      <c r="D134" s="766"/>
      <c r="E134" s="766"/>
      <c r="F134" s="766"/>
      <c r="G134" s="766"/>
      <c r="H134" s="766"/>
      <c r="I134" s="346"/>
      <c r="J134" s="346"/>
      <c r="K134" s="455"/>
      <c r="L134" s="241"/>
      <c r="M134" s="241"/>
      <c r="N134" s="241"/>
      <c r="O134" s="241"/>
    </row>
    <row r="135" spans="1:15" s="23" customFormat="1" ht="17.25" hidden="1" customHeight="1" x14ac:dyDescent="0.2">
      <c r="B135" s="766"/>
      <c r="C135" s="766"/>
      <c r="D135" s="766"/>
      <c r="E135" s="766"/>
      <c r="F135" s="766"/>
      <c r="G135" s="766"/>
      <c r="H135" s="766"/>
      <c r="I135" s="346"/>
      <c r="J135" s="346"/>
      <c r="K135" s="455"/>
      <c r="L135" s="241"/>
      <c r="M135" s="241"/>
      <c r="N135" s="241"/>
      <c r="O135" s="241"/>
    </row>
    <row r="136" spans="1:15" s="23" customFormat="1" ht="66.75" hidden="1" customHeight="1" x14ac:dyDescent="0.2">
      <c r="B136" s="766"/>
      <c r="C136" s="766"/>
      <c r="D136" s="766"/>
      <c r="E136" s="766"/>
      <c r="F136" s="766"/>
      <c r="G136" s="766"/>
      <c r="H136" s="766"/>
      <c r="I136" s="346"/>
      <c r="J136" s="346"/>
      <c r="K136" s="455"/>
      <c r="L136" s="241"/>
      <c r="M136" s="241"/>
      <c r="N136" s="241"/>
      <c r="O136" s="241"/>
    </row>
    <row r="137" spans="1:15" s="23" customFormat="1" ht="15" customHeight="1" x14ac:dyDescent="0.2">
      <c r="B137" s="462"/>
      <c r="C137" s="462"/>
      <c r="D137" s="462"/>
      <c r="E137" s="462"/>
      <c r="F137" s="462"/>
      <c r="G137" s="462"/>
      <c r="H137" s="462"/>
      <c r="I137" s="346"/>
      <c r="J137" s="346"/>
      <c r="K137" s="455"/>
      <c r="L137" s="241"/>
      <c r="M137" s="241"/>
      <c r="N137" s="241"/>
      <c r="O137" s="241"/>
    </row>
    <row r="138" spans="1:15" ht="15" x14ac:dyDescent="0.25">
      <c r="A138" s="37">
        <v>5169</v>
      </c>
      <c r="B138" s="435" t="s">
        <v>14</v>
      </c>
      <c r="G138" s="732">
        <f>SUM(G139,G149,G157,G163,G169,G180)</f>
        <v>590</v>
      </c>
      <c r="H138" s="732"/>
      <c r="I138" s="36">
        <v>280</v>
      </c>
      <c r="J138" s="36">
        <v>564</v>
      </c>
      <c r="L138" s="233"/>
      <c r="M138" s="233"/>
      <c r="N138" s="233"/>
      <c r="O138" s="233"/>
    </row>
    <row r="139" spans="1:15" s="23" customFormat="1" ht="15" customHeight="1" x14ac:dyDescent="0.2">
      <c r="B139" s="304" t="s">
        <v>703</v>
      </c>
      <c r="C139" s="95"/>
      <c r="D139" s="93"/>
      <c r="E139" s="92"/>
      <c r="F139" s="92"/>
      <c r="G139" s="735">
        <v>30</v>
      </c>
      <c r="H139" s="735"/>
      <c r="I139" s="346"/>
      <c r="J139" s="346"/>
      <c r="K139" s="455"/>
      <c r="L139" s="241"/>
      <c r="M139" s="241"/>
      <c r="N139" s="241"/>
      <c r="O139" s="241"/>
    </row>
    <row r="140" spans="1:15" ht="14.25" customHeight="1" x14ac:dyDescent="0.2">
      <c r="B140" s="756" t="s">
        <v>704</v>
      </c>
      <c r="C140" s="756"/>
      <c r="D140" s="756"/>
      <c r="E140" s="756"/>
      <c r="F140" s="756"/>
      <c r="G140" s="756"/>
      <c r="H140" s="756"/>
      <c r="I140" s="243"/>
      <c r="J140" s="243"/>
      <c r="K140" s="328"/>
      <c r="L140" s="233"/>
      <c r="M140" s="233"/>
      <c r="N140" s="233"/>
      <c r="O140" s="233"/>
    </row>
    <row r="141" spans="1:15" ht="14.25" customHeight="1" x14ac:dyDescent="0.2">
      <c r="B141" s="756"/>
      <c r="C141" s="756"/>
      <c r="D141" s="756"/>
      <c r="E141" s="756"/>
      <c r="F141" s="756"/>
      <c r="G141" s="756"/>
      <c r="H141" s="756"/>
      <c r="I141" s="243"/>
      <c r="J141" s="243"/>
      <c r="K141" s="328"/>
      <c r="L141" s="233"/>
      <c r="M141" s="233"/>
      <c r="N141" s="233"/>
      <c r="O141" s="233"/>
    </row>
    <row r="142" spans="1:15" ht="14.25" customHeight="1" x14ac:dyDescent="0.2">
      <c r="B142" s="756"/>
      <c r="C142" s="756"/>
      <c r="D142" s="756"/>
      <c r="E142" s="756"/>
      <c r="F142" s="756"/>
      <c r="G142" s="756"/>
      <c r="H142" s="756"/>
      <c r="I142" s="243"/>
      <c r="J142" s="243"/>
      <c r="K142" s="328"/>
      <c r="L142" s="233"/>
      <c r="M142" s="233"/>
      <c r="N142" s="233"/>
      <c r="O142" s="233"/>
    </row>
    <row r="143" spans="1:15" ht="14.25" customHeight="1" x14ac:dyDescent="0.2">
      <c r="B143" s="756"/>
      <c r="C143" s="756"/>
      <c r="D143" s="756"/>
      <c r="E143" s="756"/>
      <c r="F143" s="756"/>
      <c r="G143" s="756"/>
      <c r="H143" s="756"/>
      <c r="I143" s="243"/>
      <c r="J143" s="243"/>
      <c r="K143" s="328"/>
      <c r="L143" s="233"/>
      <c r="M143" s="233"/>
      <c r="N143" s="233"/>
      <c r="O143" s="233"/>
    </row>
    <row r="144" spans="1:15" ht="14.25" customHeight="1" x14ac:dyDescent="0.2">
      <c r="B144" s="756"/>
      <c r="C144" s="756"/>
      <c r="D144" s="756"/>
      <c r="E144" s="756"/>
      <c r="F144" s="756"/>
      <c r="G144" s="756"/>
      <c r="H144" s="756"/>
      <c r="I144" s="243"/>
      <c r="J144" s="243"/>
      <c r="K144" s="328"/>
      <c r="L144" s="233"/>
      <c r="M144" s="233"/>
      <c r="N144" s="233"/>
      <c r="O144" s="233"/>
    </row>
    <row r="145" spans="2:15" ht="14.25" customHeight="1" x14ac:dyDescent="0.2">
      <c r="B145" s="756"/>
      <c r="C145" s="756"/>
      <c r="D145" s="756"/>
      <c r="E145" s="756"/>
      <c r="F145" s="756"/>
      <c r="G145" s="756"/>
      <c r="H145" s="756"/>
      <c r="I145" s="243"/>
      <c r="J145" s="243"/>
      <c r="K145" s="328"/>
      <c r="L145" s="233"/>
      <c r="M145" s="233"/>
      <c r="N145" s="233"/>
      <c r="O145" s="233"/>
    </row>
    <row r="146" spans="2:15" ht="14.25" customHeight="1" x14ac:dyDescent="0.2">
      <c r="B146" s="756"/>
      <c r="C146" s="756"/>
      <c r="D146" s="756"/>
      <c r="E146" s="756"/>
      <c r="F146" s="756"/>
      <c r="G146" s="756"/>
      <c r="H146" s="756"/>
      <c r="I146" s="243"/>
      <c r="J146" s="243"/>
      <c r="K146" s="328"/>
      <c r="L146" s="233"/>
      <c r="M146" s="233"/>
      <c r="N146" s="233"/>
      <c r="O146" s="233"/>
    </row>
    <row r="147" spans="2:15" ht="42" customHeight="1" x14ac:dyDescent="0.2">
      <c r="B147" s="756"/>
      <c r="C147" s="756"/>
      <c r="D147" s="756"/>
      <c r="E147" s="756"/>
      <c r="F147" s="756"/>
      <c r="G147" s="756"/>
      <c r="H147" s="756"/>
      <c r="I147" s="243"/>
      <c r="J147" s="243"/>
      <c r="K147" s="328"/>
      <c r="L147" s="233"/>
      <c r="M147" s="233"/>
      <c r="N147" s="233"/>
      <c r="O147" s="233"/>
    </row>
    <row r="148" spans="2:15" ht="15.75" customHeight="1" x14ac:dyDescent="0.2">
      <c r="B148" s="445"/>
      <c r="C148" s="445"/>
      <c r="D148" s="445"/>
      <c r="E148" s="445"/>
      <c r="F148" s="445"/>
      <c r="G148" s="445"/>
      <c r="H148" s="445"/>
      <c r="I148" s="243"/>
      <c r="J148" s="243"/>
      <c r="K148" s="328"/>
      <c r="L148" s="233"/>
      <c r="M148" s="233"/>
      <c r="N148" s="233"/>
      <c r="O148" s="233"/>
    </row>
    <row r="149" spans="2:15" s="23" customFormat="1" ht="21.75" customHeight="1" x14ac:dyDescent="0.2">
      <c r="B149" s="785" t="s">
        <v>110</v>
      </c>
      <c r="C149" s="785"/>
      <c r="D149" s="785"/>
      <c r="E149" s="785"/>
      <c r="F149" s="785"/>
      <c r="G149" s="735">
        <v>10</v>
      </c>
      <c r="H149" s="735"/>
      <c r="I149" s="346"/>
      <c r="J149" s="346"/>
      <c r="K149" s="455"/>
      <c r="L149" s="241"/>
      <c r="M149" s="241"/>
      <c r="N149" s="241"/>
      <c r="O149" s="241"/>
    </row>
    <row r="150" spans="2:15" ht="14.25" customHeight="1" x14ac:dyDescent="0.2">
      <c r="B150" s="756" t="s">
        <v>705</v>
      </c>
      <c r="C150" s="756"/>
      <c r="D150" s="756"/>
      <c r="E150" s="756"/>
      <c r="F150" s="756"/>
      <c r="G150" s="756"/>
      <c r="H150" s="756"/>
      <c r="I150" s="243"/>
      <c r="J150" s="243"/>
      <c r="K150" s="328"/>
      <c r="L150" s="233"/>
      <c r="M150" s="233"/>
      <c r="N150" s="233"/>
      <c r="O150" s="233"/>
    </row>
    <row r="151" spans="2:15" ht="14.25" customHeight="1" x14ac:dyDescent="0.2">
      <c r="B151" s="756"/>
      <c r="C151" s="756"/>
      <c r="D151" s="756"/>
      <c r="E151" s="756"/>
      <c r="F151" s="756"/>
      <c r="G151" s="756"/>
      <c r="H151" s="756"/>
      <c r="I151" s="243"/>
      <c r="J151" s="243"/>
      <c r="K151" s="328"/>
      <c r="L151" s="233"/>
      <c r="M151" s="233"/>
      <c r="N151" s="233"/>
      <c r="O151" s="233"/>
    </row>
    <row r="152" spans="2:15" ht="14.25" customHeight="1" x14ac:dyDescent="0.2">
      <c r="B152" s="756"/>
      <c r="C152" s="756"/>
      <c r="D152" s="756"/>
      <c r="E152" s="756"/>
      <c r="F152" s="756"/>
      <c r="G152" s="756"/>
      <c r="H152" s="756"/>
      <c r="I152" s="243"/>
      <c r="J152" s="243"/>
      <c r="K152" s="328"/>
      <c r="L152" s="233"/>
      <c r="M152" s="233"/>
      <c r="N152" s="233"/>
      <c r="O152" s="233"/>
    </row>
    <row r="153" spans="2:15" ht="14.25" customHeight="1" x14ac:dyDescent="0.2">
      <c r="B153" s="756"/>
      <c r="C153" s="756"/>
      <c r="D153" s="756"/>
      <c r="E153" s="756"/>
      <c r="F153" s="756"/>
      <c r="G153" s="756"/>
      <c r="H153" s="756"/>
      <c r="I153" s="243"/>
      <c r="J153" s="243"/>
      <c r="K153" s="328"/>
      <c r="L153" s="233"/>
      <c r="M153" s="233"/>
      <c r="N153" s="233"/>
      <c r="O153" s="233"/>
    </row>
    <row r="154" spans="2:15" ht="14.25" customHeight="1" x14ac:dyDescent="0.2">
      <c r="B154" s="756"/>
      <c r="C154" s="756"/>
      <c r="D154" s="756"/>
      <c r="E154" s="756"/>
      <c r="F154" s="756"/>
      <c r="G154" s="756"/>
      <c r="H154" s="756"/>
      <c r="I154" s="243"/>
      <c r="J154" s="243"/>
      <c r="K154" s="328"/>
      <c r="L154" s="233"/>
      <c r="M154" s="233"/>
      <c r="N154" s="233"/>
      <c r="O154" s="233"/>
    </row>
    <row r="155" spans="2:15" ht="30.75" customHeight="1" x14ac:dyDescent="0.2">
      <c r="B155" s="756"/>
      <c r="C155" s="756"/>
      <c r="D155" s="756"/>
      <c r="E155" s="756"/>
      <c r="F155" s="756"/>
      <c r="G155" s="756"/>
      <c r="H155" s="756"/>
      <c r="I155" s="243"/>
      <c r="J155" s="243"/>
      <c r="K155" s="328"/>
      <c r="L155" s="233"/>
      <c r="M155" s="233"/>
      <c r="N155" s="233"/>
      <c r="O155" s="233"/>
    </row>
    <row r="156" spans="2:15" ht="15" customHeight="1" x14ac:dyDescent="0.2">
      <c r="B156" s="445"/>
      <c r="C156" s="445"/>
      <c r="D156" s="445"/>
      <c r="E156" s="445"/>
      <c r="F156" s="445"/>
      <c r="G156" s="445"/>
      <c r="H156" s="445"/>
      <c r="I156" s="243"/>
      <c r="J156" s="243"/>
      <c r="K156" s="328"/>
      <c r="L156" s="233"/>
      <c r="M156" s="233"/>
      <c r="N156" s="233"/>
      <c r="O156" s="233"/>
    </row>
    <row r="157" spans="2:15" s="23" customFormat="1" ht="15" customHeight="1" x14ac:dyDescent="0.2">
      <c r="B157" s="304" t="s">
        <v>81</v>
      </c>
      <c r="C157" s="95"/>
      <c r="D157" s="93"/>
      <c r="E157" s="92"/>
      <c r="F157" s="92"/>
      <c r="G157" s="735">
        <v>60</v>
      </c>
      <c r="H157" s="735"/>
      <c r="I157" s="346"/>
      <c r="J157" s="346"/>
      <c r="K157" s="455"/>
      <c r="L157" s="241"/>
      <c r="M157" s="241"/>
      <c r="N157" s="241"/>
      <c r="O157" s="241"/>
    </row>
    <row r="158" spans="2:15" ht="14.25" customHeight="1" x14ac:dyDescent="0.2">
      <c r="B158" s="756" t="s">
        <v>477</v>
      </c>
      <c r="C158" s="756"/>
      <c r="D158" s="756"/>
      <c r="E158" s="756"/>
      <c r="F158" s="756"/>
      <c r="G158" s="756"/>
      <c r="H158" s="756"/>
      <c r="I158" s="243"/>
      <c r="J158" s="243"/>
      <c r="K158" s="328"/>
      <c r="L158" s="233"/>
      <c r="M158" s="233"/>
      <c r="N158" s="233"/>
      <c r="O158" s="233"/>
    </row>
    <row r="159" spans="2:15" ht="14.25" customHeight="1" x14ac:dyDescent="0.2">
      <c r="B159" s="756"/>
      <c r="C159" s="756"/>
      <c r="D159" s="756"/>
      <c r="E159" s="756"/>
      <c r="F159" s="756"/>
      <c r="G159" s="756"/>
      <c r="H159" s="756"/>
      <c r="I159" s="243"/>
      <c r="J159" s="243"/>
      <c r="K159" s="328"/>
      <c r="L159" s="233"/>
      <c r="M159" s="233"/>
      <c r="N159" s="233"/>
      <c r="O159" s="233"/>
    </row>
    <row r="160" spans="2:15" ht="14.25" customHeight="1" x14ac:dyDescent="0.2">
      <c r="B160" s="756"/>
      <c r="C160" s="756"/>
      <c r="D160" s="756"/>
      <c r="E160" s="756"/>
      <c r="F160" s="756"/>
      <c r="G160" s="756"/>
      <c r="H160" s="756"/>
      <c r="I160" s="243"/>
      <c r="J160" s="243"/>
      <c r="K160" s="328"/>
      <c r="L160" s="233"/>
      <c r="M160" s="233"/>
      <c r="N160" s="233"/>
      <c r="O160" s="233"/>
    </row>
    <row r="161" spans="2:15" ht="16.5" customHeight="1" x14ac:dyDescent="0.2">
      <c r="B161" s="756"/>
      <c r="C161" s="756"/>
      <c r="D161" s="756"/>
      <c r="E161" s="756"/>
      <c r="F161" s="756"/>
      <c r="G161" s="756"/>
      <c r="H161" s="756"/>
      <c r="I161" s="243"/>
      <c r="J161" s="243"/>
      <c r="K161" s="328"/>
      <c r="L161" s="233"/>
      <c r="M161" s="233"/>
      <c r="N161" s="233"/>
      <c r="O161" s="233"/>
    </row>
    <row r="162" spans="2:15" ht="16.5" customHeight="1" x14ac:dyDescent="0.2">
      <c r="B162" s="445"/>
      <c r="C162" s="445"/>
      <c r="D162" s="445"/>
      <c r="E162" s="445"/>
      <c r="F162" s="445"/>
      <c r="G162" s="445"/>
      <c r="H162" s="445"/>
      <c r="I162" s="243"/>
      <c r="J162" s="243"/>
      <c r="K162" s="328"/>
      <c r="L162" s="233"/>
      <c r="M162" s="233"/>
      <c r="N162" s="233"/>
      <c r="O162" s="233"/>
    </row>
    <row r="163" spans="2:15" s="23" customFormat="1" ht="15" customHeight="1" x14ac:dyDescent="0.2">
      <c r="B163" s="304" t="s">
        <v>473</v>
      </c>
      <c r="C163" s="95"/>
      <c r="D163" s="93"/>
      <c r="E163" s="92"/>
      <c r="F163" s="92"/>
      <c r="G163" s="735">
        <v>250</v>
      </c>
      <c r="H163" s="735"/>
      <c r="I163" s="346"/>
      <c r="J163" s="346"/>
      <c r="K163" s="455"/>
      <c r="L163" s="241"/>
      <c r="M163" s="241"/>
      <c r="N163" s="241"/>
      <c r="O163" s="241"/>
    </row>
    <row r="164" spans="2:15" ht="14.25" customHeight="1" x14ac:dyDescent="0.2">
      <c r="B164" s="756" t="s">
        <v>706</v>
      </c>
      <c r="C164" s="756"/>
      <c r="D164" s="756"/>
      <c r="E164" s="756"/>
      <c r="F164" s="756"/>
      <c r="G164" s="756"/>
      <c r="H164" s="756"/>
      <c r="I164" s="243"/>
      <c r="J164" s="243"/>
      <c r="K164" s="328"/>
      <c r="L164" s="233"/>
      <c r="M164" s="233"/>
      <c r="N164" s="233"/>
      <c r="O164" s="233"/>
    </row>
    <row r="165" spans="2:15" ht="14.25" customHeight="1" x14ac:dyDescent="0.2">
      <c r="B165" s="756"/>
      <c r="C165" s="756"/>
      <c r="D165" s="756"/>
      <c r="E165" s="756"/>
      <c r="F165" s="756"/>
      <c r="G165" s="756"/>
      <c r="H165" s="756"/>
      <c r="I165" s="243"/>
      <c r="J165" s="243"/>
      <c r="K165" s="328"/>
      <c r="L165" s="233"/>
      <c r="M165" s="233"/>
      <c r="N165" s="233"/>
      <c r="O165" s="233"/>
    </row>
    <row r="166" spans="2:15" ht="14.25" customHeight="1" x14ac:dyDescent="0.2">
      <c r="B166" s="756"/>
      <c r="C166" s="756"/>
      <c r="D166" s="756"/>
      <c r="E166" s="756"/>
      <c r="F166" s="756"/>
      <c r="G166" s="756"/>
      <c r="H166" s="756"/>
      <c r="I166" s="243"/>
      <c r="J166" s="243"/>
      <c r="K166" s="328"/>
      <c r="L166" s="233"/>
      <c r="M166" s="233"/>
      <c r="N166" s="233"/>
      <c r="O166" s="233"/>
    </row>
    <row r="167" spans="2:15" ht="57.75" customHeight="1" x14ac:dyDescent="0.2">
      <c r="B167" s="756"/>
      <c r="C167" s="756"/>
      <c r="D167" s="756"/>
      <c r="E167" s="756"/>
      <c r="F167" s="756"/>
      <c r="G167" s="756"/>
      <c r="H167" s="756"/>
      <c r="I167" s="243"/>
      <c r="J167" s="243"/>
      <c r="K167" s="328"/>
      <c r="L167" s="233"/>
      <c r="M167" s="233"/>
      <c r="N167" s="233"/>
      <c r="O167" s="233"/>
    </row>
    <row r="168" spans="2:15" ht="15.75" customHeight="1" x14ac:dyDescent="0.2">
      <c r="B168" s="445"/>
      <c r="C168" s="445"/>
      <c r="D168" s="445"/>
      <c r="E168" s="445"/>
      <c r="F168" s="445"/>
      <c r="G168" s="445"/>
      <c r="H168" s="445"/>
      <c r="I168" s="243"/>
      <c r="J168" s="243"/>
      <c r="K168" s="328"/>
      <c r="L168" s="233"/>
      <c r="M168" s="233"/>
      <c r="N168" s="233"/>
      <c r="O168" s="233"/>
    </row>
    <row r="169" spans="2:15" s="23" customFormat="1" ht="15" customHeight="1" x14ac:dyDescent="0.2">
      <c r="B169" s="304" t="s">
        <v>96</v>
      </c>
      <c r="C169" s="95"/>
      <c r="D169" s="93"/>
      <c r="E169" s="92"/>
      <c r="F169" s="92"/>
      <c r="G169" s="735">
        <v>90</v>
      </c>
      <c r="H169" s="735"/>
      <c r="I169" s="346"/>
      <c r="J169" s="346"/>
      <c r="K169" s="455"/>
      <c r="L169" s="241"/>
      <c r="M169" s="241"/>
      <c r="N169" s="241"/>
      <c r="O169" s="241"/>
    </row>
    <row r="170" spans="2:15" ht="14.25" customHeight="1" x14ac:dyDescent="0.2">
      <c r="B170" s="756" t="s">
        <v>707</v>
      </c>
      <c r="C170" s="756"/>
      <c r="D170" s="756"/>
      <c r="E170" s="756"/>
      <c r="F170" s="756"/>
      <c r="G170" s="756"/>
      <c r="H170" s="756"/>
      <c r="I170" s="243"/>
      <c r="J170" s="243"/>
      <c r="K170" s="328"/>
      <c r="L170" s="233"/>
      <c r="M170" s="233"/>
      <c r="N170" s="233"/>
      <c r="O170" s="233"/>
    </row>
    <row r="171" spans="2:15" ht="14.25" customHeight="1" x14ac:dyDescent="0.2">
      <c r="B171" s="756"/>
      <c r="C171" s="756"/>
      <c r="D171" s="756"/>
      <c r="E171" s="756"/>
      <c r="F171" s="756"/>
      <c r="G171" s="756"/>
      <c r="H171" s="756"/>
      <c r="I171" s="243"/>
      <c r="J171" s="243"/>
      <c r="K171" s="328"/>
      <c r="L171" s="233"/>
      <c r="M171" s="233"/>
      <c r="N171" s="233"/>
      <c r="O171" s="233"/>
    </row>
    <row r="172" spans="2:15" ht="14.25" customHeight="1" x14ac:dyDescent="0.2">
      <c r="B172" s="756"/>
      <c r="C172" s="756"/>
      <c r="D172" s="756"/>
      <c r="E172" s="756"/>
      <c r="F172" s="756"/>
      <c r="G172" s="756"/>
      <c r="H172" s="756"/>
      <c r="I172" s="243"/>
      <c r="J172" s="243"/>
      <c r="K172" s="328"/>
      <c r="L172" s="233"/>
      <c r="M172" s="233"/>
      <c r="N172" s="233"/>
      <c r="O172" s="233"/>
    </row>
    <row r="173" spans="2:15" ht="14.25" customHeight="1" x14ac:dyDescent="0.2">
      <c r="B173" s="756"/>
      <c r="C173" s="756"/>
      <c r="D173" s="756"/>
      <c r="E173" s="756"/>
      <c r="F173" s="756"/>
      <c r="G173" s="756"/>
      <c r="H173" s="756"/>
      <c r="I173" s="243"/>
      <c r="J173" s="243"/>
      <c r="K173" s="328"/>
      <c r="L173" s="233"/>
      <c r="M173" s="233"/>
      <c r="N173" s="233"/>
      <c r="O173" s="233"/>
    </row>
    <row r="174" spans="2:15" ht="14.25" customHeight="1" x14ac:dyDescent="0.2">
      <c r="B174" s="756"/>
      <c r="C174" s="756"/>
      <c r="D174" s="756"/>
      <c r="E174" s="756"/>
      <c r="F174" s="756"/>
      <c r="G174" s="756"/>
      <c r="H174" s="756"/>
      <c r="I174" s="243"/>
      <c r="J174" s="243"/>
      <c r="K174" s="328"/>
      <c r="L174" s="233"/>
      <c r="M174" s="233"/>
      <c r="N174" s="233"/>
      <c r="O174" s="233"/>
    </row>
    <row r="175" spans="2:15" ht="14.25" customHeight="1" x14ac:dyDescent="0.2">
      <c r="B175" s="756"/>
      <c r="C175" s="756"/>
      <c r="D175" s="756"/>
      <c r="E175" s="756"/>
      <c r="F175" s="756"/>
      <c r="G175" s="756"/>
      <c r="H175" s="756"/>
      <c r="I175" s="243"/>
      <c r="J175" s="243"/>
      <c r="K175" s="328"/>
      <c r="L175" s="233"/>
      <c r="M175" s="233"/>
      <c r="N175" s="233"/>
      <c r="O175" s="233"/>
    </row>
    <row r="176" spans="2:15" ht="14.25" customHeight="1" x14ac:dyDescent="0.2">
      <c r="B176" s="756"/>
      <c r="C176" s="756"/>
      <c r="D176" s="756"/>
      <c r="E176" s="756"/>
      <c r="F176" s="756"/>
      <c r="G176" s="756"/>
      <c r="H176" s="756"/>
      <c r="I176" s="243"/>
      <c r="J176" s="243"/>
      <c r="K176" s="328"/>
      <c r="L176" s="233"/>
      <c r="M176" s="233"/>
      <c r="N176" s="233"/>
      <c r="O176" s="233"/>
    </row>
    <row r="177" spans="1:15" ht="13.5" customHeight="1" x14ac:dyDescent="0.2">
      <c r="B177" s="756"/>
      <c r="C177" s="756"/>
      <c r="D177" s="756"/>
      <c r="E177" s="756"/>
      <c r="F177" s="756"/>
      <c r="G177" s="756"/>
      <c r="H177" s="756"/>
      <c r="I177" s="243"/>
      <c r="J177" s="243"/>
      <c r="K177" s="328"/>
      <c r="L177" s="233"/>
      <c r="M177" s="233"/>
      <c r="N177" s="233"/>
      <c r="O177" s="233"/>
    </row>
    <row r="178" spans="1:15" ht="57" customHeight="1" x14ac:dyDescent="0.2">
      <c r="B178" s="756"/>
      <c r="C178" s="756"/>
      <c r="D178" s="756"/>
      <c r="E178" s="756"/>
      <c r="F178" s="756"/>
      <c r="G178" s="756"/>
      <c r="H178" s="756"/>
      <c r="I178" s="243"/>
      <c r="J178" s="243"/>
      <c r="K178" s="328"/>
      <c r="L178" s="233"/>
      <c r="M178" s="233"/>
      <c r="N178" s="233"/>
      <c r="O178" s="233"/>
    </row>
    <row r="179" spans="1:15" ht="14.25" customHeight="1" x14ac:dyDescent="0.2">
      <c r="B179" s="432"/>
      <c r="C179" s="432"/>
      <c r="D179" s="432"/>
      <c r="E179" s="432"/>
      <c r="F179" s="432"/>
      <c r="G179" s="432"/>
      <c r="H179" s="432"/>
      <c r="I179" s="243"/>
      <c r="J179" s="243"/>
      <c r="K179" s="328"/>
      <c r="L179" s="233"/>
      <c r="M179" s="233"/>
      <c r="N179" s="233"/>
      <c r="O179" s="233"/>
    </row>
    <row r="180" spans="1:15" s="23" customFormat="1" ht="15" customHeight="1" x14ac:dyDescent="0.2">
      <c r="B180" s="304" t="s">
        <v>708</v>
      </c>
      <c r="C180" s="95"/>
      <c r="D180" s="93"/>
      <c r="E180" s="92"/>
      <c r="F180" s="92"/>
      <c r="G180" s="735">
        <v>150</v>
      </c>
      <c r="H180" s="735"/>
      <c r="I180" s="346"/>
      <c r="J180" s="346"/>
      <c r="K180" s="455"/>
      <c r="L180" s="241"/>
      <c r="M180" s="241"/>
      <c r="N180" s="241"/>
      <c r="O180" s="241"/>
    </row>
    <row r="181" spans="1:15" ht="14.25" customHeight="1" x14ac:dyDescent="0.2">
      <c r="B181" s="756" t="s">
        <v>709</v>
      </c>
      <c r="C181" s="756"/>
      <c r="D181" s="756"/>
      <c r="E181" s="756"/>
      <c r="F181" s="756"/>
      <c r="G181" s="756"/>
      <c r="H181" s="756"/>
      <c r="I181" s="243"/>
      <c r="J181" s="243"/>
      <c r="K181" s="328"/>
      <c r="L181" s="233"/>
      <c r="M181" s="233"/>
      <c r="N181" s="233"/>
      <c r="O181" s="233"/>
    </row>
    <row r="182" spans="1:15" ht="14.25" customHeight="1" x14ac:dyDescent="0.2">
      <c r="B182" s="756"/>
      <c r="C182" s="756"/>
      <c r="D182" s="756"/>
      <c r="E182" s="756"/>
      <c r="F182" s="756"/>
      <c r="G182" s="756"/>
      <c r="H182" s="756"/>
      <c r="I182" s="243"/>
      <c r="J182" s="243"/>
      <c r="K182" s="328"/>
      <c r="L182" s="233"/>
      <c r="M182" s="233"/>
      <c r="N182" s="233"/>
      <c r="O182" s="233"/>
    </row>
    <row r="183" spans="1:15" ht="14.25" customHeight="1" x14ac:dyDescent="0.2">
      <c r="B183" s="756"/>
      <c r="C183" s="756"/>
      <c r="D183" s="756"/>
      <c r="E183" s="756"/>
      <c r="F183" s="756"/>
      <c r="G183" s="756"/>
      <c r="H183" s="756"/>
      <c r="I183" s="243"/>
      <c r="J183" s="243"/>
      <c r="K183" s="328"/>
      <c r="L183" s="233"/>
      <c r="M183" s="233"/>
      <c r="N183" s="233"/>
      <c r="O183" s="233"/>
    </row>
    <row r="184" spans="1:15" ht="14.25" customHeight="1" x14ac:dyDescent="0.2">
      <c r="B184" s="756"/>
      <c r="C184" s="756"/>
      <c r="D184" s="756"/>
      <c r="E184" s="756"/>
      <c r="F184" s="756"/>
      <c r="G184" s="756"/>
      <c r="H184" s="756"/>
      <c r="I184" s="243"/>
      <c r="J184" s="243"/>
      <c r="K184" s="328"/>
      <c r="L184" s="233"/>
      <c r="M184" s="233"/>
      <c r="N184" s="233"/>
      <c r="O184" s="233"/>
    </row>
    <row r="185" spans="1:15" ht="14.25" customHeight="1" x14ac:dyDescent="0.2">
      <c r="B185" s="756"/>
      <c r="C185" s="756"/>
      <c r="D185" s="756"/>
      <c r="E185" s="756"/>
      <c r="F185" s="756"/>
      <c r="G185" s="756"/>
      <c r="H185" s="756"/>
      <c r="I185" s="243"/>
      <c r="J185" s="243"/>
      <c r="K185" s="328"/>
      <c r="L185" s="233"/>
      <c r="M185" s="233"/>
      <c r="N185" s="233"/>
      <c r="O185" s="233"/>
    </row>
    <row r="186" spans="1:15" ht="14.25" customHeight="1" x14ac:dyDescent="0.2">
      <c r="B186" s="756"/>
      <c r="C186" s="756"/>
      <c r="D186" s="756"/>
      <c r="E186" s="756"/>
      <c r="F186" s="756"/>
      <c r="G186" s="756"/>
      <c r="H186" s="756"/>
      <c r="I186" s="243"/>
      <c r="J186" s="243"/>
      <c r="K186" s="328"/>
      <c r="L186" s="233"/>
      <c r="M186" s="233"/>
      <c r="N186" s="233"/>
      <c r="O186" s="233"/>
    </row>
    <row r="187" spans="1:15" ht="14.25" customHeight="1" x14ac:dyDescent="0.2">
      <c r="B187" s="756"/>
      <c r="C187" s="756"/>
      <c r="D187" s="756"/>
      <c r="E187" s="756"/>
      <c r="F187" s="756"/>
      <c r="G187" s="756"/>
      <c r="H187" s="756"/>
      <c r="I187" s="243"/>
      <c r="J187" s="243"/>
      <c r="K187" s="328"/>
      <c r="L187" s="233"/>
      <c r="M187" s="233"/>
      <c r="N187" s="233"/>
      <c r="O187" s="233"/>
    </row>
    <row r="188" spans="1:15" ht="14.25" customHeight="1" x14ac:dyDescent="0.2">
      <c r="B188" s="432"/>
      <c r="C188" s="432"/>
      <c r="D188" s="432"/>
      <c r="E188" s="432"/>
      <c r="F188" s="432"/>
      <c r="G188" s="432"/>
      <c r="H188" s="432"/>
      <c r="I188" s="243"/>
      <c r="J188" s="243"/>
      <c r="K188" s="328"/>
      <c r="L188" s="233"/>
      <c r="M188" s="233"/>
      <c r="N188" s="233"/>
      <c r="O188" s="233"/>
    </row>
    <row r="189" spans="1:15" ht="14.25" customHeight="1" x14ac:dyDescent="0.2">
      <c r="B189" s="445"/>
      <c r="C189" s="445"/>
      <c r="D189" s="445"/>
      <c r="E189" s="445"/>
      <c r="F189" s="445"/>
      <c r="G189" s="445"/>
      <c r="H189" s="445"/>
      <c r="I189" s="243"/>
      <c r="J189" s="243"/>
      <c r="K189" s="328"/>
      <c r="L189" s="233"/>
      <c r="M189" s="233"/>
      <c r="N189" s="233"/>
      <c r="O189" s="233"/>
    </row>
    <row r="190" spans="1:15" ht="15" customHeight="1" x14ac:dyDescent="0.25">
      <c r="A190" s="37">
        <v>5175</v>
      </c>
      <c r="B190" s="435" t="s">
        <v>26</v>
      </c>
      <c r="G190" s="732">
        <v>70</v>
      </c>
      <c r="H190" s="732"/>
      <c r="I190" s="36">
        <v>50</v>
      </c>
      <c r="J190" s="36">
        <v>63</v>
      </c>
      <c r="L190" s="233"/>
      <c r="M190" s="233"/>
      <c r="N190" s="233"/>
      <c r="O190" s="233"/>
    </row>
    <row r="191" spans="1:15" ht="15" customHeight="1" x14ac:dyDescent="0.25">
      <c r="B191" s="304" t="s">
        <v>474</v>
      </c>
      <c r="G191" s="422"/>
      <c r="H191" s="423"/>
      <c r="L191" s="233"/>
      <c r="M191" s="233"/>
      <c r="N191" s="233"/>
      <c r="O191" s="233"/>
    </row>
    <row r="192" spans="1:15" ht="14.25" customHeight="1" x14ac:dyDescent="0.2">
      <c r="B192" s="756" t="s">
        <v>478</v>
      </c>
      <c r="C192" s="756"/>
      <c r="D192" s="756"/>
      <c r="E192" s="756"/>
      <c r="F192" s="756"/>
      <c r="G192" s="756"/>
      <c r="H192" s="756"/>
      <c r="L192" s="233"/>
      <c r="M192" s="233"/>
      <c r="N192" s="233"/>
      <c r="O192" s="233"/>
    </row>
    <row r="193" spans="1:39" ht="13.5" customHeight="1" x14ac:dyDescent="0.2">
      <c r="B193" s="756"/>
      <c r="C193" s="756"/>
      <c r="D193" s="756"/>
      <c r="E193" s="756"/>
      <c r="F193" s="756"/>
      <c r="G193" s="756"/>
      <c r="H193" s="756"/>
      <c r="L193" s="233"/>
      <c r="M193" s="233"/>
      <c r="N193" s="233"/>
      <c r="O193" s="233"/>
    </row>
    <row r="194" spans="1:39" ht="15.75" customHeight="1" x14ac:dyDescent="0.25">
      <c r="B194" s="443"/>
      <c r="C194" s="232"/>
      <c r="D194" s="233"/>
      <c r="E194" s="234"/>
      <c r="F194" s="234"/>
      <c r="G194" s="446"/>
      <c r="H194" s="447"/>
      <c r="I194" s="243"/>
      <c r="J194" s="243"/>
      <c r="K194" s="328"/>
      <c r="L194" s="233"/>
      <c r="M194" s="233"/>
      <c r="N194" s="233"/>
      <c r="O194" s="233"/>
    </row>
    <row r="195" spans="1:39" ht="15.75" thickBot="1" x14ac:dyDescent="0.3">
      <c r="B195" s="44" t="s">
        <v>379</v>
      </c>
      <c r="C195" s="45"/>
      <c r="D195" s="46"/>
      <c r="E195" s="47"/>
      <c r="F195" s="47"/>
      <c r="G195" s="712">
        <f>SUM(G196)</f>
        <v>3</v>
      </c>
      <c r="H195" s="713"/>
      <c r="I195" s="196">
        <v>3</v>
      </c>
      <c r="J195" s="196">
        <v>3</v>
      </c>
      <c r="K195" s="331"/>
      <c r="L195" s="23"/>
      <c r="M195" s="241"/>
      <c r="N195" s="241"/>
      <c r="O195" s="241"/>
      <c r="P195" s="23"/>
      <c r="Q195" s="23"/>
      <c r="R195" s="23"/>
      <c r="S195" s="23"/>
      <c r="T195" s="23"/>
      <c r="U195" s="23"/>
      <c r="V195" s="23"/>
      <c r="W195" s="23"/>
      <c r="X195" s="23"/>
      <c r="Y195" s="23"/>
      <c r="Z195" s="23"/>
      <c r="AA195" s="23"/>
      <c r="AB195" s="23"/>
      <c r="AC195" s="23"/>
      <c r="AD195" s="23"/>
      <c r="AE195" s="23"/>
      <c r="AF195" s="23"/>
      <c r="AG195" s="23"/>
      <c r="AH195" s="23"/>
      <c r="AI195" s="23"/>
      <c r="AJ195" s="23"/>
      <c r="AK195" s="23"/>
      <c r="AL195" s="23"/>
      <c r="AM195" s="23"/>
    </row>
    <row r="196" spans="1:39" ht="15.75" thickTop="1" x14ac:dyDescent="0.25">
      <c r="A196" s="37">
        <v>5179</v>
      </c>
      <c r="B196" s="21" t="s">
        <v>104</v>
      </c>
      <c r="C196" s="418"/>
      <c r="D196" s="418"/>
      <c r="E196" s="418"/>
      <c r="F196" s="418"/>
      <c r="G196" s="707">
        <v>3</v>
      </c>
      <c r="H196" s="715"/>
      <c r="I196" s="57"/>
      <c r="J196" s="57"/>
      <c r="K196" s="331"/>
      <c r="L196" s="23"/>
      <c r="M196" s="241"/>
      <c r="N196" s="241"/>
      <c r="O196" s="241"/>
      <c r="P196" s="23"/>
      <c r="Q196" s="23"/>
      <c r="R196" s="23"/>
      <c r="S196" s="23"/>
      <c r="T196" s="23"/>
      <c r="U196" s="23"/>
      <c r="V196" s="23"/>
      <c r="W196" s="23"/>
      <c r="X196" s="23"/>
      <c r="Y196" s="23"/>
      <c r="Z196" s="23"/>
      <c r="AA196" s="23"/>
      <c r="AB196" s="23"/>
      <c r="AC196" s="23"/>
      <c r="AD196" s="23"/>
      <c r="AE196" s="23"/>
      <c r="AF196" s="23"/>
      <c r="AG196" s="23"/>
      <c r="AH196" s="23"/>
      <c r="AI196" s="23"/>
      <c r="AJ196" s="23"/>
      <c r="AK196" s="23"/>
      <c r="AL196" s="23"/>
      <c r="AM196" s="23"/>
    </row>
    <row r="197" spans="1:39" ht="15.75" customHeight="1" x14ac:dyDescent="0.2">
      <c r="B197" s="741" t="s">
        <v>710</v>
      </c>
      <c r="C197" s="741"/>
      <c r="D197" s="741"/>
      <c r="E197" s="741"/>
      <c r="F197" s="741"/>
      <c r="G197" s="741"/>
      <c r="H197" s="741"/>
      <c r="M197" s="233"/>
      <c r="N197" s="233"/>
      <c r="O197" s="233"/>
    </row>
    <row r="198" spans="1:39" ht="15.75" customHeight="1" x14ac:dyDescent="0.25">
      <c r="B198" s="443"/>
      <c r="C198" s="232"/>
      <c r="D198" s="233"/>
      <c r="E198" s="234"/>
      <c r="F198" s="234"/>
      <c r="G198" s="446"/>
      <c r="H198" s="447"/>
      <c r="I198" s="243"/>
      <c r="J198" s="243"/>
      <c r="K198" s="328"/>
      <c r="L198" s="233"/>
      <c r="M198" s="233"/>
      <c r="N198" s="233"/>
      <c r="O198" s="233"/>
    </row>
    <row r="199" spans="1:39" ht="17.25" customHeight="1" thickBot="1" x14ac:dyDescent="0.3">
      <c r="B199" s="44" t="s">
        <v>381</v>
      </c>
      <c r="C199" s="45"/>
      <c r="D199" s="46"/>
      <c r="E199" s="47"/>
      <c r="F199" s="47"/>
      <c r="G199" s="738">
        <f>SUM(G200,G205,G212)</f>
        <v>19</v>
      </c>
      <c r="H199" s="738"/>
      <c r="I199" s="139">
        <f>SUM(I200:I212)</f>
        <v>19</v>
      </c>
      <c r="J199" s="139">
        <f>SUM(J200:J212)</f>
        <v>19</v>
      </c>
      <c r="L199" s="233"/>
      <c r="M199" s="233"/>
      <c r="N199" s="233"/>
      <c r="O199" s="233"/>
    </row>
    <row r="200" spans="1:39" ht="15.75" thickTop="1" x14ac:dyDescent="0.25">
      <c r="A200" s="37">
        <v>5161</v>
      </c>
      <c r="B200" s="435" t="s">
        <v>65</v>
      </c>
      <c r="G200" s="804">
        <v>3</v>
      </c>
      <c r="H200" s="804"/>
      <c r="I200" s="36">
        <v>3</v>
      </c>
      <c r="J200" s="36">
        <v>3</v>
      </c>
      <c r="L200" s="233"/>
      <c r="M200" s="233"/>
      <c r="N200" s="233"/>
      <c r="O200" s="233"/>
    </row>
    <row r="201" spans="1:39" ht="14.25" customHeight="1" x14ac:dyDescent="0.2">
      <c r="B201" s="756" t="s">
        <v>429</v>
      </c>
      <c r="C201" s="756"/>
      <c r="D201" s="756"/>
      <c r="E201" s="756"/>
      <c r="F201" s="756"/>
      <c r="G201" s="756"/>
      <c r="H201" s="756"/>
      <c r="L201" s="233"/>
      <c r="M201" s="233"/>
      <c r="N201" s="233"/>
      <c r="O201" s="233"/>
    </row>
    <row r="202" spans="1:39" ht="14.25" customHeight="1" x14ac:dyDescent="0.2">
      <c r="B202" s="756"/>
      <c r="C202" s="756"/>
      <c r="D202" s="756"/>
      <c r="E202" s="756"/>
      <c r="F202" s="756"/>
      <c r="G202" s="756"/>
      <c r="H202" s="756"/>
      <c r="L202" s="233"/>
      <c r="M202" s="233"/>
      <c r="N202" s="233"/>
      <c r="O202" s="233"/>
    </row>
    <row r="203" spans="1:39" ht="17.25" customHeight="1" x14ac:dyDescent="0.2">
      <c r="B203" s="756"/>
      <c r="C203" s="756"/>
      <c r="D203" s="756"/>
      <c r="E203" s="756"/>
      <c r="F203" s="756"/>
      <c r="G203" s="756"/>
      <c r="H203" s="756"/>
      <c r="L203" s="233"/>
      <c r="M203" s="233"/>
      <c r="N203" s="233"/>
      <c r="O203" s="233"/>
    </row>
    <row r="204" spans="1:39" ht="15.75" customHeight="1" x14ac:dyDescent="0.2">
      <c r="B204" s="433"/>
      <c r="C204" s="433"/>
      <c r="D204" s="433"/>
      <c r="E204" s="433"/>
      <c r="F204" s="433"/>
      <c r="G204" s="433"/>
      <c r="H204" s="433"/>
      <c r="L204" s="233"/>
      <c r="M204" s="233"/>
      <c r="N204" s="233"/>
      <c r="O204" s="233"/>
    </row>
    <row r="205" spans="1:39" ht="15" customHeight="1" x14ac:dyDescent="0.25">
      <c r="A205" s="37">
        <v>5169</v>
      </c>
      <c r="B205" s="435" t="s">
        <v>14</v>
      </c>
      <c r="G205" s="732">
        <f>10-5</f>
        <v>5</v>
      </c>
      <c r="H205" s="732"/>
      <c r="I205" s="36">
        <v>5</v>
      </c>
      <c r="J205" s="36">
        <v>5</v>
      </c>
      <c r="L205" s="233"/>
      <c r="M205" s="233"/>
      <c r="N205" s="233"/>
      <c r="O205" s="233"/>
    </row>
    <row r="206" spans="1:39" ht="14.25" customHeight="1" x14ac:dyDescent="0.2">
      <c r="B206" s="756" t="s">
        <v>475</v>
      </c>
      <c r="C206" s="756"/>
      <c r="D206" s="756"/>
      <c r="E206" s="756"/>
      <c r="F206" s="756"/>
      <c r="G206" s="756"/>
      <c r="H206" s="756"/>
      <c r="L206" s="233"/>
      <c r="M206" s="233"/>
      <c r="N206" s="233"/>
      <c r="O206" s="233"/>
    </row>
    <row r="207" spans="1:39" ht="14.25" customHeight="1" x14ac:dyDescent="0.2">
      <c r="B207" s="756"/>
      <c r="C207" s="756"/>
      <c r="D207" s="756"/>
      <c r="E207" s="756"/>
      <c r="F207" s="756"/>
      <c r="G207" s="756"/>
      <c r="H207" s="756"/>
      <c r="L207" s="233"/>
      <c r="M207" s="233"/>
      <c r="N207" s="233"/>
      <c r="O207" s="233"/>
    </row>
    <row r="208" spans="1:39" ht="14.25" customHeight="1" x14ac:dyDescent="0.2">
      <c r="B208" s="756"/>
      <c r="C208" s="756"/>
      <c r="D208" s="756"/>
      <c r="E208" s="756"/>
      <c r="F208" s="756"/>
      <c r="G208" s="756"/>
      <c r="H208" s="756"/>
      <c r="L208" s="233"/>
      <c r="M208" s="233"/>
      <c r="N208" s="233"/>
      <c r="O208" s="233"/>
    </row>
    <row r="209" spans="1:15" ht="14.25" customHeight="1" x14ac:dyDescent="0.2">
      <c r="B209" s="756"/>
      <c r="C209" s="756"/>
      <c r="D209" s="756"/>
      <c r="E209" s="756"/>
      <c r="F209" s="756"/>
      <c r="G209" s="756"/>
      <c r="H209" s="756"/>
      <c r="L209" s="233"/>
      <c r="M209" s="233"/>
      <c r="N209" s="233"/>
      <c r="O209" s="233"/>
    </row>
    <row r="210" spans="1:15" ht="14.25" customHeight="1" x14ac:dyDescent="0.2">
      <c r="B210" s="756"/>
      <c r="C210" s="756"/>
      <c r="D210" s="756"/>
      <c r="E210" s="756"/>
      <c r="F210" s="756"/>
      <c r="G210" s="756"/>
      <c r="H210" s="756"/>
      <c r="L210" s="233"/>
      <c r="M210" s="233"/>
      <c r="N210" s="233"/>
      <c r="O210" s="233"/>
    </row>
    <row r="211" spans="1:15" ht="15" customHeight="1" x14ac:dyDescent="0.2">
      <c r="B211" s="433"/>
      <c r="C211" s="433"/>
      <c r="D211" s="433"/>
      <c r="E211" s="433"/>
      <c r="F211" s="433"/>
      <c r="G211" s="433"/>
      <c r="H211" s="433"/>
      <c r="L211" s="233"/>
      <c r="M211" s="233"/>
      <c r="N211" s="233"/>
      <c r="O211" s="233"/>
    </row>
    <row r="212" spans="1:15" ht="15" customHeight="1" x14ac:dyDescent="0.25">
      <c r="A212" s="37">
        <v>5192</v>
      </c>
      <c r="B212" s="435" t="s">
        <v>106</v>
      </c>
      <c r="G212" s="732">
        <v>11</v>
      </c>
      <c r="H212" s="732"/>
      <c r="I212" s="36">
        <v>11</v>
      </c>
      <c r="J212" s="36">
        <v>11</v>
      </c>
      <c r="L212" s="233"/>
      <c r="M212" s="233"/>
      <c r="N212" s="233"/>
      <c r="O212" s="233"/>
    </row>
    <row r="213" spans="1:15" ht="14.25" customHeight="1" x14ac:dyDescent="0.2">
      <c r="B213" s="756" t="s">
        <v>476</v>
      </c>
      <c r="C213" s="756"/>
      <c r="D213" s="756"/>
      <c r="E213" s="756"/>
      <c r="F213" s="756"/>
      <c r="G213" s="756"/>
      <c r="H213" s="756"/>
      <c r="L213" s="233"/>
      <c r="M213" s="233"/>
      <c r="N213" s="233"/>
      <c r="O213" s="233"/>
    </row>
    <row r="214" spans="1:15" ht="14.25" customHeight="1" x14ac:dyDescent="0.2">
      <c r="B214" s="756"/>
      <c r="C214" s="756"/>
      <c r="D214" s="756"/>
      <c r="E214" s="756"/>
      <c r="F214" s="756"/>
      <c r="G214" s="756"/>
      <c r="H214" s="756"/>
      <c r="L214" s="233"/>
      <c r="M214" s="233"/>
      <c r="N214" s="233"/>
      <c r="O214" s="233"/>
    </row>
    <row r="215" spans="1:15" ht="18.75" customHeight="1" x14ac:dyDescent="0.2">
      <c r="B215" s="756"/>
      <c r="C215" s="756"/>
      <c r="D215" s="756"/>
      <c r="E215" s="756"/>
      <c r="F215" s="756"/>
      <c r="G215" s="756"/>
      <c r="H215" s="756"/>
      <c r="L215" s="233"/>
      <c r="M215" s="233"/>
      <c r="N215" s="233"/>
      <c r="O215" s="233"/>
    </row>
    <row r="216" spans="1:15" ht="15" customHeight="1" x14ac:dyDescent="0.2">
      <c r="B216" s="756"/>
      <c r="C216" s="756"/>
      <c r="D216" s="756"/>
      <c r="E216" s="756"/>
      <c r="F216" s="756"/>
      <c r="G216" s="756"/>
      <c r="H216" s="756"/>
      <c r="L216" s="233"/>
      <c r="M216" s="233"/>
      <c r="N216" s="233"/>
      <c r="O216" s="233"/>
    </row>
    <row r="217" spans="1:15" ht="15" customHeight="1" x14ac:dyDescent="0.2">
      <c r="B217" s="445"/>
      <c r="C217" s="445"/>
      <c r="D217" s="445"/>
      <c r="E217" s="445"/>
      <c r="F217" s="445"/>
      <c r="G217" s="445"/>
      <c r="H217" s="445"/>
      <c r="I217" s="243"/>
      <c r="J217" s="243"/>
      <c r="K217" s="328"/>
      <c r="L217" s="233"/>
      <c r="M217" s="233"/>
      <c r="N217" s="233"/>
      <c r="O217" s="233"/>
    </row>
    <row r="218" spans="1:15" ht="17.25" customHeight="1" thickBot="1" x14ac:dyDescent="0.3">
      <c r="B218" s="44" t="s">
        <v>434</v>
      </c>
      <c r="C218" s="45"/>
      <c r="D218" s="46"/>
      <c r="E218" s="47"/>
      <c r="F218" s="47"/>
      <c r="G218" s="738">
        <f>SUM(G219,G222,G229)</f>
        <v>10</v>
      </c>
      <c r="H218" s="738"/>
      <c r="I218" s="139">
        <v>10</v>
      </c>
      <c r="J218" s="139">
        <v>10</v>
      </c>
      <c r="M218" s="233"/>
      <c r="N218" s="233"/>
      <c r="O218" s="233"/>
    </row>
    <row r="219" spans="1:15" ht="15.75" thickTop="1" x14ac:dyDescent="0.25">
      <c r="A219" s="37">
        <v>5168</v>
      </c>
      <c r="B219" s="21" t="s">
        <v>80</v>
      </c>
      <c r="G219" s="804">
        <v>10</v>
      </c>
      <c r="H219" s="804"/>
      <c r="M219" s="233"/>
      <c r="N219" s="233"/>
      <c r="O219" s="233"/>
    </row>
    <row r="220" spans="1:15" ht="14.25" customHeight="1" x14ac:dyDescent="0.2">
      <c r="B220" s="756" t="s">
        <v>711</v>
      </c>
      <c r="C220" s="756"/>
      <c r="D220" s="756"/>
      <c r="E220" s="756"/>
      <c r="F220" s="756"/>
      <c r="G220" s="756"/>
      <c r="H220" s="756"/>
      <c r="M220" s="233"/>
      <c r="N220" s="233"/>
      <c r="O220" s="233"/>
    </row>
    <row r="221" spans="1:15" s="233" customFormat="1" x14ac:dyDescent="0.2">
      <c r="B221" s="42"/>
      <c r="C221" s="42"/>
      <c r="D221" s="37"/>
      <c r="E221" s="35"/>
      <c r="F221" s="35"/>
      <c r="G221" s="35"/>
      <c r="H221" s="37"/>
      <c r="I221" s="36"/>
      <c r="J221" s="36"/>
      <c r="K221" s="312"/>
      <c r="L221" s="37"/>
    </row>
    <row r="222" spans="1:15" s="233" customFormat="1" x14ac:dyDescent="0.2">
      <c r="B222" s="42"/>
      <c r="C222" s="42"/>
      <c r="D222" s="37"/>
      <c r="E222" s="35"/>
      <c r="F222" s="35"/>
      <c r="G222" s="35"/>
      <c r="H222" s="37"/>
      <c r="I222" s="36"/>
      <c r="J222" s="36"/>
      <c r="K222" s="312"/>
      <c r="L222" s="37"/>
    </row>
    <row r="223" spans="1:15" s="233" customFormat="1" x14ac:dyDescent="0.2">
      <c r="B223" s="232"/>
      <c r="C223" s="232"/>
      <c r="D223" s="37"/>
      <c r="E223" s="35"/>
      <c r="F223" s="35"/>
      <c r="G223" s="35"/>
      <c r="H223" s="37"/>
      <c r="I223" s="36"/>
      <c r="J223" s="36"/>
      <c r="K223" s="312"/>
    </row>
    <row r="224" spans="1:15" s="233" customFormat="1" x14ac:dyDescent="0.2">
      <c r="B224" s="232"/>
      <c r="C224" s="232"/>
      <c r="D224" s="37"/>
      <c r="E224" s="35"/>
      <c r="F224" s="35"/>
      <c r="G224" s="35"/>
      <c r="H224" s="37"/>
      <c r="I224" s="36"/>
      <c r="J224" s="36"/>
      <c r="K224" s="312"/>
    </row>
    <row r="225" spans="2:15" x14ac:dyDescent="0.2">
      <c r="B225" s="232"/>
      <c r="C225" s="232"/>
      <c r="L225" s="233"/>
      <c r="M225" s="233"/>
      <c r="N225" s="233"/>
      <c r="O225" s="233"/>
    </row>
    <row r="226" spans="2:15" x14ac:dyDescent="0.2">
      <c r="B226" s="232"/>
      <c r="C226" s="232"/>
      <c r="D226" s="176" t="s">
        <v>252</v>
      </c>
      <c r="E226" s="177">
        <f>SUM(E15)</f>
        <v>4416</v>
      </c>
      <c r="F226" s="177">
        <f>SUM(F15)</f>
        <v>5746</v>
      </c>
      <c r="G226" s="177">
        <f>SUM(G15)</f>
        <v>4345</v>
      </c>
      <c r="L226" s="233"/>
      <c r="M226" s="233"/>
      <c r="N226" s="233"/>
      <c r="O226" s="233"/>
    </row>
    <row r="227" spans="2:15" x14ac:dyDescent="0.2">
      <c r="B227" s="232"/>
      <c r="C227" s="232"/>
      <c r="D227" s="176" t="s">
        <v>253</v>
      </c>
      <c r="E227" s="177">
        <v>0</v>
      </c>
      <c r="F227" s="177">
        <v>0</v>
      </c>
      <c r="G227" s="177">
        <v>0</v>
      </c>
      <c r="L227" s="233"/>
      <c r="M227" s="233"/>
      <c r="N227" s="233"/>
      <c r="O227" s="233"/>
    </row>
    <row r="228" spans="2:15" ht="15" x14ac:dyDescent="0.25">
      <c r="B228" s="232"/>
      <c r="C228" s="232"/>
      <c r="D228" s="178" t="s">
        <v>248</v>
      </c>
      <c r="E228" s="179">
        <f>SUM(E226:E227)</f>
        <v>4416</v>
      </c>
      <c r="F228" s="179">
        <f>SUM(F226:F227)</f>
        <v>5746</v>
      </c>
      <c r="G228" s="179">
        <f>SUM(G226:G227)</f>
        <v>4345</v>
      </c>
      <c r="L228" s="233"/>
      <c r="M228" s="233"/>
      <c r="N228" s="233"/>
      <c r="O228" s="233"/>
    </row>
    <row r="229" spans="2:15" x14ac:dyDescent="0.2">
      <c r="B229" s="232"/>
      <c r="C229" s="232"/>
      <c r="L229" s="233"/>
      <c r="M229" s="233"/>
      <c r="N229" s="233"/>
      <c r="O229" s="233"/>
    </row>
  </sheetData>
  <mergeCells count="72">
    <mergeCell ref="B220:H220"/>
    <mergeCell ref="G195:H195"/>
    <mergeCell ref="G196:H196"/>
    <mergeCell ref="B197:H197"/>
    <mergeCell ref="B201:H203"/>
    <mergeCell ref="B213:H216"/>
    <mergeCell ref="G106:H106"/>
    <mergeCell ref="G107:H107"/>
    <mergeCell ref="G139:H139"/>
    <mergeCell ref="G218:H218"/>
    <mergeCell ref="G219:H219"/>
    <mergeCell ref="G149:H149"/>
    <mergeCell ref="B150:H155"/>
    <mergeCell ref="G157:H157"/>
    <mergeCell ref="B170:H178"/>
    <mergeCell ref="G169:H169"/>
    <mergeCell ref="G212:H212"/>
    <mergeCell ref="B192:H193"/>
    <mergeCell ref="G199:H199"/>
    <mergeCell ref="G200:H200"/>
    <mergeCell ref="G205:H205"/>
    <mergeCell ref="B206:H210"/>
    <mergeCell ref="B149:F149"/>
    <mergeCell ref="G115:H115"/>
    <mergeCell ref="B108:H109"/>
    <mergeCell ref="B116:F116"/>
    <mergeCell ref="G116:H116"/>
    <mergeCell ref="B117:H125"/>
    <mergeCell ref="G111:H111"/>
    <mergeCell ref="B112:H113"/>
    <mergeCell ref="B128:H136"/>
    <mergeCell ref="G138:H138"/>
    <mergeCell ref="B140:H147"/>
    <mergeCell ref="B127:F127"/>
    <mergeCell ref="G127:H127"/>
    <mergeCell ref="G1:H1"/>
    <mergeCell ref="B15:D15"/>
    <mergeCell ref="G19:H19"/>
    <mergeCell ref="G27:H27"/>
    <mergeCell ref="B46:H50"/>
    <mergeCell ref="G28:H28"/>
    <mergeCell ref="G37:H37"/>
    <mergeCell ref="B38:H43"/>
    <mergeCell ref="G45:H45"/>
    <mergeCell ref="B29:H34"/>
    <mergeCell ref="G20:H20"/>
    <mergeCell ref="B22:H25"/>
    <mergeCell ref="G74:H74"/>
    <mergeCell ref="G105:H105"/>
    <mergeCell ref="B97:H103"/>
    <mergeCell ref="B82:H85"/>
    <mergeCell ref="G81:H81"/>
    <mergeCell ref="B96:F96"/>
    <mergeCell ref="G96:H96"/>
    <mergeCell ref="B87:F88"/>
    <mergeCell ref="G88:H88"/>
    <mergeCell ref="B89:H94"/>
    <mergeCell ref="G80:H80"/>
    <mergeCell ref="G75:H75"/>
    <mergeCell ref="B77:H78"/>
    <mergeCell ref="B158:H161"/>
    <mergeCell ref="G163:H163"/>
    <mergeCell ref="B164:H167"/>
    <mergeCell ref="G190:H190"/>
    <mergeCell ref="G180:H180"/>
    <mergeCell ref="B181:H187"/>
    <mergeCell ref="G68:H68"/>
    <mergeCell ref="B69:H72"/>
    <mergeCell ref="G52:H52"/>
    <mergeCell ref="B53:H58"/>
    <mergeCell ref="G60:H60"/>
    <mergeCell ref="B61:H66"/>
  </mergeCells>
  <pageMargins left="0.70866141732283472" right="0.70866141732283472" top="0.78740157480314965" bottom="0.78740157480314965" header="0.31496062992125984" footer="0.31496062992125984"/>
  <pageSetup paperSize="9" scale="67" firstPageNumber="54"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2" manualBreakCount="2">
    <brk id="67" min="1" max="7" man="1"/>
    <brk id="133" min="1" max="7" man="1"/>
  </rowBreaks>
  <colBreaks count="1" manualBreakCount="1">
    <brk id="12" max="107"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CCFFFF"/>
  </sheetPr>
  <dimension ref="A1:M44"/>
  <sheetViews>
    <sheetView showGridLines="0" view="pageBreakPreview" zoomScaleNormal="100" zoomScaleSheetLayoutView="100" workbookViewId="0">
      <selection activeCell="D5" sqref="D5"/>
    </sheetView>
  </sheetViews>
  <sheetFormatPr defaultColWidth="9.140625" defaultRowHeight="14.25" x14ac:dyDescent="0.2"/>
  <cols>
    <col min="1" max="1" width="7" style="42" customWidth="1"/>
    <col min="2" max="2" width="8.5703125" style="42" customWidth="1"/>
    <col min="3" max="3" width="9.140625" style="42"/>
    <col min="4" max="4" width="58.7109375" style="37" customWidth="1"/>
    <col min="5" max="7" width="14.140625" style="35" customWidth="1"/>
    <col min="8" max="8" width="9.140625" style="37" customWidth="1"/>
    <col min="9" max="10" width="9" style="36" customWidth="1"/>
    <col min="11" max="11" width="14.42578125" style="37" bestFit="1" customWidth="1"/>
    <col min="12" max="12" width="9.140625" style="37"/>
    <col min="13" max="13" width="13.28515625" style="37" customWidth="1"/>
    <col min="14" max="16384" width="9.140625" style="37"/>
  </cols>
  <sheetData>
    <row r="1" spans="1:13" ht="23.25" x14ac:dyDescent="0.35">
      <c r="B1" s="98" t="s">
        <v>52</v>
      </c>
      <c r="G1" s="737" t="s">
        <v>72</v>
      </c>
      <c r="H1" s="737"/>
    </row>
    <row r="3" spans="1:13" x14ac:dyDescent="0.2">
      <c r="B3" s="49" t="s">
        <v>1</v>
      </c>
      <c r="C3" s="49" t="s">
        <v>681</v>
      </c>
    </row>
    <row r="4" spans="1:13" x14ac:dyDescent="0.2">
      <c r="C4" s="566" t="s">
        <v>101</v>
      </c>
    </row>
    <row r="6" spans="1:13" s="39" customFormat="1" ht="13.5" thickBot="1" x14ac:dyDescent="0.25">
      <c r="A6" s="100"/>
      <c r="B6" s="100"/>
      <c r="C6" s="100"/>
      <c r="E6" s="36"/>
      <c r="F6" s="36"/>
      <c r="G6" s="36"/>
      <c r="H6" s="132" t="s">
        <v>6</v>
      </c>
      <c r="I6" s="36"/>
      <c r="J6" s="36"/>
    </row>
    <row r="7" spans="1:13" s="39" customFormat="1" ht="39.75" thickTop="1" thickBot="1" x14ac:dyDescent="0.25">
      <c r="A7" s="100"/>
      <c r="B7" s="58" t="s">
        <v>2</v>
      </c>
      <c r="C7" s="59" t="s">
        <v>3</v>
      </c>
      <c r="D7" s="60" t="s">
        <v>4</v>
      </c>
      <c r="E7" s="61" t="s">
        <v>582</v>
      </c>
      <c r="F7" s="61" t="s">
        <v>583</v>
      </c>
      <c r="G7" s="61" t="s">
        <v>584</v>
      </c>
      <c r="H7" s="27" t="s">
        <v>5</v>
      </c>
      <c r="I7" s="36"/>
      <c r="J7" s="36"/>
    </row>
    <row r="8" spans="1:13" s="67" customFormat="1" thickTop="1" thickBot="1" x14ac:dyDescent="0.25">
      <c r="B8" s="62">
        <v>1</v>
      </c>
      <c r="C8" s="63">
        <v>2</v>
      </c>
      <c r="D8" s="63">
        <v>3</v>
      </c>
      <c r="E8" s="64">
        <v>4</v>
      </c>
      <c r="F8" s="64">
        <v>5</v>
      </c>
      <c r="G8" s="64">
        <v>6</v>
      </c>
      <c r="H8" s="65" t="s">
        <v>194</v>
      </c>
      <c r="I8" s="205"/>
      <c r="J8" s="205"/>
    </row>
    <row r="9" spans="1:13" ht="15" thickTop="1" x14ac:dyDescent="0.2">
      <c r="B9" s="119">
        <v>2212</v>
      </c>
      <c r="C9" s="120">
        <v>51</v>
      </c>
      <c r="D9" s="123" t="s">
        <v>380</v>
      </c>
      <c r="E9" s="122">
        <f>SUM(I17)</f>
        <v>100</v>
      </c>
      <c r="F9" s="122">
        <f>SUM(J17)</f>
        <v>100</v>
      </c>
      <c r="G9" s="122">
        <f>SUM(G18)</f>
        <v>100</v>
      </c>
      <c r="H9" s="101">
        <f>G9/E9*100</f>
        <v>100</v>
      </c>
      <c r="I9" s="243"/>
      <c r="J9" s="243"/>
      <c r="K9" s="233"/>
      <c r="L9" s="233"/>
      <c r="M9" s="233"/>
    </row>
    <row r="10" spans="1:13" x14ac:dyDescent="0.2">
      <c r="B10" s="78">
        <v>2223</v>
      </c>
      <c r="C10" s="79">
        <v>51</v>
      </c>
      <c r="D10" s="82" t="s">
        <v>380</v>
      </c>
      <c r="E10" s="25">
        <f>SUM(I25)</f>
        <v>740</v>
      </c>
      <c r="F10" s="25">
        <f>SUM(J25)</f>
        <v>730</v>
      </c>
      <c r="G10" s="25">
        <f>SUM(G25)</f>
        <v>700</v>
      </c>
      <c r="H10" s="34">
        <f>G10/E10*100</f>
        <v>94.594594594594597</v>
      </c>
      <c r="I10" s="243"/>
      <c r="J10" s="243"/>
      <c r="K10" s="233"/>
      <c r="L10" s="233"/>
      <c r="M10" s="233"/>
    </row>
    <row r="11" spans="1:13" x14ac:dyDescent="0.2">
      <c r="B11" s="78">
        <v>6172</v>
      </c>
      <c r="C11" s="79">
        <v>51</v>
      </c>
      <c r="D11" s="82" t="s">
        <v>380</v>
      </c>
      <c r="E11" s="25">
        <f>SUM(I34)</f>
        <v>30</v>
      </c>
      <c r="F11" s="25">
        <f>SUM(J34)</f>
        <v>30</v>
      </c>
      <c r="G11" s="25">
        <f>SUM(G34)</f>
        <v>60</v>
      </c>
      <c r="H11" s="34">
        <f>G11/E11*100</f>
        <v>200</v>
      </c>
      <c r="I11" s="243"/>
      <c r="J11" s="243"/>
      <c r="K11" s="233"/>
      <c r="L11" s="233"/>
      <c r="M11" s="233"/>
    </row>
    <row r="12" spans="1:13" ht="15" thickBot="1" x14ac:dyDescent="0.25">
      <c r="B12" s="222">
        <v>6409</v>
      </c>
      <c r="C12" s="223">
        <v>59</v>
      </c>
      <c r="D12" s="102" t="s">
        <v>28</v>
      </c>
      <c r="E12" s="26"/>
      <c r="F12" s="26">
        <v>10</v>
      </c>
      <c r="G12" s="26"/>
      <c r="H12" s="147"/>
      <c r="I12" s="243"/>
      <c r="J12" s="243"/>
      <c r="K12" s="233"/>
      <c r="L12" s="233"/>
      <c r="M12" s="233"/>
    </row>
    <row r="13" spans="1:13" s="87" customFormat="1" ht="16.5" thickTop="1" thickBot="1" x14ac:dyDescent="0.3">
      <c r="A13" s="99"/>
      <c r="B13" s="726" t="s">
        <v>8</v>
      </c>
      <c r="C13" s="727"/>
      <c r="D13" s="728"/>
      <c r="E13" s="85">
        <f>SUM(E9:E11)</f>
        <v>870</v>
      </c>
      <c r="F13" s="85">
        <f>SUM(F9:F12)</f>
        <v>870</v>
      </c>
      <c r="G13" s="85">
        <f>SUM(G9:G11)</f>
        <v>860</v>
      </c>
      <c r="H13" s="40">
        <f>G13/E13*100</f>
        <v>98.850574712643677</v>
      </c>
      <c r="I13" s="324"/>
      <c r="J13" s="324"/>
      <c r="K13" s="323"/>
      <c r="L13" s="323"/>
      <c r="M13" s="323"/>
    </row>
    <row r="14" spans="1:13" ht="15" thickTop="1" x14ac:dyDescent="0.2">
      <c r="I14" s="243"/>
      <c r="J14" s="243"/>
      <c r="K14" s="233"/>
      <c r="L14" s="233"/>
      <c r="M14" s="233"/>
    </row>
    <row r="15" spans="1:13" x14ac:dyDescent="0.2">
      <c r="B15" s="232"/>
      <c r="C15" s="232"/>
      <c r="D15" s="233"/>
      <c r="E15" s="234"/>
      <c r="F15" s="234"/>
      <c r="G15" s="234"/>
      <c r="H15" s="233"/>
      <c r="I15" s="243"/>
      <c r="J15" s="243"/>
      <c r="K15" s="233"/>
      <c r="L15" s="233"/>
      <c r="M15" s="233"/>
    </row>
    <row r="16" spans="1:13" ht="15" x14ac:dyDescent="0.25">
      <c r="B16" s="43" t="s">
        <v>10</v>
      </c>
      <c r="C16" s="232"/>
      <c r="D16" s="233"/>
      <c r="E16" s="234"/>
      <c r="F16" s="234"/>
      <c r="G16" s="234"/>
      <c r="H16" s="233"/>
      <c r="I16" s="243"/>
      <c r="J16" s="243"/>
      <c r="K16" s="233"/>
      <c r="L16" s="233"/>
      <c r="M16" s="233"/>
    </row>
    <row r="17" spans="1:13" ht="17.25" customHeight="1" thickBot="1" x14ac:dyDescent="0.3">
      <c r="B17" s="44" t="s">
        <v>401</v>
      </c>
      <c r="C17" s="45"/>
      <c r="D17" s="46"/>
      <c r="E17" s="47"/>
      <c r="F17" s="47"/>
      <c r="G17" s="738">
        <f>SUM(G18)</f>
        <v>100</v>
      </c>
      <c r="H17" s="738"/>
      <c r="I17" s="139">
        <v>100</v>
      </c>
      <c r="J17" s="139">
        <v>100</v>
      </c>
      <c r="L17" s="233"/>
      <c r="M17" s="233"/>
    </row>
    <row r="18" spans="1:13" ht="15.75" thickTop="1" x14ac:dyDescent="0.25">
      <c r="A18" s="37">
        <v>5169</v>
      </c>
      <c r="B18" s="435" t="s">
        <v>14</v>
      </c>
      <c r="G18" s="732">
        <v>100</v>
      </c>
      <c r="H18" s="733"/>
      <c r="K18" s="39"/>
      <c r="L18" s="233"/>
      <c r="M18" s="233"/>
    </row>
    <row r="19" spans="1:13" ht="15" customHeight="1" x14ac:dyDescent="0.2">
      <c r="B19" s="739" t="s">
        <v>430</v>
      </c>
      <c r="C19" s="739"/>
      <c r="D19" s="739"/>
      <c r="E19" s="739"/>
      <c r="F19" s="739"/>
      <c r="G19" s="739"/>
      <c r="H19" s="739"/>
      <c r="L19" s="233"/>
      <c r="M19" s="233"/>
    </row>
    <row r="20" spans="1:13" ht="15" customHeight="1" x14ac:dyDescent="0.2">
      <c r="B20" s="739"/>
      <c r="C20" s="739"/>
      <c r="D20" s="739"/>
      <c r="E20" s="739"/>
      <c r="F20" s="739"/>
      <c r="G20" s="739"/>
      <c r="H20" s="739"/>
      <c r="L20" s="233"/>
      <c r="M20" s="233"/>
    </row>
    <row r="21" spans="1:13" ht="15" customHeight="1" x14ac:dyDescent="0.2">
      <c r="B21" s="739"/>
      <c r="C21" s="739"/>
      <c r="D21" s="739"/>
      <c r="E21" s="739"/>
      <c r="F21" s="739"/>
      <c r="G21" s="739"/>
      <c r="H21" s="739"/>
      <c r="L21" s="233"/>
      <c r="M21" s="233"/>
    </row>
    <row r="22" spans="1:13" ht="15" customHeight="1" x14ac:dyDescent="0.2">
      <c r="B22" s="739"/>
      <c r="C22" s="739"/>
      <c r="D22" s="739"/>
      <c r="E22" s="739"/>
      <c r="F22" s="739"/>
      <c r="G22" s="739"/>
      <c r="H22" s="739"/>
      <c r="L22" s="233"/>
      <c r="M22" s="233"/>
    </row>
    <row r="23" spans="1:13" ht="10.5" customHeight="1" x14ac:dyDescent="0.2">
      <c r="B23" s="739"/>
      <c r="C23" s="739"/>
      <c r="D23" s="739"/>
      <c r="E23" s="739"/>
      <c r="F23" s="739"/>
      <c r="G23" s="739"/>
      <c r="H23" s="739"/>
      <c r="L23" s="233"/>
      <c r="M23" s="233"/>
    </row>
    <row r="24" spans="1:13" ht="15" x14ac:dyDescent="0.25">
      <c r="B24" s="427"/>
      <c r="C24" s="427"/>
      <c r="D24" s="427"/>
      <c r="E24" s="427"/>
      <c r="F24" s="427"/>
      <c r="G24" s="427"/>
      <c r="H24" s="427"/>
    </row>
    <row r="25" spans="1:13" ht="17.25" customHeight="1" thickBot="1" x14ac:dyDescent="0.3">
      <c r="B25" s="44" t="s">
        <v>402</v>
      </c>
      <c r="C25" s="45"/>
      <c r="D25" s="46"/>
      <c r="E25" s="47"/>
      <c r="F25" s="47"/>
      <c r="G25" s="738">
        <f>SUM(G26,G30)</f>
        <v>700</v>
      </c>
      <c r="H25" s="738"/>
      <c r="I25" s="139">
        <f>SUM(I26:I30)</f>
        <v>740</v>
      </c>
      <c r="J25" s="139">
        <f>SUM(J26:J30)</f>
        <v>730</v>
      </c>
    </row>
    <row r="26" spans="1:13" ht="15.75" thickTop="1" x14ac:dyDescent="0.25">
      <c r="A26" s="42">
        <v>5166</v>
      </c>
      <c r="B26" s="435" t="s">
        <v>12</v>
      </c>
      <c r="G26" s="732">
        <v>350</v>
      </c>
      <c r="H26" s="733"/>
      <c r="I26" s="36">
        <v>350</v>
      </c>
      <c r="J26" s="36">
        <v>350</v>
      </c>
    </row>
    <row r="27" spans="1:13" ht="14.25" customHeight="1" x14ac:dyDescent="0.2">
      <c r="B27" s="756" t="s">
        <v>483</v>
      </c>
      <c r="C27" s="756"/>
      <c r="D27" s="756"/>
      <c r="E27" s="756"/>
      <c r="F27" s="756"/>
      <c r="G27" s="756"/>
      <c r="H27" s="756"/>
    </row>
    <row r="28" spans="1:13" ht="15.75" customHeight="1" x14ac:dyDescent="0.2">
      <c r="B28" s="756"/>
      <c r="C28" s="756"/>
      <c r="D28" s="756"/>
      <c r="E28" s="756"/>
      <c r="F28" s="756"/>
      <c r="G28" s="756"/>
      <c r="H28" s="756"/>
    </row>
    <row r="29" spans="1:13" ht="15" x14ac:dyDescent="0.2">
      <c r="B29" s="433"/>
      <c r="C29" s="433"/>
      <c r="D29" s="433"/>
      <c r="E29" s="433"/>
      <c r="F29" s="433"/>
      <c r="G29" s="433"/>
      <c r="H29" s="433"/>
    </row>
    <row r="30" spans="1:13" ht="15" x14ac:dyDescent="0.25">
      <c r="A30" s="42">
        <v>5192</v>
      </c>
      <c r="B30" s="435" t="s">
        <v>106</v>
      </c>
      <c r="G30" s="732">
        <v>350</v>
      </c>
      <c r="H30" s="733"/>
      <c r="I30" s="36">
        <v>390</v>
      </c>
      <c r="J30" s="36">
        <v>380</v>
      </c>
    </row>
    <row r="31" spans="1:13" ht="14.25" customHeight="1" x14ac:dyDescent="0.2">
      <c r="B31" s="756" t="s">
        <v>431</v>
      </c>
      <c r="C31" s="756"/>
      <c r="D31" s="756"/>
      <c r="E31" s="756"/>
      <c r="F31" s="756"/>
      <c r="G31" s="756"/>
      <c r="H31" s="756"/>
    </row>
    <row r="32" spans="1:13" ht="14.25" customHeight="1" x14ac:dyDescent="0.2">
      <c r="B32" s="756"/>
      <c r="C32" s="756"/>
      <c r="D32" s="756"/>
      <c r="E32" s="756"/>
      <c r="F32" s="756"/>
      <c r="G32" s="756"/>
      <c r="H32" s="756"/>
    </row>
    <row r="33" spans="1:13" ht="15" x14ac:dyDescent="0.25">
      <c r="B33" s="427"/>
      <c r="C33" s="427"/>
      <c r="D33" s="427"/>
      <c r="E33" s="427"/>
      <c r="F33" s="427"/>
      <c r="G33" s="427"/>
      <c r="H33" s="427"/>
    </row>
    <row r="34" spans="1:13" ht="15.75" thickBot="1" x14ac:dyDescent="0.3">
      <c r="B34" s="44" t="s">
        <v>381</v>
      </c>
      <c r="C34" s="45"/>
      <c r="D34" s="46"/>
      <c r="E34" s="47"/>
      <c r="F34" s="47"/>
      <c r="G34" s="738">
        <f>SUM(G35)</f>
        <v>60</v>
      </c>
      <c r="H34" s="738"/>
      <c r="I34" s="139">
        <v>30</v>
      </c>
      <c r="J34" s="139">
        <v>30</v>
      </c>
    </row>
    <row r="35" spans="1:13" ht="15.75" thickTop="1" x14ac:dyDescent="0.25">
      <c r="A35" s="42">
        <v>5164</v>
      </c>
      <c r="B35" s="435" t="s">
        <v>29</v>
      </c>
      <c r="G35" s="732">
        <v>60</v>
      </c>
      <c r="H35" s="733"/>
    </row>
    <row r="36" spans="1:13" x14ac:dyDescent="0.2">
      <c r="B36" s="711" t="s">
        <v>682</v>
      </c>
      <c r="C36" s="818"/>
      <c r="D36" s="818"/>
      <c r="E36" s="818"/>
      <c r="F36" s="818"/>
      <c r="G36" s="818"/>
      <c r="H36" s="818"/>
    </row>
    <row r="39" spans="1:13" s="116" customFormat="1" ht="15" x14ac:dyDescent="0.25">
      <c r="A39" s="145"/>
      <c r="B39" s="475"/>
      <c r="C39" s="475"/>
      <c r="D39" s="475"/>
      <c r="E39" s="475"/>
      <c r="F39" s="475"/>
      <c r="G39" s="475"/>
      <c r="H39" s="475"/>
      <c r="I39" s="476"/>
      <c r="J39" s="476"/>
      <c r="K39" s="475"/>
      <c r="L39" s="475"/>
      <c r="M39" s="477"/>
    </row>
    <row r="40" spans="1:13" s="116" customFormat="1" ht="15" x14ac:dyDescent="0.25">
      <c r="A40" s="145"/>
      <c r="B40" s="475"/>
      <c r="C40" s="475"/>
      <c r="D40" s="475"/>
      <c r="E40" s="475"/>
      <c r="F40" s="475"/>
      <c r="G40" s="475"/>
      <c r="H40" s="475"/>
      <c r="I40" s="476"/>
      <c r="J40" s="476"/>
      <c r="K40" s="475"/>
      <c r="L40" s="475"/>
      <c r="M40" s="477"/>
    </row>
    <row r="41" spans="1:13" x14ac:dyDescent="0.2">
      <c r="B41" s="232"/>
      <c r="C41" s="232"/>
      <c r="J41" s="243"/>
      <c r="K41" s="233"/>
      <c r="L41" s="233"/>
      <c r="M41" s="233"/>
    </row>
    <row r="42" spans="1:13" x14ac:dyDescent="0.2">
      <c r="B42" s="232"/>
      <c r="C42" s="232"/>
      <c r="D42" s="176" t="s">
        <v>252</v>
      </c>
      <c r="E42" s="177">
        <f>SUM(E13)</f>
        <v>870</v>
      </c>
      <c r="F42" s="177">
        <f>SUM(F13)</f>
        <v>870</v>
      </c>
      <c r="G42" s="177">
        <f>SUM(G13)</f>
        <v>860</v>
      </c>
      <c r="J42" s="243"/>
      <c r="K42" s="233"/>
      <c r="L42" s="233"/>
      <c r="M42" s="233"/>
    </row>
    <row r="43" spans="1:13" x14ac:dyDescent="0.2">
      <c r="B43" s="232"/>
      <c r="C43" s="232"/>
      <c r="D43" s="176" t="s">
        <v>253</v>
      </c>
      <c r="E43" s="177">
        <v>0</v>
      </c>
      <c r="F43" s="177">
        <v>0</v>
      </c>
      <c r="G43" s="177">
        <v>0</v>
      </c>
      <c r="J43" s="243"/>
      <c r="K43" s="233"/>
      <c r="L43" s="233"/>
      <c r="M43" s="233"/>
    </row>
    <row r="44" spans="1:13" ht="15" x14ac:dyDescent="0.25">
      <c r="D44" s="178" t="s">
        <v>248</v>
      </c>
      <c r="E44" s="179">
        <f>SUM(E42:E43)</f>
        <v>870</v>
      </c>
      <c r="F44" s="179">
        <f>SUM(F42:F43)</f>
        <v>870</v>
      </c>
      <c r="G44" s="179">
        <f>SUM(G42:G43)</f>
        <v>860</v>
      </c>
    </row>
  </sheetData>
  <mergeCells count="13">
    <mergeCell ref="G1:H1"/>
    <mergeCell ref="B13:D13"/>
    <mergeCell ref="G25:H25"/>
    <mergeCell ref="G35:H35"/>
    <mergeCell ref="B36:H36"/>
    <mergeCell ref="G26:H26"/>
    <mergeCell ref="G30:H30"/>
    <mergeCell ref="B27:H28"/>
    <mergeCell ref="G34:H34"/>
    <mergeCell ref="B31:H32"/>
    <mergeCell ref="G17:H17"/>
    <mergeCell ref="G18:H18"/>
    <mergeCell ref="B19:H23"/>
  </mergeCells>
  <pageMargins left="0.70866141732283472" right="0.70866141732283472" top="0.78740157480314965" bottom="0.78740157480314965" header="0.31496062992125984" footer="0.31496062992125984"/>
  <pageSetup paperSize="9" scale="68" firstPageNumber="58"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colBreaks count="1" manualBreakCount="1">
    <brk id="12" max="107"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CCFFFF"/>
  </sheetPr>
  <dimension ref="A1:AM88"/>
  <sheetViews>
    <sheetView showGridLines="0" view="pageBreakPreview" zoomScaleNormal="100" zoomScaleSheetLayoutView="100" workbookViewId="0">
      <selection activeCell="G78" sqref="G78:H78"/>
    </sheetView>
  </sheetViews>
  <sheetFormatPr defaultColWidth="9.140625" defaultRowHeight="14.25" x14ac:dyDescent="0.2"/>
  <cols>
    <col min="1" max="1" width="6.140625" style="37" customWidth="1"/>
    <col min="2" max="2" width="8.5703125" style="232" customWidth="1"/>
    <col min="3" max="3" width="9.140625" style="232"/>
    <col min="4" max="4" width="58.7109375" style="233" customWidth="1"/>
    <col min="5" max="7" width="14.140625" style="234" customWidth="1"/>
    <col min="8" max="8" width="9.140625" style="233" customWidth="1"/>
    <col min="9" max="10" width="8.85546875" style="243" customWidth="1"/>
    <col min="11" max="11" width="9.140625" style="328"/>
    <col min="12" max="12" width="9.140625" style="233"/>
    <col min="13" max="13" width="13.28515625" style="233" customWidth="1"/>
    <col min="14" max="16384" width="9.140625" style="233"/>
  </cols>
  <sheetData>
    <row r="1" spans="1:11" s="37" customFormat="1" ht="23.25" x14ac:dyDescent="0.35">
      <c r="B1" s="98" t="s">
        <v>150</v>
      </c>
      <c r="C1" s="42"/>
      <c r="E1" s="35"/>
      <c r="F1" s="35"/>
      <c r="G1" s="737" t="s">
        <v>151</v>
      </c>
      <c r="H1" s="737"/>
      <c r="I1" s="36"/>
      <c r="J1" s="36"/>
      <c r="K1" s="312"/>
    </row>
    <row r="2" spans="1:11" s="37" customFormat="1" x14ac:dyDescent="0.2">
      <c r="B2" s="42"/>
      <c r="C2" s="42"/>
      <c r="E2" s="35"/>
      <c r="F2" s="35"/>
      <c r="G2" s="35"/>
      <c r="I2" s="36"/>
      <c r="J2" s="36"/>
      <c r="K2" s="312"/>
    </row>
    <row r="3" spans="1:11" s="37" customFormat="1" x14ac:dyDescent="0.2">
      <c r="B3" s="429" t="s">
        <v>1</v>
      </c>
      <c r="C3" s="166" t="s">
        <v>337</v>
      </c>
      <c r="E3" s="35"/>
      <c r="F3" s="35"/>
      <c r="G3" s="35"/>
      <c r="I3" s="36"/>
      <c r="J3" s="36"/>
      <c r="K3" s="312"/>
    </row>
    <row r="4" spans="1:11" s="37" customFormat="1" x14ac:dyDescent="0.2">
      <c r="B4" s="42"/>
      <c r="C4" s="429" t="s">
        <v>40</v>
      </c>
      <c r="E4" s="35"/>
      <c r="F4" s="35"/>
      <c r="G4" s="35"/>
      <c r="I4" s="36"/>
      <c r="J4" s="36"/>
      <c r="K4" s="312"/>
    </row>
    <row r="5" spans="1:11" s="37" customFormat="1" x14ac:dyDescent="0.2">
      <c r="B5" s="42"/>
      <c r="C5" s="42"/>
      <c r="E5" s="35"/>
      <c r="F5" s="35"/>
      <c r="G5" s="35"/>
      <c r="I5" s="36"/>
      <c r="J5" s="36"/>
      <c r="K5" s="312"/>
    </row>
    <row r="6" spans="1:11" s="39" customFormat="1" ht="13.5" thickBot="1" x14ac:dyDescent="0.25">
      <c r="B6" s="100"/>
      <c r="C6" s="100"/>
      <c r="E6" s="36"/>
      <c r="F6" s="36"/>
      <c r="G6" s="36"/>
      <c r="H6" s="132" t="s">
        <v>6</v>
      </c>
      <c r="I6" s="36"/>
      <c r="J6" s="36"/>
      <c r="K6" s="312"/>
    </row>
    <row r="7" spans="1:11" s="224" customFormat="1" ht="39.75" thickTop="1" thickBot="1" x14ac:dyDescent="0.25">
      <c r="A7" s="39"/>
      <c r="B7" s="58" t="s">
        <v>2</v>
      </c>
      <c r="C7" s="59" t="s">
        <v>3</v>
      </c>
      <c r="D7" s="60" t="s">
        <v>4</v>
      </c>
      <c r="E7" s="61" t="s">
        <v>582</v>
      </c>
      <c r="F7" s="61" t="s">
        <v>583</v>
      </c>
      <c r="G7" s="61" t="s">
        <v>584</v>
      </c>
      <c r="H7" s="27" t="s">
        <v>5</v>
      </c>
      <c r="I7" s="243"/>
      <c r="J7" s="243"/>
      <c r="K7" s="328"/>
    </row>
    <row r="8" spans="1:11" s="67" customFormat="1" thickTop="1" thickBot="1" x14ac:dyDescent="0.25">
      <c r="B8" s="62">
        <v>1</v>
      </c>
      <c r="C8" s="63">
        <v>2</v>
      </c>
      <c r="D8" s="63">
        <v>3</v>
      </c>
      <c r="E8" s="64">
        <v>4</v>
      </c>
      <c r="F8" s="64">
        <v>5</v>
      </c>
      <c r="G8" s="64">
        <v>6</v>
      </c>
      <c r="H8" s="65" t="s">
        <v>194</v>
      </c>
      <c r="I8" s="205"/>
      <c r="J8" s="205"/>
      <c r="K8" s="334"/>
    </row>
    <row r="9" spans="1:11" s="482" customFormat="1" ht="29.25" thickTop="1" x14ac:dyDescent="0.25">
      <c r="A9" s="135"/>
      <c r="B9" s="158">
        <v>3314</v>
      </c>
      <c r="C9" s="159">
        <v>53</v>
      </c>
      <c r="D9" s="160" t="s">
        <v>414</v>
      </c>
      <c r="E9" s="161">
        <f>SUM(I18)</f>
        <v>14135</v>
      </c>
      <c r="F9" s="161">
        <f>SUM(J18)</f>
        <v>14135</v>
      </c>
      <c r="G9" s="161">
        <f>SUM(G18)</f>
        <v>14135</v>
      </c>
      <c r="H9" s="162">
        <f>G9/E9*100</f>
        <v>100</v>
      </c>
      <c r="I9" s="141"/>
      <c r="J9" s="480"/>
      <c r="K9" s="481"/>
    </row>
    <row r="10" spans="1:11" s="482" customFormat="1" x14ac:dyDescent="0.2">
      <c r="A10" s="135"/>
      <c r="B10" s="128">
        <v>3316</v>
      </c>
      <c r="C10" s="129">
        <v>51</v>
      </c>
      <c r="D10" s="82" t="s">
        <v>380</v>
      </c>
      <c r="E10" s="105">
        <f>SUM(I22)</f>
        <v>165</v>
      </c>
      <c r="F10" s="105">
        <f>SUM(J22)</f>
        <v>165</v>
      </c>
      <c r="G10" s="105">
        <f>SUM(G22)</f>
        <v>730</v>
      </c>
      <c r="H10" s="81">
        <f>G10/E10*100</f>
        <v>442.42424242424238</v>
      </c>
      <c r="I10" s="141"/>
      <c r="J10" s="480"/>
      <c r="K10" s="481"/>
    </row>
    <row r="11" spans="1:11" s="482" customFormat="1" x14ac:dyDescent="0.25">
      <c r="A11" s="135"/>
      <c r="B11" s="128">
        <v>3319</v>
      </c>
      <c r="C11" s="129">
        <v>50</v>
      </c>
      <c r="D11" s="484" t="s">
        <v>439</v>
      </c>
      <c r="E11" s="105">
        <f>SUM(I27)</f>
        <v>0</v>
      </c>
      <c r="F11" s="105">
        <f>SUM(J27)</f>
        <v>86</v>
      </c>
      <c r="G11" s="105">
        <f>SUM(G27)</f>
        <v>100</v>
      </c>
      <c r="H11" s="81"/>
      <c r="I11" s="141"/>
      <c r="J11" s="480"/>
      <c r="K11" s="481"/>
    </row>
    <row r="12" spans="1:11" x14ac:dyDescent="0.2">
      <c r="B12" s="78">
        <v>3319</v>
      </c>
      <c r="C12" s="79">
        <v>51</v>
      </c>
      <c r="D12" s="82" t="s">
        <v>380</v>
      </c>
      <c r="E12" s="25">
        <f>SUM(I31)</f>
        <v>1180</v>
      </c>
      <c r="F12" s="25">
        <f>SUM(J31)</f>
        <v>743</v>
      </c>
      <c r="G12" s="25">
        <f>SUM(G31)</f>
        <v>1270</v>
      </c>
      <c r="H12" s="81">
        <f>G12/E12*100</f>
        <v>107.62711864406779</v>
      </c>
      <c r="I12" s="36"/>
    </row>
    <row r="13" spans="1:11" x14ac:dyDescent="0.2">
      <c r="B13" s="78">
        <v>3319</v>
      </c>
      <c r="C13" s="79">
        <v>54</v>
      </c>
      <c r="D13" s="82" t="s">
        <v>419</v>
      </c>
      <c r="E13" s="25">
        <f>SUM(I58)</f>
        <v>10</v>
      </c>
      <c r="F13" s="25">
        <f>SUM(J58)</f>
        <v>10</v>
      </c>
      <c r="G13" s="25">
        <f>SUM(G58)</f>
        <v>10</v>
      </c>
      <c r="H13" s="81">
        <f>G13/E13*100</f>
        <v>100</v>
      </c>
      <c r="I13" s="36"/>
    </row>
    <row r="14" spans="1:11" ht="15" thickBot="1" x14ac:dyDescent="0.25">
      <c r="B14" s="78">
        <v>3419</v>
      </c>
      <c r="C14" s="79">
        <v>51</v>
      </c>
      <c r="D14" s="82" t="s">
        <v>380</v>
      </c>
      <c r="E14" s="25">
        <f>SUM(I62)</f>
        <v>19250</v>
      </c>
      <c r="F14" s="25">
        <f>SUM(J62)</f>
        <v>22950</v>
      </c>
      <c r="G14" s="25">
        <f>SUM(G62)</f>
        <v>17920</v>
      </c>
      <c r="H14" s="81">
        <f>G14/E14*100</f>
        <v>93.090909090909093</v>
      </c>
      <c r="I14" s="36"/>
    </row>
    <row r="15" spans="1:11" s="323" customFormat="1" ht="16.5" thickTop="1" thickBot="1" x14ac:dyDescent="0.3">
      <c r="A15" s="87"/>
      <c r="B15" s="726" t="s">
        <v>8</v>
      </c>
      <c r="C15" s="727"/>
      <c r="D15" s="728"/>
      <c r="E15" s="85">
        <f>SUM(E9:E14)</f>
        <v>34740</v>
      </c>
      <c r="F15" s="85">
        <f>SUM(F9:F14)</f>
        <v>38089</v>
      </c>
      <c r="G15" s="85">
        <f>SUM(G9:G14)</f>
        <v>34165</v>
      </c>
      <c r="H15" s="40">
        <f>G15/E15*100</f>
        <v>98.344847438111685</v>
      </c>
      <c r="I15" s="137"/>
      <c r="J15" s="324"/>
      <c r="K15" s="456"/>
    </row>
    <row r="16" spans="1:11" ht="15" thickTop="1" x14ac:dyDescent="0.2">
      <c r="B16" s="37"/>
      <c r="C16" s="37"/>
      <c r="D16" s="37"/>
      <c r="E16" s="37"/>
      <c r="F16" s="37"/>
      <c r="G16" s="37"/>
      <c r="H16" s="37"/>
      <c r="I16" s="36"/>
    </row>
    <row r="17" spans="1:11" ht="15" x14ac:dyDescent="0.25">
      <c r="B17" s="43" t="s">
        <v>10</v>
      </c>
    </row>
    <row r="18" spans="1:11" ht="30.75" customHeight="1" thickBot="1" x14ac:dyDescent="0.3">
      <c r="B18" s="719" t="s">
        <v>454</v>
      </c>
      <c r="C18" s="720"/>
      <c r="D18" s="720"/>
      <c r="E18" s="720"/>
      <c r="F18" s="720"/>
      <c r="G18" s="738">
        <f>SUM(G19)</f>
        <v>14135</v>
      </c>
      <c r="H18" s="738"/>
      <c r="I18" s="139">
        <v>14135</v>
      </c>
      <c r="J18" s="139">
        <v>14135</v>
      </c>
      <c r="K18" s="312"/>
    </row>
    <row r="19" spans="1:11" ht="14.25" customHeight="1" thickTop="1" x14ac:dyDescent="0.25">
      <c r="A19" s="37">
        <v>5331</v>
      </c>
      <c r="B19" s="435" t="s">
        <v>90</v>
      </c>
      <c r="C19" s="42"/>
      <c r="D19" s="37"/>
      <c r="E19" s="35"/>
      <c r="F19" s="35"/>
      <c r="G19" s="732">
        <f>13212+923</f>
        <v>14135</v>
      </c>
      <c r="H19" s="733"/>
      <c r="I19" s="36"/>
      <c r="J19" s="36"/>
      <c r="K19" s="312"/>
    </row>
    <row r="20" spans="1:11" ht="15" customHeight="1" x14ac:dyDescent="0.25">
      <c r="B20" s="709" t="s">
        <v>243</v>
      </c>
      <c r="C20" s="709"/>
      <c r="D20" s="709"/>
      <c r="E20" s="709"/>
      <c r="F20" s="709"/>
      <c r="G20" s="798"/>
      <c r="H20" s="799"/>
      <c r="I20" s="36"/>
      <c r="J20" s="36"/>
      <c r="K20" s="312"/>
    </row>
    <row r="21" spans="1:11" ht="15" customHeight="1" x14ac:dyDescent="0.25">
      <c r="B21" s="420"/>
      <c r="C21" s="420"/>
      <c r="D21" s="420"/>
      <c r="E21" s="420"/>
      <c r="F21" s="420"/>
      <c r="G21" s="436"/>
      <c r="H21" s="437"/>
      <c r="I21" s="36"/>
      <c r="J21" s="36"/>
      <c r="K21" s="312"/>
    </row>
    <row r="22" spans="1:11" ht="17.25" customHeight="1" thickBot="1" x14ac:dyDescent="0.3">
      <c r="B22" s="44" t="s">
        <v>432</v>
      </c>
      <c r="C22" s="45"/>
      <c r="D22" s="46"/>
      <c r="E22" s="47"/>
      <c r="F22" s="47"/>
      <c r="G22" s="738">
        <f>SUM(G23)</f>
        <v>730</v>
      </c>
      <c r="H22" s="738"/>
      <c r="I22" s="139">
        <v>165</v>
      </c>
      <c r="J22" s="139">
        <v>165</v>
      </c>
    </row>
    <row r="23" spans="1:11" ht="15.75" thickTop="1" x14ac:dyDescent="0.25">
      <c r="A23" s="37">
        <v>5169</v>
      </c>
      <c r="B23" s="21" t="s">
        <v>14</v>
      </c>
      <c r="C23" s="126"/>
      <c r="D23" s="126"/>
      <c r="E23" s="126"/>
      <c r="F23" s="126"/>
      <c r="G23" s="707">
        <f>SUM(G24:H25)</f>
        <v>730</v>
      </c>
      <c r="H23" s="708"/>
      <c r="I23" s="36"/>
      <c r="J23" s="36"/>
    </row>
    <row r="24" spans="1:11" ht="14.25" customHeight="1" x14ac:dyDescent="0.25">
      <c r="B24" s="792" t="s">
        <v>712</v>
      </c>
      <c r="C24" s="792"/>
      <c r="D24" s="792"/>
      <c r="E24" s="792"/>
      <c r="F24" s="104"/>
      <c r="G24" s="746">
        <v>330</v>
      </c>
      <c r="H24" s="747"/>
      <c r="I24" s="36"/>
      <c r="J24" s="36"/>
    </row>
    <row r="25" spans="1:11" ht="15" x14ac:dyDescent="0.25">
      <c r="B25" s="792" t="s">
        <v>713</v>
      </c>
      <c r="C25" s="792"/>
      <c r="D25" s="792"/>
      <c r="E25" s="792"/>
      <c r="F25" s="35"/>
      <c r="G25" s="746">
        <v>400</v>
      </c>
      <c r="H25" s="747"/>
      <c r="I25" s="36"/>
      <c r="J25" s="36"/>
    </row>
    <row r="27" spans="1:11" ht="15.75" thickBot="1" x14ac:dyDescent="0.3">
      <c r="B27" s="44" t="s">
        <v>714</v>
      </c>
      <c r="C27" s="45"/>
      <c r="D27" s="46"/>
      <c r="E27" s="46"/>
      <c r="F27" s="47"/>
      <c r="G27" s="738">
        <f>SUM(G28)</f>
        <v>100</v>
      </c>
      <c r="H27" s="738"/>
      <c r="I27" s="139">
        <v>0</v>
      </c>
      <c r="J27" s="139">
        <f>SUM(J28)</f>
        <v>86</v>
      </c>
      <c r="K27" s="312"/>
    </row>
    <row r="28" spans="1:11" ht="15.75" thickTop="1" x14ac:dyDescent="0.25">
      <c r="A28" s="42">
        <v>5042</v>
      </c>
      <c r="B28" s="435" t="s">
        <v>230</v>
      </c>
      <c r="C28" s="22"/>
      <c r="D28" s="23"/>
      <c r="E28" s="24"/>
      <c r="F28" s="24"/>
      <c r="G28" s="776">
        <v>100</v>
      </c>
      <c r="H28" s="776"/>
      <c r="I28" s="36">
        <v>0</v>
      </c>
      <c r="J28" s="36">
        <v>86</v>
      </c>
      <c r="K28" s="312">
        <v>5041</v>
      </c>
    </row>
    <row r="29" spans="1:11" x14ac:dyDescent="0.2">
      <c r="A29" s="42"/>
      <c r="B29" s="739" t="s">
        <v>715</v>
      </c>
      <c r="C29" s="739"/>
      <c r="D29" s="739"/>
      <c r="E29" s="739"/>
      <c r="F29" s="739"/>
      <c r="G29" s="739"/>
      <c r="H29" s="739"/>
      <c r="I29" s="36"/>
      <c r="J29" s="36"/>
      <c r="K29" s="312"/>
    </row>
    <row r="31" spans="1:11" s="37" customFormat="1" ht="17.25" customHeight="1" thickBot="1" x14ac:dyDescent="0.3">
      <c r="B31" s="44" t="s">
        <v>403</v>
      </c>
      <c r="C31" s="45"/>
      <c r="D31" s="46"/>
      <c r="E31" s="47"/>
      <c r="F31" s="47"/>
      <c r="G31" s="738">
        <f>SUM(G32,G35,G38,G41,G48,G55)</f>
        <v>1270</v>
      </c>
      <c r="H31" s="738"/>
      <c r="I31" s="139">
        <f>SUM(I32:I55)</f>
        <v>1180</v>
      </c>
      <c r="J31" s="139">
        <f>SUM(J32:J55)</f>
        <v>743</v>
      </c>
      <c r="K31" s="312"/>
    </row>
    <row r="32" spans="1:11" ht="15.75" thickTop="1" x14ac:dyDescent="0.25">
      <c r="A32" s="37">
        <v>5139</v>
      </c>
      <c r="B32" s="21" t="s">
        <v>341</v>
      </c>
      <c r="C32" s="42"/>
      <c r="D32" s="37"/>
      <c r="E32" s="35"/>
      <c r="F32" s="35"/>
      <c r="G32" s="732">
        <v>10</v>
      </c>
      <c r="H32" s="733"/>
      <c r="I32" s="36">
        <v>10</v>
      </c>
      <c r="J32" s="36">
        <v>10</v>
      </c>
    </row>
    <row r="33" spans="1:12" x14ac:dyDescent="0.2">
      <c r="B33" s="734" t="s">
        <v>237</v>
      </c>
      <c r="C33" s="734"/>
      <c r="D33" s="734"/>
      <c r="E33" s="734"/>
      <c r="F33" s="734"/>
      <c r="G33" s="734"/>
      <c r="H33" s="734"/>
      <c r="I33" s="36"/>
      <c r="J33" s="36"/>
    </row>
    <row r="34" spans="1:12" ht="9.9499999999999993" customHeight="1" x14ac:dyDescent="0.2">
      <c r="B34" s="454"/>
      <c r="C34" s="454"/>
      <c r="D34" s="454"/>
      <c r="E34" s="454"/>
      <c r="F34" s="454"/>
      <c r="G34" s="454"/>
      <c r="H34" s="454"/>
    </row>
    <row r="35" spans="1:12" ht="15" x14ac:dyDescent="0.25">
      <c r="A35" s="37">
        <v>5164</v>
      </c>
      <c r="B35" s="435" t="s">
        <v>29</v>
      </c>
      <c r="C35" s="42"/>
      <c r="D35" s="37"/>
      <c r="E35" s="35"/>
      <c r="F35" s="35"/>
      <c r="G35" s="732">
        <v>15</v>
      </c>
      <c r="H35" s="733"/>
      <c r="I35" s="36">
        <v>15</v>
      </c>
      <c r="J35" s="36">
        <v>15</v>
      </c>
      <c r="K35" s="312"/>
    </row>
    <row r="36" spans="1:12" ht="30.75" customHeight="1" x14ac:dyDescent="0.2">
      <c r="B36" s="756" t="s">
        <v>121</v>
      </c>
      <c r="C36" s="756"/>
      <c r="D36" s="756"/>
      <c r="E36" s="756"/>
      <c r="F36" s="756"/>
      <c r="G36" s="756"/>
      <c r="H36" s="756"/>
      <c r="I36" s="36"/>
      <c r="J36" s="36"/>
      <c r="K36" s="312"/>
    </row>
    <row r="37" spans="1:12" ht="9.9499999999999993" customHeight="1" x14ac:dyDescent="0.2"/>
    <row r="38" spans="1:12" ht="15" x14ac:dyDescent="0.25">
      <c r="A38" s="37">
        <v>5166</v>
      </c>
      <c r="B38" s="435" t="s">
        <v>12</v>
      </c>
      <c r="C38" s="426"/>
      <c r="D38" s="426"/>
      <c r="E38" s="426"/>
      <c r="F38" s="426"/>
      <c r="G38" s="732">
        <v>30</v>
      </c>
      <c r="H38" s="733"/>
      <c r="I38" s="36">
        <v>30</v>
      </c>
      <c r="J38" s="36">
        <v>30</v>
      </c>
    </row>
    <row r="39" spans="1:12" x14ac:dyDescent="0.2">
      <c r="B39" s="757" t="s">
        <v>152</v>
      </c>
      <c r="C39" s="757"/>
      <c r="D39" s="757"/>
      <c r="E39" s="757"/>
      <c r="F39" s="757"/>
      <c r="G39" s="757"/>
      <c r="H39" s="757"/>
      <c r="I39" s="36"/>
      <c r="J39" s="36"/>
    </row>
    <row r="40" spans="1:12" ht="9.9499999999999993" customHeight="1" x14ac:dyDescent="0.2">
      <c r="B40" s="166"/>
      <c r="C40" s="166"/>
      <c r="D40" s="166"/>
      <c r="E40" s="166"/>
      <c r="F40" s="166"/>
      <c r="G40" s="166"/>
      <c r="H40" s="166"/>
      <c r="I40" s="36"/>
      <c r="J40" s="36"/>
    </row>
    <row r="41" spans="1:12" ht="15" x14ac:dyDescent="0.25">
      <c r="A41" s="37">
        <v>5169</v>
      </c>
      <c r="B41" s="21" t="s">
        <v>14</v>
      </c>
      <c r="C41" s="126"/>
      <c r="D41" s="126"/>
      <c r="E41" s="126"/>
      <c r="F41" s="126"/>
      <c r="G41" s="707">
        <f>SUM(G42:H46)</f>
        <v>1090</v>
      </c>
      <c r="H41" s="708"/>
      <c r="I41" s="36">
        <v>995</v>
      </c>
      <c r="J41" s="36">
        <v>553</v>
      </c>
    </row>
    <row r="42" spans="1:12" ht="14.25" customHeight="1" x14ac:dyDescent="0.25">
      <c r="B42" s="801" t="s">
        <v>574</v>
      </c>
      <c r="C42" s="801"/>
      <c r="D42" s="801"/>
      <c r="E42" s="801"/>
      <c r="F42" s="801"/>
      <c r="G42" s="746">
        <v>40</v>
      </c>
      <c r="H42" s="747"/>
      <c r="I42" s="57"/>
      <c r="J42" s="57"/>
    </row>
    <row r="43" spans="1:12" ht="14.25" customHeight="1" x14ac:dyDescent="0.25">
      <c r="B43" s="801" t="s">
        <v>575</v>
      </c>
      <c r="C43" s="801"/>
      <c r="D43" s="801"/>
      <c r="E43" s="801"/>
      <c r="F43" s="801"/>
      <c r="G43" s="746">
        <v>200</v>
      </c>
      <c r="H43" s="747"/>
      <c r="I43" s="57"/>
      <c r="J43" s="57"/>
    </row>
    <row r="44" spans="1:12" ht="14.25" customHeight="1" x14ac:dyDescent="0.25">
      <c r="B44" s="801" t="s">
        <v>576</v>
      </c>
      <c r="C44" s="801"/>
      <c r="D44" s="801"/>
      <c r="E44" s="801"/>
      <c r="F44" s="801"/>
      <c r="G44" s="746">
        <v>500</v>
      </c>
      <c r="H44" s="747"/>
      <c r="I44" s="57"/>
      <c r="J44" s="57"/>
    </row>
    <row r="45" spans="1:12" ht="14.25" customHeight="1" x14ac:dyDescent="0.25">
      <c r="B45" s="801" t="s">
        <v>577</v>
      </c>
      <c r="C45" s="801"/>
      <c r="D45" s="801"/>
      <c r="E45" s="801"/>
      <c r="F45" s="801"/>
      <c r="G45" s="746">
        <v>200</v>
      </c>
      <c r="H45" s="747"/>
      <c r="I45" s="36"/>
      <c r="J45" s="36"/>
    </row>
    <row r="46" spans="1:12" ht="14.25" customHeight="1" x14ac:dyDescent="0.25">
      <c r="B46" s="801" t="s">
        <v>716</v>
      </c>
      <c r="C46" s="801"/>
      <c r="D46" s="801"/>
      <c r="E46" s="801"/>
      <c r="F46" s="801"/>
      <c r="G46" s="746">
        <v>150</v>
      </c>
      <c r="H46" s="747"/>
      <c r="I46" s="36"/>
      <c r="J46" s="36"/>
    </row>
    <row r="47" spans="1:12" ht="15.75" customHeight="1" x14ac:dyDescent="0.2">
      <c r="B47" s="22"/>
      <c r="C47" s="22"/>
      <c r="D47" s="23"/>
      <c r="E47" s="24"/>
      <c r="F47" s="24"/>
      <c r="G47" s="24"/>
      <c r="H47" s="23"/>
      <c r="I47" s="36"/>
      <c r="J47" s="36"/>
    </row>
    <row r="48" spans="1:12" ht="15" x14ac:dyDescent="0.25">
      <c r="A48" s="37">
        <v>5175</v>
      </c>
      <c r="B48" s="21" t="s">
        <v>26</v>
      </c>
      <c r="C48" s="22"/>
      <c r="D48" s="23"/>
      <c r="E48" s="24"/>
      <c r="F48" s="24"/>
      <c r="G48" s="707">
        <f>SUM(G49,G50,G53)</f>
        <v>60</v>
      </c>
      <c r="H48" s="708"/>
      <c r="I48" s="36">
        <v>65</v>
      </c>
      <c r="J48" s="36">
        <v>70</v>
      </c>
      <c r="K48" s="312"/>
      <c r="L48" s="37"/>
    </row>
    <row r="49" spans="1:39" ht="15" customHeight="1" x14ac:dyDescent="0.25">
      <c r="B49" s="742" t="s">
        <v>238</v>
      </c>
      <c r="C49" s="742"/>
      <c r="D49" s="742"/>
      <c r="E49" s="742"/>
      <c r="F49" s="742"/>
      <c r="G49" s="746">
        <v>10</v>
      </c>
      <c r="H49" s="747"/>
      <c r="I49" s="36"/>
      <c r="J49" s="36"/>
      <c r="K49" s="312"/>
      <c r="L49" s="37"/>
    </row>
    <row r="50" spans="1:39" ht="15" customHeight="1" x14ac:dyDescent="0.25">
      <c r="B50" s="742" t="s">
        <v>153</v>
      </c>
      <c r="C50" s="742"/>
      <c r="D50" s="742"/>
      <c r="E50" s="742"/>
      <c r="F50" s="742"/>
      <c r="G50" s="746">
        <v>25</v>
      </c>
      <c r="H50" s="747"/>
      <c r="I50" s="36"/>
      <c r="J50" s="36"/>
      <c r="K50" s="312"/>
      <c r="L50" s="37"/>
    </row>
    <row r="51" spans="1:39" x14ac:dyDescent="0.2">
      <c r="B51" s="756" t="s">
        <v>578</v>
      </c>
      <c r="C51" s="756"/>
      <c r="D51" s="756"/>
      <c r="E51" s="756"/>
      <c r="F51" s="756"/>
      <c r="G51" s="756"/>
      <c r="H51" s="756"/>
      <c r="I51" s="36"/>
      <c r="J51" s="36"/>
      <c r="K51" s="312"/>
      <c r="L51" s="37"/>
    </row>
    <row r="52" spans="1:39" x14ac:dyDescent="0.2">
      <c r="B52" s="756"/>
      <c r="C52" s="756"/>
      <c r="D52" s="756"/>
      <c r="E52" s="756"/>
      <c r="F52" s="756"/>
      <c r="G52" s="756"/>
      <c r="H52" s="756"/>
      <c r="I52" s="36"/>
      <c r="J52" s="36"/>
      <c r="K52" s="312"/>
      <c r="L52" s="37"/>
    </row>
    <row r="53" spans="1:39" ht="15" customHeight="1" x14ac:dyDescent="0.25">
      <c r="B53" s="742" t="s">
        <v>284</v>
      </c>
      <c r="C53" s="742"/>
      <c r="D53" s="742"/>
      <c r="E53" s="742"/>
      <c r="F53" s="742"/>
      <c r="G53" s="746">
        <v>25</v>
      </c>
      <c r="H53" s="747"/>
      <c r="I53" s="36"/>
      <c r="J53" s="36"/>
      <c r="K53" s="312"/>
      <c r="L53" s="37"/>
    </row>
    <row r="54" spans="1:39" ht="9.9499999999999993" customHeight="1" x14ac:dyDescent="0.2"/>
    <row r="55" spans="1:39" ht="15.75" customHeight="1" x14ac:dyDescent="0.25">
      <c r="A55" s="37">
        <v>5192</v>
      </c>
      <c r="B55" s="435" t="s">
        <v>111</v>
      </c>
      <c r="C55" s="426"/>
      <c r="D55" s="426"/>
      <c r="E55" s="426"/>
      <c r="F55" s="426"/>
      <c r="G55" s="732">
        <v>65</v>
      </c>
      <c r="H55" s="733"/>
      <c r="I55" s="36">
        <v>65</v>
      </c>
      <c r="J55" s="36">
        <v>65</v>
      </c>
      <c r="K55" s="312"/>
    </row>
    <row r="56" spans="1:39" ht="15.75" customHeight="1" x14ac:dyDescent="0.2">
      <c r="B56" s="734" t="s">
        <v>165</v>
      </c>
      <c r="C56" s="734"/>
      <c r="D56" s="734"/>
      <c r="E56" s="734"/>
      <c r="F56" s="734"/>
      <c r="G56" s="734"/>
      <c r="H56" s="734"/>
      <c r="I56" s="36"/>
      <c r="J56" s="36"/>
      <c r="K56" s="312"/>
    </row>
    <row r="57" spans="1:39" ht="15.75" customHeight="1" x14ac:dyDescent="0.2">
      <c r="B57" s="216"/>
      <c r="C57" s="42"/>
      <c r="D57" s="37"/>
      <c r="E57" s="35"/>
      <c r="F57" s="35"/>
      <c r="G57" s="35"/>
      <c r="H57" s="37"/>
      <c r="I57" s="36"/>
      <c r="J57" s="36"/>
      <c r="K57" s="312"/>
    </row>
    <row r="58" spans="1:39" ht="15.75" thickBot="1" x14ac:dyDescent="0.3">
      <c r="B58" s="44" t="s">
        <v>422</v>
      </c>
      <c r="C58" s="45"/>
      <c r="D58" s="46"/>
      <c r="E58" s="46"/>
      <c r="F58" s="47"/>
      <c r="G58" s="738">
        <f>SUM(G59)</f>
        <v>10</v>
      </c>
      <c r="H58" s="738"/>
      <c r="I58" s="139">
        <v>10</v>
      </c>
      <c r="J58" s="139">
        <v>10</v>
      </c>
      <c r="K58" s="312"/>
      <c r="L58" s="37"/>
      <c r="M58" s="37"/>
    </row>
    <row r="59" spans="1:39" ht="15.75" thickTop="1" x14ac:dyDescent="0.25">
      <c r="A59" s="37">
        <v>5492</v>
      </c>
      <c r="B59" s="97" t="s">
        <v>355</v>
      </c>
      <c r="C59" s="126"/>
      <c r="D59" s="126"/>
      <c r="E59" s="126"/>
      <c r="F59" s="126"/>
      <c r="G59" s="707">
        <v>10</v>
      </c>
      <c r="H59" s="715"/>
      <c r="I59" s="57"/>
      <c r="J59" s="57"/>
      <c r="K59" s="331"/>
      <c r="L59" s="23"/>
      <c r="M59" s="23"/>
      <c r="N59" s="241"/>
      <c r="O59" s="241"/>
      <c r="P59" s="241"/>
      <c r="Q59" s="241"/>
      <c r="R59" s="241"/>
      <c r="S59" s="241"/>
      <c r="T59" s="241"/>
      <c r="U59" s="241"/>
      <c r="V59" s="241"/>
      <c r="W59" s="241"/>
      <c r="X59" s="241"/>
      <c r="Y59" s="241"/>
      <c r="Z59" s="241"/>
      <c r="AA59" s="241"/>
      <c r="AB59" s="241"/>
      <c r="AC59" s="241"/>
      <c r="AD59" s="241"/>
      <c r="AE59" s="241"/>
      <c r="AF59" s="241"/>
      <c r="AG59" s="241"/>
      <c r="AH59" s="241"/>
      <c r="AI59" s="241"/>
      <c r="AJ59" s="241"/>
      <c r="AK59" s="241"/>
      <c r="AL59" s="241"/>
      <c r="AM59" s="241"/>
    </row>
    <row r="60" spans="1:39" ht="15.75" customHeight="1" x14ac:dyDescent="0.2">
      <c r="B60" s="429" t="s">
        <v>285</v>
      </c>
      <c r="C60" s="42"/>
      <c r="D60" s="37"/>
      <c r="E60" s="35"/>
      <c r="F60" s="35"/>
      <c r="G60" s="35"/>
      <c r="H60" s="37"/>
      <c r="I60" s="36"/>
      <c r="J60" s="36"/>
      <c r="K60" s="312"/>
      <c r="L60" s="37"/>
      <c r="M60" s="37"/>
    </row>
    <row r="61" spans="1:39" ht="15.75" customHeight="1" x14ac:dyDescent="0.2">
      <c r="B61" s="483"/>
    </row>
    <row r="62" spans="1:39" ht="17.25" customHeight="1" thickBot="1" x14ac:dyDescent="0.3">
      <c r="B62" s="44" t="s">
        <v>404</v>
      </c>
      <c r="C62" s="45"/>
      <c r="D62" s="46"/>
      <c r="E62" s="47"/>
      <c r="F62" s="47"/>
      <c r="G62" s="738">
        <f>SUM(G63,G74,G77)</f>
        <v>17920</v>
      </c>
      <c r="H62" s="738"/>
      <c r="I62" s="139">
        <f>SUM(I63:I77)</f>
        <v>19250</v>
      </c>
      <c r="J62" s="139">
        <f>SUM(J63:J77)</f>
        <v>22950</v>
      </c>
      <c r="K62" s="312"/>
      <c r="L62" s="37"/>
    </row>
    <row r="63" spans="1:39" ht="15.75" thickTop="1" x14ac:dyDescent="0.25">
      <c r="A63" s="37">
        <v>5169</v>
      </c>
      <c r="B63" s="435" t="s">
        <v>14</v>
      </c>
      <c r="C63" s="42"/>
      <c r="D63" s="37"/>
      <c r="E63" s="35"/>
      <c r="F63" s="35"/>
      <c r="G63" s="732">
        <f>SUM(G71,G68,G64)</f>
        <v>14220</v>
      </c>
      <c r="H63" s="733"/>
      <c r="I63" s="36">
        <v>15000</v>
      </c>
      <c r="J63" s="36">
        <v>18520</v>
      </c>
      <c r="K63" s="312"/>
      <c r="L63" s="37"/>
    </row>
    <row r="64" spans="1:39" ht="15" x14ac:dyDescent="0.25">
      <c r="B64" s="441" t="s">
        <v>717</v>
      </c>
      <c r="C64" s="42"/>
      <c r="D64" s="37"/>
      <c r="E64" s="35"/>
      <c r="F64" s="35"/>
      <c r="G64" s="746">
        <v>1200</v>
      </c>
      <c r="H64" s="747"/>
      <c r="I64" s="36"/>
      <c r="J64" s="36"/>
      <c r="K64" s="312"/>
      <c r="L64" s="37"/>
    </row>
    <row r="65" spans="1:12" ht="14.25" customHeight="1" x14ac:dyDescent="0.2">
      <c r="B65" s="711" t="s">
        <v>718</v>
      </c>
      <c r="C65" s="711"/>
      <c r="D65" s="711"/>
      <c r="E65" s="711"/>
      <c r="F65" s="711"/>
      <c r="G65" s="711"/>
      <c r="H65" s="711"/>
      <c r="I65" s="36"/>
      <c r="J65" s="36"/>
      <c r="K65" s="312"/>
      <c r="L65" s="37"/>
    </row>
    <row r="66" spans="1:12" x14ac:dyDescent="0.2">
      <c r="B66" s="711"/>
      <c r="C66" s="711"/>
      <c r="D66" s="711"/>
      <c r="E66" s="711"/>
      <c r="F66" s="711"/>
      <c r="G66" s="711"/>
      <c r="H66" s="711"/>
      <c r="I66" s="36"/>
      <c r="J66" s="36"/>
      <c r="K66" s="312"/>
      <c r="L66" s="37"/>
    </row>
    <row r="67" spans="1:12" x14ac:dyDescent="0.2">
      <c r="B67" s="419"/>
      <c r="C67" s="419"/>
      <c r="D67" s="419"/>
      <c r="E67" s="419"/>
      <c r="F67" s="419"/>
      <c r="G67" s="419"/>
      <c r="H67" s="419"/>
      <c r="I67" s="36"/>
      <c r="J67" s="36"/>
      <c r="K67" s="312"/>
      <c r="L67" s="37"/>
    </row>
    <row r="68" spans="1:12" ht="15" x14ac:dyDescent="0.25">
      <c r="B68" s="441" t="s">
        <v>719</v>
      </c>
      <c r="C68" s="42"/>
      <c r="D68" s="37"/>
      <c r="E68" s="35"/>
      <c r="F68" s="35"/>
      <c r="G68" s="746">
        <v>20</v>
      </c>
      <c r="H68" s="747"/>
      <c r="I68" s="36"/>
      <c r="J68" s="36"/>
      <c r="K68" s="312"/>
      <c r="L68" s="37"/>
    </row>
    <row r="69" spans="1:12" ht="15" customHeight="1" x14ac:dyDescent="0.2">
      <c r="B69" s="748" t="s">
        <v>720</v>
      </c>
      <c r="C69" s="748"/>
      <c r="D69" s="748"/>
      <c r="E69" s="748"/>
      <c r="F69" s="748"/>
      <c r="G69" s="748"/>
      <c r="H69" s="748"/>
      <c r="I69" s="36"/>
      <c r="J69" s="36"/>
      <c r="K69" s="312"/>
      <c r="L69" s="37"/>
    </row>
    <row r="70" spans="1:12" x14ac:dyDescent="0.2">
      <c r="B70" s="419"/>
      <c r="C70" s="419"/>
      <c r="D70" s="419"/>
      <c r="E70" s="419"/>
      <c r="F70" s="419"/>
      <c r="G70" s="419"/>
      <c r="H70" s="419"/>
      <c r="I70" s="36"/>
      <c r="J70" s="36"/>
      <c r="K70" s="312"/>
      <c r="L70" s="37"/>
    </row>
    <row r="71" spans="1:12" ht="15" x14ac:dyDescent="0.25">
      <c r="B71" s="441" t="s">
        <v>721</v>
      </c>
      <c r="C71" s="42"/>
      <c r="D71" s="37"/>
      <c r="E71" s="35"/>
      <c r="F71" s="35"/>
      <c r="G71" s="746">
        <v>13000</v>
      </c>
      <c r="H71" s="747"/>
      <c r="I71" s="36"/>
      <c r="J71" s="36"/>
      <c r="K71" s="312"/>
      <c r="L71" s="37"/>
    </row>
    <row r="72" spans="1:12" ht="15" customHeight="1" x14ac:dyDescent="0.2">
      <c r="B72" s="748" t="s">
        <v>722</v>
      </c>
      <c r="C72" s="748"/>
      <c r="D72" s="748"/>
      <c r="E72" s="748"/>
      <c r="F72" s="748"/>
      <c r="G72" s="748"/>
      <c r="H72" s="748"/>
      <c r="I72" s="36"/>
      <c r="J72" s="36"/>
      <c r="K72" s="312"/>
      <c r="L72" s="37"/>
    </row>
    <row r="73" spans="1:12" x14ac:dyDescent="0.2">
      <c r="B73" s="419"/>
      <c r="C73" s="419"/>
      <c r="D73" s="419"/>
      <c r="E73" s="419"/>
      <c r="F73" s="419"/>
      <c r="G73" s="419"/>
      <c r="H73" s="419"/>
      <c r="I73" s="36"/>
      <c r="J73" s="36"/>
      <c r="K73" s="312"/>
      <c r="L73" s="37"/>
    </row>
    <row r="74" spans="1:12" ht="14.25" customHeight="1" x14ac:dyDescent="0.25">
      <c r="A74" s="37">
        <v>5179</v>
      </c>
      <c r="B74" s="819" t="s">
        <v>112</v>
      </c>
      <c r="C74" s="819"/>
      <c r="D74" s="819"/>
      <c r="E74" s="439"/>
      <c r="F74" s="439"/>
      <c r="G74" s="707">
        <v>2500</v>
      </c>
      <c r="H74" s="708"/>
      <c r="I74" s="36">
        <v>2500</v>
      </c>
      <c r="J74" s="36">
        <v>2500</v>
      </c>
      <c r="K74" s="312"/>
      <c r="L74" s="37"/>
    </row>
    <row r="75" spans="1:12" ht="15.75" customHeight="1" x14ac:dyDescent="0.2">
      <c r="B75" s="37" t="s">
        <v>204</v>
      </c>
      <c r="C75" s="37"/>
      <c r="D75" s="37"/>
      <c r="E75" s="37"/>
      <c r="F75" s="37"/>
      <c r="G75" s="37"/>
      <c r="H75" s="37"/>
      <c r="I75" s="36"/>
      <c r="J75" s="36"/>
      <c r="K75" s="312"/>
      <c r="L75" s="37"/>
    </row>
    <row r="76" spans="1:12" ht="15.75" customHeight="1" x14ac:dyDescent="0.2">
      <c r="B76" s="233"/>
      <c r="C76" s="233"/>
      <c r="E76" s="233"/>
      <c r="F76" s="233"/>
      <c r="G76" s="233"/>
    </row>
    <row r="77" spans="1:12" ht="15" x14ac:dyDescent="0.25">
      <c r="A77" s="37">
        <v>5194</v>
      </c>
      <c r="B77" s="435" t="s">
        <v>344</v>
      </c>
      <c r="C77" s="42"/>
      <c r="D77" s="37"/>
      <c r="E77" s="35"/>
      <c r="F77" s="35"/>
      <c r="G77" s="707">
        <v>1200</v>
      </c>
      <c r="H77" s="708"/>
      <c r="I77" s="36">
        <v>1750</v>
      </c>
      <c r="J77" s="36">
        <v>1930</v>
      </c>
      <c r="K77" s="312"/>
    </row>
    <row r="78" spans="1:12" ht="15" x14ac:dyDescent="0.25">
      <c r="B78" s="441" t="s">
        <v>723</v>
      </c>
      <c r="C78" s="42"/>
      <c r="D78" s="37"/>
      <c r="E78" s="35"/>
      <c r="F78" s="35"/>
      <c r="G78" s="746"/>
      <c r="H78" s="747"/>
    </row>
    <row r="79" spans="1:12" ht="15.75" customHeight="1" x14ac:dyDescent="0.2">
      <c r="B79" s="711" t="s">
        <v>718</v>
      </c>
      <c r="C79" s="711"/>
      <c r="D79" s="711"/>
      <c r="E79" s="711"/>
      <c r="F79" s="711"/>
      <c r="G79" s="711"/>
      <c r="H79" s="711"/>
    </row>
    <row r="80" spans="1:12" ht="27.75" customHeight="1" x14ac:dyDescent="0.2">
      <c r="B80" s="711"/>
      <c r="C80" s="711"/>
      <c r="D80" s="711"/>
      <c r="E80" s="711"/>
      <c r="F80" s="711"/>
      <c r="G80" s="711"/>
      <c r="H80" s="711"/>
    </row>
    <row r="81" spans="3:9" x14ac:dyDescent="0.2">
      <c r="C81" s="42"/>
      <c r="D81" s="37"/>
      <c r="E81" s="35"/>
      <c r="F81" s="35"/>
      <c r="G81" s="35"/>
      <c r="H81" s="37"/>
      <c r="I81" s="36"/>
    </row>
    <row r="82" spans="3:9" x14ac:dyDescent="0.2">
      <c r="C82" s="42"/>
      <c r="D82" s="176" t="s">
        <v>252</v>
      </c>
      <c r="E82" s="177">
        <f>SUM(E9:E14)</f>
        <v>34740</v>
      </c>
      <c r="F82" s="177">
        <f>SUM(F9:F14)</f>
        <v>38089</v>
      </c>
      <c r="G82" s="177">
        <f>SUM(G9:G14)</f>
        <v>34165</v>
      </c>
      <c r="H82" s="37"/>
      <c r="I82" s="36"/>
    </row>
    <row r="83" spans="3:9" ht="13.5" customHeight="1" x14ac:dyDescent="0.2">
      <c r="C83" s="42"/>
      <c r="D83" s="176" t="s">
        <v>253</v>
      </c>
      <c r="E83" s="177"/>
      <c r="F83" s="177"/>
      <c r="G83" s="177"/>
      <c r="H83" s="37"/>
      <c r="I83" s="36"/>
    </row>
    <row r="84" spans="3:9" ht="15" x14ac:dyDescent="0.25">
      <c r="C84" s="42"/>
      <c r="D84" s="178" t="s">
        <v>248</v>
      </c>
      <c r="E84" s="179">
        <f>SUM(E82:E83)</f>
        <v>34740</v>
      </c>
      <c r="F84" s="179">
        <f>SUM(F82:F83)</f>
        <v>38089</v>
      </c>
      <c r="G84" s="179">
        <f>SUM(G82:G83)</f>
        <v>34165</v>
      </c>
      <c r="H84" s="37"/>
      <c r="I84" s="36"/>
    </row>
    <row r="85" spans="3:9" x14ac:dyDescent="0.2">
      <c r="C85" s="42"/>
      <c r="D85" s="37"/>
      <c r="E85" s="35"/>
      <c r="F85" s="35"/>
      <c r="G85" s="35"/>
      <c r="H85" s="37"/>
      <c r="I85" s="36"/>
    </row>
    <row r="86" spans="3:9" x14ac:dyDescent="0.2">
      <c r="C86" s="42"/>
      <c r="D86" s="37"/>
      <c r="E86" s="35"/>
      <c r="F86" s="35"/>
      <c r="G86" s="35"/>
      <c r="H86" s="37"/>
      <c r="I86" s="36"/>
    </row>
    <row r="87" spans="3:9" x14ac:dyDescent="0.2">
      <c r="C87" s="42"/>
      <c r="D87" s="37"/>
      <c r="E87" s="35"/>
      <c r="F87" s="35"/>
      <c r="G87" s="35"/>
      <c r="H87" s="37"/>
      <c r="I87" s="36"/>
    </row>
    <row r="88" spans="3:9" x14ac:dyDescent="0.2">
      <c r="C88" s="42"/>
      <c r="D88" s="37"/>
      <c r="E88" s="35"/>
      <c r="F88" s="35"/>
      <c r="G88" s="35"/>
      <c r="H88" s="37"/>
      <c r="I88" s="36"/>
    </row>
  </sheetData>
  <mergeCells count="59">
    <mergeCell ref="B72:H72"/>
    <mergeCell ref="G28:H28"/>
    <mergeCell ref="B29:H29"/>
    <mergeCell ref="G68:H68"/>
    <mergeCell ref="B69:H69"/>
    <mergeCell ref="G71:H71"/>
    <mergeCell ref="G42:H42"/>
    <mergeCell ref="G41:H41"/>
    <mergeCell ref="B49:F49"/>
    <mergeCell ref="B50:F50"/>
    <mergeCell ref="G50:H50"/>
    <mergeCell ref="G48:H48"/>
    <mergeCell ref="G64:H64"/>
    <mergeCell ref="B65:H66"/>
    <mergeCell ref="G53:H53"/>
    <mergeCell ref="G59:H59"/>
    <mergeCell ref="B24:E24"/>
    <mergeCell ref="B25:E25"/>
    <mergeCell ref="G24:H24"/>
    <mergeCell ref="G25:H25"/>
    <mergeCell ref="G27:H27"/>
    <mergeCell ref="G1:H1"/>
    <mergeCell ref="B15:D15"/>
    <mergeCell ref="B20:F20"/>
    <mergeCell ref="G20:H20"/>
    <mergeCell ref="B18:F18"/>
    <mergeCell ref="G18:H18"/>
    <mergeCell ref="G19:H19"/>
    <mergeCell ref="G22:H22"/>
    <mergeCell ref="G23:H23"/>
    <mergeCell ref="G35:H35"/>
    <mergeCell ref="G62:H62"/>
    <mergeCell ref="B36:H36"/>
    <mergeCell ref="B43:F43"/>
    <mergeCell ref="G43:H43"/>
    <mergeCell ref="B46:F46"/>
    <mergeCell ref="G46:H46"/>
    <mergeCell ref="G31:H31"/>
    <mergeCell ref="G32:H32"/>
    <mergeCell ref="B33:H33"/>
    <mergeCell ref="B39:H39"/>
    <mergeCell ref="G38:H38"/>
    <mergeCell ref="G55:H55"/>
    <mergeCell ref="B42:F42"/>
    <mergeCell ref="B79:H80"/>
    <mergeCell ref="G77:H77"/>
    <mergeCell ref="G78:H78"/>
    <mergeCell ref="B74:D74"/>
    <mergeCell ref="G74:H74"/>
    <mergeCell ref="B44:F44"/>
    <mergeCell ref="G44:H44"/>
    <mergeCell ref="G58:H58"/>
    <mergeCell ref="B45:F45"/>
    <mergeCell ref="G45:H45"/>
    <mergeCell ref="G63:H63"/>
    <mergeCell ref="B56:H56"/>
    <mergeCell ref="B51:H52"/>
    <mergeCell ref="G49:H49"/>
    <mergeCell ref="B53:F53"/>
  </mergeCells>
  <pageMargins left="0.70866141732283472" right="0.70866141732283472" top="0.78740157480314965" bottom="0.78740157480314965" header="0.31496062992125984" footer="0.31496062992125984"/>
  <pageSetup paperSize="9" scale="68" firstPageNumber="59"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1" manualBreakCount="1">
    <brk id="61" min="1" max="7" man="1"/>
  </rowBreaks>
  <colBreaks count="1" manualBreakCount="1">
    <brk id="12" max="107" man="1"/>
  </col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CCFFFF"/>
  </sheetPr>
  <dimension ref="A1:M88"/>
  <sheetViews>
    <sheetView showGridLines="0" view="pageBreakPreview" zoomScaleNormal="100" zoomScaleSheetLayoutView="100" workbookViewId="0">
      <selection activeCell="E26" sqref="E26"/>
    </sheetView>
  </sheetViews>
  <sheetFormatPr defaultColWidth="9.140625" defaultRowHeight="14.25" x14ac:dyDescent="0.2"/>
  <cols>
    <col min="1" max="1" width="6.28515625" style="37" customWidth="1"/>
    <col min="2" max="2" width="8.5703125" style="232" customWidth="1"/>
    <col min="3" max="3" width="9.140625" style="232"/>
    <col min="4" max="4" width="58.7109375" style="233" customWidth="1"/>
    <col min="5" max="7" width="14.140625" style="234" customWidth="1"/>
    <col min="8" max="8" width="9.140625" style="233" customWidth="1"/>
    <col min="9" max="10" width="9" style="243" customWidth="1"/>
    <col min="11" max="12" width="9.140625" style="233" customWidth="1"/>
    <col min="13" max="13" width="13.28515625" style="233" customWidth="1"/>
    <col min="14" max="16384" width="9.140625" style="233"/>
  </cols>
  <sheetData>
    <row r="1" spans="1:10" ht="23.25" x14ac:dyDescent="0.35">
      <c r="B1" s="98" t="s">
        <v>73</v>
      </c>
      <c r="C1" s="42"/>
      <c r="D1" s="37"/>
      <c r="E1" s="35"/>
      <c r="F1" s="35"/>
      <c r="G1" s="737" t="s">
        <v>74</v>
      </c>
      <c r="H1" s="737"/>
    </row>
    <row r="2" spans="1:10" x14ac:dyDescent="0.2">
      <c r="B2" s="42"/>
      <c r="C2" s="42"/>
      <c r="D2" s="37"/>
      <c r="E2" s="35"/>
      <c r="F2" s="35"/>
      <c r="G2" s="35"/>
      <c r="H2" s="37"/>
    </row>
    <row r="3" spans="1:10" x14ac:dyDescent="0.2">
      <c r="B3" s="429" t="s">
        <v>1</v>
      </c>
      <c r="C3" s="166" t="s">
        <v>235</v>
      </c>
      <c r="D3" s="23"/>
      <c r="E3" s="35"/>
      <c r="F3" s="35"/>
      <c r="G3" s="35"/>
      <c r="H3" s="37"/>
    </row>
    <row r="4" spans="1:10" x14ac:dyDescent="0.2">
      <c r="B4" s="42"/>
      <c r="C4" s="429" t="s">
        <v>40</v>
      </c>
      <c r="D4" s="37"/>
      <c r="E4" s="35"/>
      <c r="F4" s="35"/>
      <c r="G4" s="35"/>
      <c r="H4" s="37"/>
    </row>
    <row r="5" spans="1:10" x14ac:dyDescent="0.2">
      <c r="B5" s="42"/>
      <c r="C5" s="42"/>
      <c r="D5" s="37"/>
      <c r="E5" s="35"/>
      <c r="F5" s="35"/>
      <c r="G5" s="35"/>
      <c r="H5" s="37"/>
    </row>
    <row r="6" spans="1:10" s="224" customFormat="1" ht="13.5" thickBot="1" x14ac:dyDescent="0.25">
      <c r="A6" s="39"/>
      <c r="B6" s="100"/>
      <c r="C6" s="100"/>
      <c r="D6" s="39"/>
      <c r="E6" s="36"/>
      <c r="F6" s="36"/>
      <c r="G6" s="36"/>
      <c r="H6" s="132" t="s">
        <v>6</v>
      </c>
      <c r="I6" s="243"/>
      <c r="J6" s="243"/>
    </row>
    <row r="7" spans="1:10" s="224" customFormat="1" ht="39.75" thickTop="1" thickBot="1" x14ac:dyDescent="0.25">
      <c r="A7" s="39"/>
      <c r="B7" s="58" t="s">
        <v>2</v>
      </c>
      <c r="C7" s="59" t="s">
        <v>3</v>
      </c>
      <c r="D7" s="60" t="s">
        <v>4</v>
      </c>
      <c r="E7" s="61" t="s">
        <v>582</v>
      </c>
      <c r="F7" s="61" t="s">
        <v>583</v>
      </c>
      <c r="G7" s="61" t="s">
        <v>584</v>
      </c>
      <c r="H7" s="27" t="s">
        <v>5</v>
      </c>
      <c r="I7" s="243"/>
      <c r="J7" s="243"/>
    </row>
    <row r="8" spans="1:10" s="322" customFormat="1" thickTop="1" thickBot="1" x14ac:dyDescent="0.25">
      <c r="A8" s="67"/>
      <c r="B8" s="62">
        <v>1</v>
      </c>
      <c r="C8" s="63">
        <v>2</v>
      </c>
      <c r="D8" s="63">
        <v>3</v>
      </c>
      <c r="E8" s="64">
        <v>4</v>
      </c>
      <c r="F8" s="64">
        <v>5</v>
      </c>
      <c r="G8" s="64">
        <v>6</v>
      </c>
      <c r="H8" s="65" t="s">
        <v>194</v>
      </c>
      <c r="I8" s="321"/>
      <c r="J8" s="321"/>
    </row>
    <row r="9" spans="1:10" ht="15" thickTop="1" x14ac:dyDescent="0.2">
      <c r="B9" s="78">
        <v>3513</v>
      </c>
      <c r="C9" s="79">
        <v>51</v>
      </c>
      <c r="D9" s="82" t="s">
        <v>380</v>
      </c>
      <c r="E9" s="25">
        <f>SUM(I23)</f>
        <v>68200</v>
      </c>
      <c r="F9" s="25">
        <f>SUM(J23)</f>
        <v>68200</v>
      </c>
      <c r="G9" s="25">
        <f>SUM(G23)</f>
        <v>68200</v>
      </c>
      <c r="H9" s="34">
        <f t="shared" ref="H9:H19" si="0">G9/E9*100</f>
        <v>100</v>
      </c>
    </row>
    <row r="10" spans="1:10" x14ac:dyDescent="0.2">
      <c r="B10" s="78">
        <v>3522</v>
      </c>
      <c r="C10" s="79">
        <v>51</v>
      </c>
      <c r="D10" s="509" t="s">
        <v>380</v>
      </c>
      <c r="E10" s="25">
        <f>SUM(I27)</f>
        <v>6100</v>
      </c>
      <c r="F10" s="25">
        <f>SUM(J27)</f>
        <v>6100</v>
      </c>
      <c r="G10" s="25">
        <f>SUM(G27)</f>
        <v>6100</v>
      </c>
      <c r="H10" s="34">
        <f t="shared" si="0"/>
        <v>100</v>
      </c>
    </row>
    <row r="11" spans="1:10" x14ac:dyDescent="0.2">
      <c r="B11" s="78">
        <v>3544</v>
      </c>
      <c r="C11" s="79">
        <v>52</v>
      </c>
      <c r="D11" s="77" t="s">
        <v>453</v>
      </c>
      <c r="E11" s="25">
        <f>SUM(I32)</f>
        <v>400</v>
      </c>
      <c r="F11" s="25">
        <f>SUM(J32)</f>
        <v>400</v>
      </c>
      <c r="G11" s="25">
        <f>SUM(G32)</f>
        <v>400</v>
      </c>
      <c r="H11" s="34">
        <f t="shared" si="0"/>
        <v>100</v>
      </c>
    </row>
    <row r="12" spans="1:10" s="482" customFormat="1" ht="28.5" x14ac:dyDescent="0.25">
      <c r="A12" s="135"/>
      <c r="B12" s="128">
        <v>3544</v>
      </c>
      <c r="C12" s="129">
        <v>53</v>
      </c>
      <c r="D12" s="510" t="s">
        <v>414</v>
      </c>
      <c r="E12" s="105">
        <f>SUM(I36)</f>
        <v>300</v>
      </c>
      <c r="F12" s="105">
        <f>SUM(J36)</f>
        <v>350</v>
      </c>
      <c r="G12" s="105">
        <f>SUM(G36)</f>
        <v>350</v>
      </c>
      <c r="H12" s="81">
        <f t="shared" si="0"/>
        <v>116.66666666666667</v>
      </c>
      <c r="I12" s="480"/>
      <c r="J12" s="480"/>
    </row>
    <row r="13" spans="1:10" x14ac:dyDescent="0.2">
      <c r="B13" s="78">
        <v>3599</v>
      </c>
      <c r="C13" s="79">
        <v>51</v>
      </c>
      <c r="D13" s="509" t="s">
        <v>380</v>
      </c>
      <c r="E13" s="25">
        <f>SUM(I40)</f>
        <v>2710</v>
      </c>
      <c r="F13" s="25">
        <f>SUM(J40)</f>
        <v>2667</v>
      </c>
      <c r="G13" s="25">
        <f>SUM(G40)</f>
        <v>4140</v>
      </c>
      <c r="H13" s="34">
        <f t="shared" si="0"/>
        <v>152.76752767527674</v>
      </c>
    </row>
    <row r="14" spans="1:10" x14ac:dyDescent="0.2">
      <c r="B14" s="78">
        <v>3599</v>
      </c>
      <c r="C14" s="79">
        <v>52</v>
      </c>
      <c r="D14" s="82" t="s">
        <v>448</v>
      </c>
      <c r="E14" s="25">
        <f>SUM(I55)</f>
        <v>0</v>
      </c>
      <c r="F14" s="25">
        <f>SUM(J55)</f>
        <v>1250</v>
      </c>
      <c r="G14" s="25">
        <f>SUM(G55)</f>
        <v>2000</v>
      </c>
      <c r="H14" s="34"/>
    </row>
    <row r="15" spans="1:10" x14ac:dyDescent="0.2">
      <c r="B15" s="78">
        <v>3599</v>
      </c>
      <c r="C15" s="79">
        <v>58</v>
      </c>
      <c r="D15" s="511" t="s">
        <v>213</v>
      </c>
      <c r="E15" s="25">
        <f>SUM(I59)</f>
        <v>700</v>
      </c>
      <c r="F15" s="25">
        <f>SUM(J59)</f>
        <v>700</v>
      </c>
      <c r="G15" s="25">
        <f>SUM(G59)</f>
        <v>700</v>
      </c>
      <c r="H15" s="34">
        <f t="shared" si="0"/>
        <v>100</v>
      </c>
    </row>
    <row r="16" spans="1:10" x14ac:dyDescent="0.2">
      <c r="B16" s="78">
        <v>5171</v>
      </c>
      <c r="C16" s="79">
        <v>51</v>
      </c>
      <c r="D16" s="509" t="s">
        <v>380</v>
      </c>
      <c r="E16" s="25">
        <f>SUM(I64)</f>
        <v>1000</v>
      </c>
      <c r="F16" s="25">
        <f>SUM(J64)</f>
        <v>790</v>
      </c>
      <c r="G16" s="25">
        <f>SUM(G64)</f>
        <v>1000</v>
      </c>
      <c r="H16" s="34">
        <f t="shared" si="0"/>
        <v>100</v>
      </c>
      <c r="I16" s="36"/>
    </row>
    <row r="17" spans="1:13" x14ac:dyDescent="0.2">
      <c r="B17" s="78">
        <v>5171</v>
      </c>
      <c r="C17" s="79">
        <v>58</v>
      </c>
      <c r="D17" s="511" t="s">
        <v>213</v>
      </c>
      <c r="E17" s="25">
        <f>SUM(I69)</f>
        <v>1000</v>
      </c>
      <c r="F17" s="25">
        <f>SUM(J69)</f>
        <v>1000</v>
      </c>
      <c r="G17" s="25">
        <f>SUM(G69)</f>
        <v>1000</v>
      </c>
      <c r="H17" s="34">
        <f t="shared" si="0"/>
        <v>100</v>
      </c>
      <c r="I17" s="36"/>
    </row>
    <row r="18" spans="1:13" ht="15" thickBot="1" x14ac:dyDescent="0.25">
      <c r="B18" s="78">
        <v>6172</v>
      </c>
      <c r="C18" s="79">
        <v>51</v>
      </c>
      <c r="D18" s="509" t="s">
        <v>380</v>
      </c>
      <c r="E18" s="25">
        <f>SUM(I75)</f>
        <v>50</v>
      </c>
      <c r="F18" s="25">
        <f>SUM(J75)</f>
        <v>50</v>
      </c>
      <c r="G18" s="25">
        <f>SUM(G75)</f>
        <v>50</v>
      </c>
      <c r="H18" s="34">
        <f t="shared" si="0"/>
        <v>100</v>
      </c>
      <c r="I18" s="36"/>
      <c r="J18" s="36"/>
      <c r="K18" s="37"/>
    </row>
    <row r="19" spans="1:13" s="323" customFormat="1" ht="16.5" thickTop="1" thickBot="1" x14ac:dyDescent="0.3">
      <c r="A19" s="87"/>
      <c r="B19" s="726" t="s">
        <v>8</v>
      </c>
      <c r="C19" s="727"/>
      <c r="D19" s="728"/>
      <c r="E19" s="85">
        <f>SUM(E9:E18)</f>
        <v>80460</v>
      </c>
      <c r="F19" s="85">
        <f>SUM(F9:F18)</f>
        <v>81507</v>
      </c>
      <c r="G19" s="85">
        <f>SUM(G9:G18)</f>
        <v>83940</v>
      </c>
      <c r="H19" s="40">
        <f t="shared" si="0"/>
        <v>104.32513049962715</v>
      </c>
      <c r="I19" s="137"/>
      <c r="J19" s="137"/>
      <c r="K19" s="87"/>
    </row>
    <row r="20" spans="1:13" ht="15" thickTop="1" x14ac:dyDescent="0.2">
      <c r="B20" s="37"/>
      <c r="C20" s="37"/>
      <c r="D20" s="37"/>
      <c r="E20" s="37"/>
      <c r="F20" s="37"/>
      <c r="G20" s="37"/>
      <c r="H20" s="37"/>
      <c r="I20" s="36"/>
      <c r="J20" s="36"/>
      <c r="K20" s="37"/>
    </row>
    <row r="21" spans="1:13" x14ac:dyDescent="0.2">
      <c r="B21" s="478"/>
      <c r="C21" s="478"/>
      <c r="D21" s="478"/>
      <c r="E21" s="478"/>
      <c r="F21" s="478"/>
      <c r="G21" s="478"/>
      <c r="H21" s="478"/>
    </row>
    <row r="22" spans="1:13" ht="15" x14ac:dyDescent="0.25">
      <c r="B22" s="43" t="s">
        <v>10</v>
      </c>
    </row>
    <row r="23" spans="1:13" ht="17.25" customHeight="1" thickBot="1" x14ac:dyDescent="0.3">
      <c r="B23" s="44" t="s">
        <v>405</v>
      </c>
      <c r="C23" s="45"/>
      <c r="D23" s="46"/>
      <c r="E23" s="47"/>
      <c r="F23" s="47"/>
      <c r="G23" s="738">
        <f>SUM(G24)</f>
        <v>68200</v>
      </c>
      <c r="H23" s="738"/>
      <c r="I23" s="139">
        <v>68200</v>
      </c>
      <c r="J23" s="139">
        <v>68200</v>
      </c>
      <c r="K23" s="37"/>
    </row>
    <row r="24" spans="1:13" ht="15.75" thickTop="1" x14ac:dyDescent="0.25">
      <c r="A24" s="37">
        <v>5169</v>
      </c>
      <c r="B24" s="470" t="s">
        <v>14</v>
      </c>
      <c r="C24" s="42"/>
      <c r="D24" s="37"/>
      <c r="E24" s="35"/>
      <c r="F24" s="35"/>
      <c r="G24" s="732">
        <v>68200</v>
      </c>
      <c r="H24" s="733"/>
      <c r="I24" s="36"/>
      <c r="J24" s="36"/>
      <c r="K24" s="37"/>
    </row>
    <row r="25" spans="1:13" ht="43.5" customHeight="1" x14ac:dyDescent="0.2">
      <c r="B25" s="821" t="s">
        <v>737</v>
      </c>
      <c r="C25" s="821"/>
      <c r="D25" s="821"/>
      <c r="E25" s="821"/>
      <c r="F25" s="821"/>
      <c r="G25" s="821"/>
      <c r="H25" s="821"/>
      <c r="I25" s="36"/>
      <c r="J25" s="36"/>
      <c r="K25" s="37"/>
    </row>
    <row r="26" spans="1:13" ht="15" x14ac:dyDescent="0.25">
      <c r="B26" s="454"/>
      <c r="G26" s="446"/>
      <c r="H26" s="447"/>
    </row>
    <row r="27" spans="1:13" ht="17.25" customHeight="1" thickBot="1" x14ac:dyDescent="0.3">
      <c r="B27" s="44" t="s">
        <v>406</v>
      </c>
      <c r="C27" s="45"/>
      <c r="D27" s="46"/>
      <c r="E27" s="47"/>
      <c r="F27" s="47"/>
      <c r="G27" s="738">
        <f>SUM(G28)</f>
        <v>6100</v>
      </c>
      <c r="H27" s="738"/>
      <c r="I27" s="139">
        <v>6100</v>
      </c>
      <c r="J27" s="139">
        <v>6100</v>
      </c>
      <c r="K27" s="37"/>
      <c r="L27" s="37"/>
      <c r="M27" s="37"/>
    </row>
    <row r="28" spans="1:13" ht="15.75" thickTop="1" x14ac:dyDescent="0.25">
      <c r="A28" s="37">
        <v>5169</v>
      </c>
      <c r="B28" s="470" t="s">
        <v>14</v>
      </c>
      <c r="C28" s="42"/>
      <c r="D28" s="37"/>
      <c r="E28" s="35"/>
      <c r="F28" s="35"/>
      <c r="G28" s="732">
        <v>6100</v>
      </c>
      <c r="H28" s="733"/>
      <c r="I28" s="36"/>
      <c r="J28" s="36"/>
      <c r="K28" s="37"/>
      <c r="L28" s="37"/>
      <c r="M28" s="37"/>
    </row>
    <row r="29" spans="1:13" ht="15" x14ac:dyDescent="0.25">
      <c r="B29" s="508" t="s">
        <v>75</v>
      </c>
      <c r="C29" s="42"/>
      <c r="D29" s="37"/>
      <c r="E29" s="35"/>
      <c r="F29" s="35"/>
      <c r="G29" s="463"/>
      <c r="H29" s="464"/>
      <c r="I29" s="36"/>
      <c r="J29" s="36"/>
      <c r="K29" s="37"/>
      <c r="L29" s="37"/>
      <c r="M29" s="37"/>
    </row>
    <row r="30" spans="1:13" ht="27.75" customHeight="1" x14ac:dyDescent="0.2">
      <c r="B30" s="739" t="s">
        <v>486</v>
      </c>
      <c r="C30" s="739"/>
      <c r="D30" s="739"/>
      <c r="E30" s="739"/>
      <c r="F30" s="739"/>
      <c r="G30" s="739"/>
      <c r="H30" s="739"/>
      <c r="I30" s="36"/>
      <c r="J30" s="36"/>
      <c r="K30" s="37"/>
      <c r="L30" s="37"/>
      <c r="M30" s="37"/>
    </row>
    <row r="31" spans="1:13" ht="15" x14ac:dyDescent="0.25">
      <c r="B31" s="454"/>
      <c r="G31" s="446"/>
      <c r="H31" s="447"/>
    </row>
    <row r="32" spans="1:13" ht="17.25" customHeight="1" thickBot="1" x14ac:dyDescent="0.3">
      <c r="A32" s="39"/>
      <c r="B32" s="44" t="s">
        <v>460</v>
      </c>
      <c r="C32" s="45"/>
      <c r="D32" s="46"/>
      <c r="E32" s="47"/>
      <c r="F32" s="47"/>
      <c r="G32" s="738">
        <f>SUM(G33)</f>
        <v>400</v>
      </c>
      <c r="H32" s="738"/>
      <c r="I32" s="299">
        <v>400</v>
      </c>
      <c r="J32" s="299">
        <v>400</v>
      </c>
      <c r="K32" s="36"/>
      <c r="L32" s="243"/>
    </row>
    <row r="33" spans="1:13" ht="15.75" thickTop="1" x14ac:dyDescent="0.25">
      <c r="A33" s="39">
        <v>5222</v>
      </c>
      <c r="B33" s="21" t="s">
        <v>297</v>
      </c>
      <c r="C33" s="22"/>
      <c r="D33" s="23"/>
      <c r="E33" s="24"/>
      <c r="F33" s="24"/>
      <c r="G33" s="707">
        <v>400</v>
      </c>
      <c r="H33" s="708"/>
      <c r="I33" s="39"/>
      <c r="J33" s="39"/>
      <c r="K33" s="36"/>
      <c r="L33" s="243"/>
    </row>
    <row r="34" spans="1:13" ht="29.25" customHeight="1" x14ac:dyDescent="0.2">
      <c r="A34" s="39"/>
      <c r="B34" s="730" t="s">
        <v>487</v>
      </c>
      <c r="C34" s="730"/>
      <c r="D34" s="730"/>
      <c r="E34" s="730"/>
      <c r="F34" s="730"/>
      <c r="G34" s="730"/>
      <c r="H34" s="730"/>
      <c r="I34" s="39"/>
      <c r="J34" s="39"/>
      <c r="K34" s="36"/>
      <c r="L34" s="243"/>
    </row>
    <row r="35" spans="1:13" ht="15" x14ac:dyDescent="0.25">
      <c r="B35" s="454"/>
      <c r="G35" s="446"/>
      <c r="H35" s="447"/>
    </row>
    <row r="36" spans="1:13" ht="31.5" customHeight="1" thickBot="1" x14ac:dyDescent="0.3">
      <c r="B36" s="719" t="s">
        <v>455</v>
      </c>
      <c r="C36" s="720"/>
      <c r="D36" s="720"/>
      <c r="E36" s="720"/>
      <c r="F36" s="720"/>
      <c r="G36" s="738">
        <f>SUM(G37)</f>
        <v>350</v>
      </c>
      <c r="H36" s="738"/>
      <c r="I36" s="139">
        <v>300</v>
      </c>
      <c r="J36" s="139">
        <v>350</v>
      </c>
      <c r="K36" s="37"/>
      <c r="L36" s="37"/>
    </row>
    <row r="37" spans="1:13" ht="15.75" thickTop="1" x14ac:dyDescent="0.25">
      <c r="A37" s="37">
        <v>5311</v>
      </c>
      <c r="B37" s="118" t="s">
        <v>105</v>
      </c>
      <c r="C37" s="42"/>
      <c r="D37" s="37"/>
      <c r="E37" s="35"/>
      <c r="F37" s="35"/>
      <c r="G37" s="732">
        <v>350</v>
      </c>
      <c r="H37" s="733"/>
      <c r="I37" s="36"/>
      <c r="J37" s="36"/>
      <c r="K37" s="37"/>
      <c r="L37" s="37"/>
    </row>
    <row r="38" spans="1:13" ht="27.75" customHeight="1" x14ac:dyDescent="0.2">
      <c r="B38" s="730" t="s">
        <v>487</v>
      </c>
      <c r="C38" s="730"/>
      <c r="D38" s="730"/>
      <c r="E38" s="730"/>
      <c r="F38" s="730"/>
      <c r="G38" s="730"/>
      <c r="H38" s="730"/>
      <c r="I38" s="36"/>
      <c r="J38" s="36"/>
      <c r="K38" s="37"/>
      <c r="L38" s="37"/>
    </row>
    <row r="39" spans="1:13" ht="15" x14ac:dyDescent="0.25">
      <c r="B39" s="443"/>
      <c r="G39" s="446"/>
      <c r="H39" s="447"/>
    </row>
    <row r="40" spans="1:13" ht="17.25" customHeight="1" thickBot="1" x14ac:dyDescent="0.3">
      <c r="B40" s="44" t="s">
        <v>407</v>
      </c>
      <c r="C40" s="45"/>
      <c r="D40" s="46"/>
      <c r="E40" s="47"/>
      <c r="F40" s="47"/>
      <c r="G40" s="738">
        <f>SUM(G41,G51)</f>
        <v>4140</v>
      </c>
      <c r="H40" s="738"/>
      <c r="I40" s="139">
        <f>SUM(I41:I52)</f>
        <v>2710</v>
      </c>
      <c r="J40" s="139">
        <f>SUM(J41:J52)</f>
        <v>2667</v>
      </c>
      <c r="K40" s="37"/>
      <c r="L40" s="37"/>
      <c r="M40" s="37"/>
    </row>
    <row r="41" spans="1:13" ht="15.75" thickTop="1" x14ac:dyDescent="0.25">
      <c r="A41" s="42">
        <v>5166</v>
      </c>
      <c r="B41" s="470" t="s">
        <v>12</v>
      </c>
      <c r="C41" s="42"/>
      <c r="D41" s="37"/>
      <c r="E41" s="35"/>
      <c r="F41" s="35"/>
      <c r="G41" s="732">
        <f>SUM(G42,G43,G46:H47)</f>
        <v>4120</v>
      </c>
      <c r="H41" s="733"/>
      <c r="I41" s="207">
        <v>0</v>
      </c>
      <c r="J41" s="207">
        <v>2010</v>
      </c>
      <c r="K41" s="37"/>
      <c r="L41" s="37"/>
      <c r="M41" s="37"/>
    </row>
    <row r="42" spans="1:13" ht="17.25" customHeight="1" x14ac:dyDescent="0.25">
      <c r="B42" s="785" t="s">
        <v>738</v>
      </c>
      <c r="C42" s="785"/>
      <c r="D42" s="785"/>
      <c r="E42" s="785"/>
      <c r="F42" s="785"/>
      <c r="G42" s="746">
        <v>200</v>
      </c>
      <c r="H42" s="747"/>
      <c r="I42" s="142"/>
      <c r="J42" s="142"/>
      <c r="K42" s="37"/>
      <c r="L42" s="37"/>
      <c r="M42" s="37"/>
    </row>
    <row r="43" spans="1:13" ht="17.25" customHeight="1" x14ac:dyDescent="0.25">
      <c r="B43" s="785" t="s">
        <v>741</v>
      </c>
      <c r="C43" s="785"/>
      <c r="D43" s="785"/>
      <c r="E43" s="127"/>
      <c r="F43" s="127"/>
      <c r="G43" s="746">
        <v>1000</v>
      </c>
      <c r="H43" s="747"/>
      <c r="I43" s="142"/>
      <c r="J43" s="142"/>
      <c r="K43" s="37"/>
      <c r="L43" s="37"/>
      <c r="M43" s="37"/>
    </row>
    <row r="44" spans="1:13" ht="17.25" customHeight="1" x14ac:dyDescent="0.25">
      <c r="B44" s="716" t="s">
        <v>739</v>
      </c>
      <c r="C44" s="716"/>
      <c r="D44" s="716"/>
      <c r="E44" s="716"/>
      <c r="F44" s="716"/>
      <c r="G44" s="127"/>
      <c r="H44" s="127"/>
      <c r="I44" s="142"/>
      <c r="J44" s="142"/>
      <c r="K44" s="37"/>
      <c r="L44" s="37"/>
      <c r="M44" s="37"/>
    </row>
    <row r="45" spans="1:13" ht="28.5" customHeight="1" x14ac:dyDescent="0.25">
      <c r="B45" s="716"/>
      <c r="C45" s="716"/>
      <c r="D45" s="716"/>
      <c r="E45" s="716"/>
      <c r="F45" s="716"/>
      <c r="G45" s="127"/>
      <c r="H45" s="127"/>
      <c r="I45" s="142"/>
      <c r="J45" s="142"/>
      <c r="K45" s="37"/>
      <c r="L45" s="37"/>
      <c r="M45" s="37"/>
    </row>
    <row r="46" spans="1:13" ht="17.25" customHeight="1" x14ac:dyDescent="0.25">
      <c r="B46" s="785" t="s">
        <v>742</v>
      </c>
      <c r="C46" s="785"/>
      <c r="D46" s="785"/>
      <c r="E46" s="785"/>
      <c r="F46" s="785"/>
      <c r="G46" s="746">
        <v>500</v>
      </c>
      <c r="H46" s="747"/>
      <c r="I46" s="142"/>
      <c r="J46" s="142"/>
      <c r="K46" s="37"/>
      <c r="L46" s="37"/>
      <c r="M46" s="37"/>
    </row>
    <row r="47" spans="1:13" ht="17.25" customHeight="1" x14ac:dyDescent="0.25">
      <c r="B47" s="785" t="s">
        <v>743</v>
      </c>
      <c r="C47" s="785"/>
      <c r="D47" s="785"/>
      <c r="E47" s="127"/>
      <c r="F47" s="127"/>
      <c r="G47" s="746">
        <v>2420</v>
      </c>
      <c r="H47" s="747"/>
      <c r="I47" s="142">
        <v>2700</v>
      </c>
      <c r="J47" s="142">
        <v>647</v>
      </c>
      <c r="K47" s="37">
        <v>5169</v>
      </c>
      <c r="L47" s="37"/>
      <c r="M47" s="37"/>
    </row>
    <row r="48" spans="1:13" ht="17.25" customHeight="1" x14ac:dyDescent="0.25">
      <c r="B48" s="820" t="s">
        <v>740</v>
      </c>
      <c r="C48" s="820"/>
      <c r="D48" s="820"/>
      <c r="E48" s="820"/>
      <c r="F48" s="820"/>
      <c r="G48" s="471"/>
      <c r="H48" s="471"/>
      <c r="I48" s="142"/>
      <c r="J48" s="142"/>
      <c r="K48" s="37"/>
      <c r="L48" s="37"/>
      <c r="M48" s="37"/>
    </row>
    <row r="49" spans="1:13" ht="17.25" customHeight="1" x14ac:dyDescent="0.25">
      <c r="B49" s="820"/>
      <c r="C49" s="820"/>
      <c r="D49" s="820"/>
      <c r="E49" s="820"/>
      <c r="F49" s="820"/>
      <c r="G49" s="471"/>
      <c r="H49" s="471"/>
      <c r="I49" s="142"/>
      <c r="J49" s="142"/>
      <c r="K49" s="37"/>
      <c r="L49" s="37"/>
      <c r="M49" s="37"/>
    </row>
    <row r="50" spans="1:13" ht="17.25" customHeight="1" x14ac:dyDescent="0.25">
      <c r="B50" s="94"/>
      <c r="C50" s="95"/>
      <c r="D50" s="93"/>
      <c r="E50" s="92"/>
      <c r="F50" s="92"/>
      <c r="G50" s="471"/>
      <c r="H50" s="471"/>
      <c r="I50" s="142"/>
      <c r="J50" s="142"/>
      <c r="K50" s="37"/>
      <c r="L50" s="37"/>
      <c r="M50" s="37"/>
    </row>
    <row r="51" spans="1:13" ht="15" x14ac:dyDescent="0.25">
      <c r="A51" s="37">
        <v>5175</v>
      </c>
      <c r="B51" s="470" t="s">
        <v>26</v>
      </c>
      <c r="C51" s="42"/>
      <c r="D51" s="37"/>
      <c r="E51" s="35"/>
      <c r="F51" s="35"/>
      <c r="G51" s="732">
        <v>20</v>
      </c>
      <c r="H51" s="733"/>
      <c r="I51" s="36">
        <v>10</v>
      </c>
      <c r="J51" s="36">
        <v>10</v>
      </c>
      <c r="K51" s="37"/>
      <c r="L51" s="37"/>
      <c r="M51" s="37"/>
    </row>
    <row r="52" spans="1:13" ht="15" customHeight="1" x14ac:dyDescent="0.2">
      <c r="B52" s="739" t="s">
        <v>744</v>
      </c>
      <c r="C52" s="739"/>
      <c r="D52" s="739"/>
      <c r="E52" s="739"/>
      <c r="F52" s="739"/>
      <c r="G52" s="739"/>
      <c r="H52" s="739"/>
      <c r="I52" s="36"/>
      <c r="J52" s="36"/>
      <c r="K52" s="37"/>
      <c r="L52" s="37"/>
      <c r="M52" s="37"/>
    </row>
    <row r="53" spans="1:13" ht="12.75" customHeight="1" x14ac:dyDescent="0.2">
      <c r="B53" s="739"/>
      <c r="C53" s="739"/>
      <c r="D53" s="739"/>
      <c r="E53" s="739"/>
      <c r="F53" s="739"/>
      <c r="G53" s="739"/>
      <c r="H53" s="739"/>
      <c r="I53" s="36"/>
      <c r="J53" s="36"/>
      <c r="K53" s="37"/>
      <c r="L53" s="37"/>
      <c r="M53" s="37"/>
    </row>
    <row r="54" spans="1:13" ht="10.5" customHeight="1" x14ac:dyDescent="0.25">
      <c r="B54" s="454"/>
      <c r="G54" s="446"/>
      <c r="H54" s="447"/>
    </row>
    <row r="55" spans="1:13" ht="14.25" customHeight="1" thickBot="1" x14ac:dyDescent="0.3">
      <c r="B55" s="44" t="s">
        <v>745</v>
      </c>
      <c r="C55" s="45"/>
      <c r="D55" s="46"/>
      <c r="E55" s="47"/>
      <c r="F55" s="47"/>
      <c r="G55" s="738">
        <f>SUM(G56)</f>
        <v>2000</v>
      </c>
      <c r="H55" s="738"/>
      <c r="I55" s="139">
        <v>0</v>
      </c>
      <c r="J55" s="139">
        <v>1250</v>
      </c>
      <c r="K55" s="37"/>
    </row>
    <row r="56" spans="1:13" ht="15.75" thickTop="1" x14ac:dyDescent="0.25">
      <c r="A56" s="37">
        <v>5223</v>
      </c>
      <c r="B56" s="470" t="s">
        <v>746</v>
      </c>
      <c r="C56" s="42"/>
      <c r="D56" s="37"/>
      <c r="E56" s="35"/>
      <c r="F56" s="35"/>
      <c r="G56" s="707">
        <v>2000</v>
      </c>
      <c r="H56" s="708"/>
      <c r="I56" s="36"/>
      <c r="J56" s="36"/>
      <c r="K56" s="39"/>
    </row>
    <row r="57" spans="1:13" ht="16.5" customHeight="1" x14ac:dyDescent="0.2">
      <c r="B57" s="739" t="s">
        <v>747</v>
      </c>
      <c r="C57" s="739"/>
      <c r="D57" s="739"/>
      <c r="E57" s="739"/>
      <c r="F57" s="739"/>
      <c r="G57" s="739"/>
      <c r="H57" s="739"/>
      <c r="I57" s="36"/>
      <c r="J57" s="36"/>
      <c r="K57" s="37"/>
    </row>
    <row r="58" spans="1:13" ht="14.25" customHeight="1" x14ac:dyDescent="0.25">
      <c r="B58" s="454"/>
      <c r="G58" s="472"/>
      <c r="H58" s="473"/>
    </row>
    <row r="59" spans="1:13" ht="14.25" customHeight="1" thickBot="1" x14ac:dyDescent="0.3">
      <c r="B59" s="44" t="s">
        <v>214</v>
      </c>
      <c r="C59" s="45"/>
      <c r="D59" s="46"/>
      <c r="E59" s="47"/>
      <c r="F59" s="47"/>
      <c r="G59" s="738">
        <f>SUM(G60)</f>
        <v>700</v>
      </c>
      <c r="H59" s="738"/>
      <c r="I59" s="139">
        <v>700</v>
      </c>
      <c r="J59" s="139">
        <v>700</v>
      </c>
      <c r="K59" s="37"/>
      <c r="L59" s="37"/>
    </row>
    <row r="60" spans="1:13" ht="15" x14ac:dyDescent="0.25">
      <c r="A60" s="37">
        <v>5811</v>
      </c>
      <c r="B60" s="470" t="s">
        <v>213</v>
      </c>
      <c r="C60" s="42"/>
      <c r="D60" s="37"/>
      <c r="E60" s="35"/>
      <c r="F60" s="35"/>
      <c r="G60" s="732">
        <v>700</v>
      </c>
      <c r="H60" s="733">
        <v>550</v>
      </c>
      <c r="I60" s="36"/>
      <c r="J60" s="36"/>
      <c r="K60" s="37"/>
      <c r="L60" s="37"/>
    </row>
    <row r="61" spans="1:13" ht="14.25" customHeight="1" x14ac:dyDescent="0.2">
      <c r="B61" s="739" t="s">
        <v>173</v>
      </c>
      <c r="C61" s="739"/>
      <c r="D61" s="739"/>
      <c r="E61" s="739"/>
      <c r="F61" s="739"/>
      <c r="G61" s="739"/>
      <c r="H61" s="739"/>
      <c r="I61" s="36"/>
      <c r="J61" s="36"/>
      <c r="K61" s="37"/>
      <c r="L61" s="37"/>
    </row>
    <row r="62" spans="1:13" ht="14.25" customHeight="1" x14ac:dyDescent="0.2">
      <c r="B62" s="466"/>
      <c r="C62" s="466"/>
      <c r="D62" s="466"/>
      <c r="E62" s="466"/>
      <c r="F62" s="466"/>
      <c r="G62" s="466"/>
      <c r="H62" s="466"/>
      <c r="I62" s="36"/>
      <c r="J62" s="36"/>
      <c r="K62" s="37"/>
      <c r="L62" s="37"/>
    </row>
    <row r="63" spans="1:13" ht="14.25" customHeight="1" x14ac:dyDescent="0.2">
      <c r="B63" s="458"/>
      <c r="C63" s="458"/>
      <c r="D63" s="458"/>
      <c r="E63" s="458"/>
      <c r="F63" s="458"/>
      <c r="G63" s="458"/>
      <c r="H63" s="458"/>
    </row>
    <row r="64" spans="1:13" ht="15.75" thickBot="1" x14ac:dyDescent="0.3">
      <c r="B64" s="44" t="s">
        <v>488</v>
      </c>
      <c r="C64" s="45"/>
      <c r="D64" s="46"/>
      <c r="E64" s="47"/>
      <c r="F64" s="47"/>
      <c r="G64" s="738">
        <f>SUM(G65)</f>
        <v>1000</v>
      </c>
      <c r="H64" s="738"/>
      <c r="I64" s="139">
        <v>1000</v>
      </c>
      <c r="J64" s="139">
        <v>790</v>
      </c>
      <c r="K64" s="37"/>
    </row>
    <row r="65" spans="1:12" ht="15.75" thickTop="1" x14ac:dyDescent="0.25">
      <c r="A65" s="37">
        <v>5169</v>
      </c>
      <c r="B65" s="470" t="s">
        <v>14</v>
      </c>
      <c r="C65" s="42"/>
      <c r="D65" s="37"/>
      <c r="E65" s="35"/>
      <c r="F65" s="35"/>
      <c r="G65" s="732">
        <v>1000</v>
      </c>
      <c r="H65" s="733"/>
      <c r="I65" s="36"/>
      <c r="J65" s="36"/>
      <c r="K65" s="37"/>
    </row>
    <row r="66" spans="1:12" ht="14.25" customHeight="1" x14ac:dyDescent="0.2">
      <c r="B66" s="739" t="s">
        <v>489</v>
      </c>
      <c r="C66" s="739"/>
      <c r="D66" s="739"/>
      <c r="E66" s="739"/>
      <c r="F66" s="739"/>
      <c r="G66" s="739"/>
      <c r="H66" s="739"/>
      <c r="I66" s="36"/>
      <c r="J66" s="36"/>
      <c r="K66" s="37"/>
    </row>
    <row r="67" spans="1:12" ht="30.75" customHeight="1" x14ac:dyDescent="0.2">
      <c r="B67" s="739"/>
      <c r="C67" s="739"/>
      <c r="D67" s="739"/>
      <c r="E67" s="739"/>
      <c r="F67" s="739"/>
      <c r="G67" s="739"/>
      <c r="H67" s="739"/>
      <c r="I67" s="36"/>
      <c r="J67" s="36"/>
      <c r="K67" s="37"/>
    </row>
    <row r="68" spans="1:12" ht="14.25" customHeight="1" x14ac:dyDescent="0.2">
      <c r="B68" s="458"/>
      <c r="C68" s="458"/>
      <c r="D68" s="458"/>
      <c r="E68" s="458"/>
      <c r="F68" s="458"/>
      <c r="G68" s="458"/>
      <c r="H68" s="458"/>
    </row>
    <row r="69" spans="1:12" ht="15.75" thickBot="1" x14ac:dyDescent="0.3">
      <c r="B69" s="44" t="s">
        <v>282</v>
      </c>
      <c r="C69" s="45"/>
      <c r="D69" s="46"/>
      <c r="E69" s="47"/>
      <c r="F69" s="47"/>
      <c r="G69" s="738">
        <f>SUM(G70)</f>
        <v>1000</v>
      </c>
      <c r="H69" s="738"/>
      <c r="I69" s="139">
        <v>1000</v>
      </c>
      <c r="J69" s="139">
        <v>1000</v>
      </c>
    </row>
    <row r="70" spans="1:12" ht="15.75" thickTop="1" x14ac:dyDescent="0.25">
      <c r="A70" s="37">
        <v>5811</v>
      </c>
      <c r="B70" s="470" t="s">
        <v>213</v>
      </c>
      <c r="C70" s="42"/>
      <c r="D70" s="37"/>
      <c r="E70" s="35"/>
      <c r="F70" s="35"/>
      <c r="G70" s="732">
        <v>1000</v>
      </c>
      <c r="H70" s="733">
        <v>550</v>
      </c>
      <c r="I70" s="36"/>
      <c r="J70" s="36"/>
    </row>
    <row r="71" spans="1:12" ht="14.25" customHeight="1" x14ac:dyDescent="0.2">
      <c r="B71" s="739" t="s">
        <v>489</v>
      </c>
      <c r="C71" s="739"/>
      <c r="D71" s="739"/>
      <c r="E71" s="739"/>
      <c r="F71" s="739"/>
      <c r="G71" s="739"/>
      <c r="H71" s="739"/>
      <c r="I71" s="36"/>
      <c r="J71" s="36"/>
    </row>
    <row r="72" spans="1:12" ht="14.25" customHeight="1" x14ac:dyDescent="0.2">
      <c r="B72" s="739"/>
      <c r="C72" s="739"/>
      <c r="D72" s="739"/>
      <c r="E72" s="739"/>
      <c r="F72" s="739"/>
      <c r="G72" s="739"/>
      <c r="H72" s="739"/>
      <c r="I72" s="36"/>
      <c r="J72" s="36"/>
    </row>
    <row r="73" spans="1:12" ht="14.25" customHeight="1" x14ac:dyDescent="0.2">
      <c r="B73" s="739"/>
      <c r="C73" s="739"/>
      <c r="D73" s="739"/>
      <c r="E73" s="739"/>
      <c r="F73" s="739"/>
      <c r="G73" s="739"/>
      <c r="H73" s="739"/>
      <c r="I73" s="36"/>
      <c r="J73" s="36"/>
    </row>
    <row r="74" spans="1:12" ht="15" x14ac:dyDescent="0.25">
      <c r="B74" s="465"/>
      <c r="C74" s="42"/>
      <c r="D74" s="37"/>
      <c r="E74" s="35"/>
      <c r="F74" s="35"/>
      <c r="G74" s="463"/>
      <c r="H74" s="464"/>
      <c r="I74" s="36"/>
      <c r="J74" s="36"/>
    </row>
    <row r="75" spans="1:12" ht="17.25" customHeight="1" thickBot="1" x14ac:dyDescent="0.3">
      <c r="B75" s="44" t="s">
        <v>381</v>
      </c>
      <c r="C75" s="45"/>
      <c r="D75" s="46"/>
      <c r="E75" s="47"/>
      <c r="F75" s="47"/>
      <c r="G75" s="738">
        <f>SUM(G76)</f>
        <v>50</v>
      </c>
      <c r="H75" s="738"/>
      <c r="I75" s="139">
        <v>50</v>
      </c>
      <c r="J75" s="139">
        <v>50</v>
      </c>
      <c r="K75" s="37"/>
      <c r="L75" s="37"/>
    </row>
    <row r="76" spans="1:12" ht="15.75" thickTop="1" x14ac:dyDescent="0.25">
      <c r="A76" s="37">
        <v>5169</v>
      </c>
      <c r="B76" s="470" t="s">
        <v>14</v>
      </c>
      <c r="C76" s="42"/>
      <c r="D76" s="37"/>
      <c r="E76" s="35"/>
      <c r="F76" s="35"/>
      <c r="G76" s="732">
        <v>50</v>
      </c>
      <c r="H76" s="733"/>
      <c r="I76" s="36"/>
      <c r="J76" s="36"/>
      <c r="K76" s="37"/>
      <c r="L76" s="37"/>
    </row>
    <row r="77" spans="1:12" ht="15" x14ac:dyDescent="0.25">
      <c r="B77" s="465" t="s">
        <v>76</v>
      </c>
      <c r="C77" s="42"/>
      <c r="D77" s="37"/>
      <c r="E77" s="35"/>
      <c r="F77" s="35"/>
      <c r="G77" s="463"/>
      <c r="H77" s="464"/>
      <c r="I77" s="36"/>
      <c r="J77" s="36"/>
      <c r="K77" s="37"/>
      <c r="L77" s="37"/>
    </row>
    <row r="78" spans="1:12" ht="15" x14ac:dyDescent="0.25">
      <c r="B78" s="470"/>
      <c r="C78" s="42"/>
      <c r="D78" s="37"/>
      <c r="E78" s="35"/>
      <c r="F78" s="35"/>
      <c r="G78" s="463"/>
      <c r="H78" s="464"/>
      <c r="I78" s="142"/>
      <c r="J78" s="142"/>
      <c r="K78" s="111"/>
      <c r="L78" s="37"/>
    </row>
    <row r="79" spans="1:12" ht="15" x14ac:dyDescent="0.25">
      <c r="B79" s="470"/>
      <c r="C79" s="42"/>
      <c r="D79" s="37"/>
      <c r="E79" s="35"/>
      <c r="F79" s="35"/>
      <c r="G79" s="463"/>
      <c r="H79" s="464"/>
      <c r="I79" s="36"/>
      <c r="J79" s="36"/>
      <c r="K79" s="37"/>
      <c r="L79" s="37"/>
    </row>
    <row r="81" spans="4:9" x14ac:dyDescent="0.2">
      <c r="D81" s="37"/>
      <c r="E81" s="35"/>
      <c r="F81" s="35"/>
      <c r="G81" s="35"/>
      <c r="H81" s="37"/>
      <c r="I81" s="36"/>
    </row>
    <row r="82" spans="4:9" x14ac:dyDescent="0.2">
      <c r="D82" s="37"/>
      <c r="E82" s="35"/>
      <c r="F82" s="35"/>
      <c r="G82" s="35"/>
      <c r="H82" s="37"/>
      <c r="I82" s="36"/>
    </row>
    <row r="83" spans="4:9" ht="12.75" customHeight="1" x14ac:dyDescent="0.2">
      <c r="D83" s="176" t="s">
        <v>252</v>
      </c>
      <c r="E83" s="177">
        <f>SUM(E19)</f>
        <v>80460</v>
      </c>
      <c r="F83" s="177">
        <f>SUM(F19)</f>
        <v>81507</v>
      </c>
      <c r="G83" s="177">
        <f>SUM(G19)</f>
        <v>83940</v>
      </c>
      <c r="H83" s="37"/>
      <c r="I83" s="36"/>
    </row>
    <row r="84" spans="4:9" x14ac:dyDescent="0.2">
      <c r="D84" s="176"/>
      <c r="E84" s="177">
        <v>0</v>
      </c>
      <c r="F84" s="177">
        <v>0</v>
      </c>
      <c r="G84" s="177">
        <v>0</v>
      </c>
      <c r="H84" s="37"/>
      <c r="I84" s="36"/>
    </row>
    <row r="85" spans="4:9" ht="15" x14ac:dyDescent="0.25">
      <c r="D85" s="178" t="s">
        <v>248</v>
      </c>
      <c r="E85" s="179">
        <f>SUM(E83:E84)</f>
        <v>80460</v>
      </c>
      <c r="F85" s="179">
        <f>SUM(F83:F84)</f>
        <v>81507</v>
      </c>
      <c r="G85" s="179">
        <f>SUM(G83:G84)</f>
        <v>83940</v>
      </c>
      <c r="H85" s="37"/>
      <c r="I85" s="36"/>
    </row>
    <row r="86" spans="4:9" x14ac:dyDescent="0.2">
      <c r="D86" s="37"/>
      <c r="E86" s="35"/>
      <c r="F86" s="35"/>
      <c r="G86" s="35"/>
      <c r="H86" s="37"/>
      <c r="I86" s="36"/>
    </row>
    <row r="87" spans="4:9" x14ac:dyDescent="0.2">
      <c r="D87" s="37"/>
      <c r="E87" s="35"/>
      <c r="F87" s="35"/>
      <c r="G87" s="35"/>
      <c r="H87" s="37"/>
      <c r="I87" s="36"/>
    </row>
    <row r="88" spans="4:9" x14ac:dyDescent="0.2">
      <c r="D88" s="37"/>
      <c r="E88" s="35"/>
      <c r="F88" s="35"/>
      <c r="G88" s="35"/>
      <c r="H88" s="37"/>
      <c r="I88" s="36"/>
    </row>
  </sheetData>
  <mergeCells count="43">
    <mergeCell ref="G76:H76"/>
    <mergeCell ref="G40:H40"/>
    <mergeCell ref="G75:H75"/>
    <mergeCell ref="G60:H60"/>
    <mergeCell ref="B61:H61"/>
    <mergeCell ref="G59:H59"/>
    <mergeCell ref="G69:H69"/>
    <mergeCell ref="G70:H70"/>
    <mergeCell ref="G64:H64"/>
    <mergeCell ref="G65:H65"/>
    <mergeCell ref="B66:H67"/>
    <mergeCell ref="B71:H73"/>
    <mergeCell ref="G51:H51"/>
    <mergeCell ref="G41:H41"/>
    <mergeCell ref="B46:F46"/>
    <mergeCell ref="G46:H46"/>
    <mergeCell ref="G28:H28"/>
    <mergeCell ref="B25:H25"/>
    <mergeCell ref="G27:H27"/>
    <mergeCell ref="G1:H1"/>
    <mergeCell ref="B19:D19"/>
    <mergeCell ref="G23:H23"/>
    <mergeCell ref="G24:H24"/>
    <mergeCell ref="B30:H30"/>
    <mergeCell ref="B38:H38"/>
    <mergeCell ref="G37:H37"/>
    <mergeCell ref="G32:H32"/>
    <mergeCell ref="G33:H33"/>
    <mergeCell ref="B34:H34"/>
    <mergeCell ref="B36:F36"/>
    <mergeCell ref="G36:H36"/>
    <mergeCell ref="B42:F42"/>
    <mergeCell ref="G42:H42"/>
    <mergeCell ref="B43:D43"/>
    <mergeCell ref="G43:H43"/>
    <mergeCell ref="B44:F45"/>
    <mergeCell ref="B52:H53"/>
    <mergeCell ref="G55:H55"/>
    <mergeCell ref="G56:H56"/>
    <mergeCell ref="B57:H57"/>
    <mergeCell ref="B47:D47"/>
    <mergeCell ref="G47:H47"/>
    <mergeCell ref="B48:F49"/>
  </mergeCells>
  <pageMargins left="0.70866141732283472" right="0.70866141732283472" top="0.78740157480314965" bottom="0.78740157480314965" header="0.31496062992125984" footer="0.31496062992125984"/>
  <pageSetup paperSize="9" scale="68" firstPageNumber="61"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colBreaks count="1" manualBreakCount="1">
    <brk id="12" max="107" man="1"/>
  </col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106E61-E66A-42CA-985E-64D109865445}">
  <sheetPr>
    <tabColor rgb="FFCCFFFF"/>
  </sheetPr>
  <dimension ref="A1:AL28"/>
  <sheetViews>
    <sheetView showGridLines="0" view="pageBreakPreview" zoomScaleNormal="100" zoomScaleSheetLayoutView="100" workbookViewId="0">
      <selection activeCell="B1" sqref="B1:D1"/>
    </sheetView>
  </sheetViews>
  <sheetFormatPr defaultColWidth="9.140625" defaultRowHeight="14.25" x14ac:dyDescent="0.2"/>
  <cols>
    <col min="1" max="1" width="6.28515625" style="37" customWidth="1"/>
    <col min="2" max="2" width="8.5703125" style="42" customWidth="1"/>
    <col min="3" max="3" width="9.140625" style="42"/>
    <col min="4" max="4" width="58.7109375" style="37" customWidth="1"/>
    <col min="5" max="7" width="14.140625" style="35" customWidth="1"/>
    <col min="8" max="8" width="9.140625" style="37" customWidth="1"/>
    <col min="9" max="10" width="9.28515625" style="36" customWidth="1"/>
    <col min="11" max="11" width="9.140625" style="39"/>
    <col min="12" max="12" width="13.28515625" style="37" customWidth="1"/>
    <col min="13" max="16384" width="9.140625" style="37"/>
  </cols>
  <sheetData>
    <row r="1" spans="1:38" ht="27.75" customHeight="1" x14ac:dyDescent="0.35">
      <c r="B1" s="793" t="s">
        <v>827</v>
      </c>
      <c r="C1" s="793"/>
      <c r="D1" s="793"/>
      <c r="E1" s="492"/>
      <c r="F1" s="492"/>
      <c r="G1" s="737" t="s">
        <v>829</v>
      </c>
      <c r="H1" s="737"/>
    </row>
    <row r="3" spans="1:38" x14ac:dyDescent="0.2">
      <c r="B3" s="493" t="s">
        <v>1</v>
      </c>
      <c r="C3" s="493" t="s">
        <v>828</v>
      </c>
    </row>
    <row r="4" spans="1:38" x14ac:dyDescent="0.2">
      <c r="C4" s="493" t="s">
        <v>40</v>
      </c>
    </row>
    <row r="5" spans="1:38" s="39" customFormat="1" ht="13.5" thickBot="1" x14ac:dyDescent="0.25">
      <c r="B5" s="100"/>
      <c r="C5" s="100"/>
      <c r="E5" s="36"/>
      <c r="F5" s="36"/>
      <c r="G5" s="36"/>
      <c r="H5" s="132" t="s">
        <v>6</v>
      </c>
      <c r="I5" s="36"/>
      <c r="J5" s="36"/>
    </row>
    <row r="6" spans="1:38" s="39" customFormat="1" ht="39.75" thickTop="1" thickBot="1" x14ac:dyDescent="0.25">
      <c r="B6" s="58" t="s">
        <v>2</v>
      </c>
      <c r="C6" s="59" t="s">
        <v>3</v>
      </c>
      <c r="D6" s="60" t="s">
        <v>4</v>
      </c>
      <c r="E6" s="61" t="s">
        <v>582</v>
      </c>
      <c r="F6" s="61" t="s">
        <v>583</v>
      </c>
      <c r="G6" s="61" t="s">
        <v>584</v>
      </c>
      <c r="H6" s="27" t="s">
        <v>5</v>
      </c>
      <c r="I6" s="57"/>
      <c r="J6" s="57"/>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row>
    <row r="7" spans="1:38" s="67" customFormat="1" thickTop="1" thickBot="1" x14ac:dyDescent="0.25">
      <c r="B7" s="62">
        <v>1</v>
      </c>
      <c r="C7" s="63">
        <v>2</v>
      </c>
      <c r="D7" s="63">
        <v>3</v>
      </c>
      <c r="E7" s="64">
        <v>4</v>
      </c>
      <c r="F7" s="64">
        <v>5</v>
      </c>
      <c r="G7" s="64">
        <v>6</v>
      </c>
      <c r="H7" s="65" t="s">
        <v>194</v>
      </c>
      <c r="I7" s="140"/>
      <c r="J7" s="140"/>
      <c r="K7" s="55"/>
      <c r="L7" s="66"/>
      <c r="M7" s="66"/>
      <c r="N7" s="66"/>
      <c r="O7" s="66"/>
      <c r="P7" s="66"/>
      <c r="Q7" s="66"/>
      <c r="R7" s="66"/>
      <c r="S7" s="66"/>
      <c r="T7" s="66"/>
      <c r="U7" s="66"/>
      <c r="V7" s="66"/>
      <c r="W7" s="66"/>
      <c r="X7" s="66"/>
      <c r="Y7" s="66"/>
      <c r="Z7" s="66"/>
      <c r="AA7" s="66"/>
      <c r="AB7" s="66"/>
      <c r="AC7" s="66"/>
      <c r="AD7" s="66"/>
      <c r="AE7" s="66"/>
      <c r="AF7" s="66"/>
      <c r="AG7" s="66"/>
      <c r="AH7" s="66"/>
      <c r="AI7" s="66"/>
      <c r="AJ7" s="66"/>
      <c r="AK7" s="66"/>
      <c r="AL7" s="66"/>
    </row>
    <row r="8" spans="1:38" ht="15.75" thickTop="1" thickBot="1" x14ac:dyDescent="0.25">
      <c r="B8" s="78">
        <v>2169</v>
      </c>
      <c r="C8" s="79">
        <v>51</v>
      </c>
      <c r="D8" s="82" t="s">
        <v>380</v>
      </c>
      <c r="E8" s="25">
        <f>SUM(I12)</f>
        <v>0</v>
      </c>
      <c r="F8" s="25">
        <f>SUM(J12)</f>
        <v>510</v>
      </c>
      <c r="G8" s="25">
        <f>SUM(G12)</f>
        <v>515</v>
      </c>
      <c r="H8" s="34"/>
    </row>
    <row r="9" spans="1:38" s="87" customFormat="1" ht="16.5" thickTop="1" thickBot="1" x14ac:dyDescent="0.3">
      <c r="B9" s="726" t="s">
        <v>8</v>
      </c>
      <c r="C9" s="727"/>
      <c r="D9" s="728"/>
      <c r="E9" s="85">
        <f>SUM(E8:E8)</f>
        <v>0</v>
      </c>
      <c r="F9" s="85">
        <f>SUM(F8:F8)</f>
        <v>510</v>
      </c>
      <c r="G9" s="85">
        <f>SUM(G8:G8)</f>
        <v>515</v>
      </c>
      <c r="H9" s="40"/>
      <c r="I9" s="36"/>
      <c r="J9" s="36"/>
      <c r="K9" s="39"/>
    </row>
    <row r="10" spans="1:38" ht="19.5" customHeight="1" thickTop="1" x14ac:dyDescent="0.2">
      <c r="B10" s="37"/>
      <c r="C10" s="37"/>
      <c r="E10" s="37"/>
      <c r="F10" s="37"/>
    </row>
    <row r="11" spans="1:38" ht="15" customHeight="1" x14ac:dyDescent="0.25">
      <c r="B11" s="43" t="s">
        <v>10</v>
      </c>
    </row>
    <row r="12" spans="1:38" ht="17.25" customHeight="1" thickBot="1" x14ac:dyDescent="0.3">
      <c r="B12" s="44" t="s">
        <v>830</v>
      </c>
      <c r="C12" s="45"/>
      <c r="D12" s="46"/>
      <c r="E12" s="47"/>
      <c r="F12" s="47"/>
      <c r="G12" s="738">
        <f>SUM(G13,G16,G19,G22)</f>
        <v>515</v>
      </c>
      <c r="H12" s="738"/>
      <c r="I12" s="139">
        <f>SUM(I13:I22)</f>
        <v>0</v>
      </c>
      <c r="J12" s="139">
        <f>SUM(J13:J22)</f>
        <v>510</v>
      </c>
    </row>
    <row r="13" spans="1:38" ht="15.75" thickTop="1" x14ac:dyDescent="0.25">
      <c r="A13" s="37">
        <v>5164</v>
      </c>
      <c r="B13" s="498" t="s">
        <v>29</v>
      </c>
      <c r="C13" s="491"/>
      <c r="D13" s="491"/>
      <c r="E13" s="491"/>
      <c r="F13" s="491"/>
      <c r="G13" s="732">
        <v>20</v>
      </c>
      <c r="H13" s="733"/>
      <c r="I13" s="36">
        <v>0</v>
      </c>
      <c r="J13" s="36">
        <v>13</v>
      </c>
    </row>
    <row r="14" spans="1:38" ht="17.25" customHeight="1" x14ac:dyDescent="0.2">
      <c r="B14" s="716" t="s">
        <v>831</v>
      </c>
      <c r="C14" s="716"/>
      <c r="D14" s="716"/>
      <c r="E14" s="716"/>
      <c r="F14" s="716"/>
      <c r="G14" s="716"/>
      <c r="H14" s="716"/>
      <c r="I14" s="142"/>
      <c r="J14" s="142"/>
    </row>
    <row r="15" spans="1:38" ht="17.25" customHeight="1" x14ac:dyDescent="0.25">
      <c r="B15" s="512"/>
      <c r="C15" s="512"/>
      <c r="D15" s="512"/>
      <c r="E15" s="512"/>
      <c r="F15" s="512"/>
      <c r="G15" s="512"/>
      <c r="H15" s="512"/>
      <c r="I15" s="142"/>
      <c r="J15" s="142"/>
    </row>
    <row r="16" spans="1:38" ht="15" x14ac:dyDescent="0.25">
      <c r="A16" s="37">
        <v>5166</v>
      </c>
      <c r="B16" s="498" t="s">
        <v>12</v>
      </c>
      <c r="G16" s="707">
        <v>100</v>
      </c>
      <c r="H16" s="708"/>
      <c r="I16" s="36">
        <v>0</v>
      </c>
      <c r="J16" s="36">
        <v>20</v>
      </c>
    </row>
    <row r="17" spans="1:11" ht="15" x14ac:dyDescent="0.25">
      <c r="B17" s="493" t="s">
        <v>832</v>
      </c>
      <c r="G17" s="735"/>
      <c r="H17" s="736"/>
      <c r="I17" s="36">
        <v>0</v>
      </c>
      <c r="J17" s="36">
        <v>182</v>
      </c>
      <c r="K17" s="39">
        <v>5168</v>
      </c>
    </row>
    <row r="18" spans="1:11" s="115" customFormat="1" ht="15" customHeight="1" x14ac:dyDescent="0.2">
      <c r="B18" s="523"/>
      <c r="C18" s="514"/>
      <c r="D18" s="515"/>
      <c r="E18" s="516"/>
      <c r="F18" s="516"/>
      <c r="G18" s="517"/>
      <c r="H18" s="517"/>
      <c r="I18" s="518"/>
      <c r="J18" s="518"/>
      <c r="K18" s="519"/>
    </row>
    <row r="19" spans="1:11" ht="15" x14ac:dyDescent="0.25">
      <c r="A19" s="37">
        <v>5175</v>
      </c>
      <c r="B19" s="498" t="s">
        <v>26</v>
      </c>
      <c r="G19" s="707">
        <v>50</v>
      </c>
      <c r="H19" s="708"/>
      <c r="I19" s="36">
        <v>0</v>
      </c>
      <c r="J19" s="36">
        <v>39</v>
      </c>
    </row>
    <row r="20" spans="1:11" ht="15.75" customHeight="1" x14ac:dyDescent="0.2">
      <c r="B20" s="714" t="s">
        <v>833</v>
      </c>
      <c r="C20" s="714"/>
      <c r="D20" s="714"/>
      <c r="E20" s="714"/>
      <c r="F20" s="714"/>
      <c r="G20" s="714"/>
      <c r="H20" s="714"/>
    </row>
    <row r="21" spans="1:11" ht="15.75" customHeight="1" x14ac:dyDescent="0.25">
      <c r="B21" s="533"/>
      <c r="C21" s="296"/>
      <c r="D21" s="296"/>
      <c r="E21" s="296"/>
      <c r="F21" s="296"/>
      <c r="G21" s="485"/>
      <c r="H21" s="487"/>
    </row>
    <row r="22" spans="1:11" ht="15" x14ac:dyDescent="0.25">
      <c r="A22" s="37">
        <v>5192</v>
      </c>
      <c r="B22" s="21" t="s">
        <v>111</v>
      </c>
      <c r="C22" s="22"/>
      <c r="D22" s="23"/>
      <c r="E22" s="24"/>
      <c r="F22" s="24"/>
      <c r="G22" s="707">
        <v>345</v>
      </c>
      <c r="H22" s="708"/>
      <c r="I22" s="36">
        <v>0</v>
      </c>
      <c r="J22" s="36">
        <v>256</v>
      </c>
    </row>
    <row r="23" spans="1:11" ht="27" customHeight="1" x14ac:dyDescent="0.2">
      <c r="B23" s="739" t="s">
        <v>834</v>
      </c>
      <c r="C23" s="739"/>
      <c r="D23" s="739"/>
      <c r="E23" s="739"/>
      <c r="F23" s="739"/>
      <c r="G23" s="739"/>
      <c r="H23" s="739"/>
    </row>
    <row r="24" spans="1:11" ht="14.25" customHeight="1" x14ac:dyDescent="0.2">
      <c r="B24" s="490"/>
      <c r="C24" s="490"/>
      <c r="D24" s="490"/>
      <c r="E24" s="490"/>
      <c r="F24" s="490"/>
      <c r="G24" s="490"/>
      <c r="H24" s="490"/>
    </row>
    <row r="26" spans="1:11" x14ac:dyDescent="0.2">
      <c r="D26" s="176" t="s">
        <v>252</v>
      </c>
      <c r="E26" s="177">
        <f>SUM(E9)</f>
        <v>0</v>
      </c>
      <c r="F26" s="177">
        <f>SUM(F9)</f>
        <v>510</v>
      </c>
      <c r="G26" s="177">
        <f>SUM(G9)</f>
        <v>515</v>
      </c>
    </row>
    <row r="27" spans="1:11" x14ac:dyDescent="0.2">
      <c r="D27" s="176" t="s">
        <v>253</v>
      </c>
      <c r="E27" s="177">
        <v>0</v>
      </c>
      <c r="F27" s="177">
        <v>0</v>
      </c>
      <c r="G27" s="177">
        <v>0</v>
      </c>
    </row>
    <row r="28" spans="1:11" ht="15" x14ac:dyDescent="0.25">
      <c r="D28" s="178" t="s">
        <v>248</v>
      </c>
      <c r="E28" s="179">
        <f>SUM(E26:E27)</f>
        <v>0</v>
      </c>
      <c r="F28" s="179">
        <f>SUM(F26:F27)</f>
        <v>510</v>
      </c>
      <c r="G28" s="179">
        <f>SUM(G26:G27)</f>
        <v>515</v>
      </c>
    </row>
  </sheetData>
  <mergeCells count="12">
    <mergeCell ref="B1:D1"/>
    <mergeCell ref="G1:H1"/>
    <mergeCell ref="B9:D9"/>
    <mergeCell ref="B23:H23"/>
    <mergeCell ref="G19:H19"/>
    <mergeCell ref="B20:H20"/>
    <mergeCell ref="G22:H22"/>
    <mergeCell ref="G12:H12"/>
    <mergeCell ref="G13:H13"/>
    <mergeCell ref="B14:H14"/>
    <mergeCell ref="G16:H16"/>
    <mergeCell ref="G17:H17"/>
  </mergeCells>
  <pageMargins left="0.70866141732283472" right="0.70866141732283472" top="0.78740157480314965" bottom="0.78740157480314965" header="0.31496062992125984" footer="0.31496062992125984"/>
  <pageSetup paperSize="9" scale="64" firstPageNumber="63"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colBreaks count="1" manualBreakCount="1">
    <brk id="11" max="107"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CCFFFF"/>
  </sheetPr>
  <dimension ref="A1:L67"/>
  <sheetViews>
    <sheetView showGridLines="0" view="pageBreakPreview" zoomScaleNormal="100" zoomScaleSheetLayoutView="100" workbookViewId="0">
      <selection activeCell="D24" sqref="D24"/>
    </sheetView>
  </sheetViews>
  <sheetFormatPr defaultColWidth="9.140625" defaultRowHeight="14.25" x14ac:dyDescent="0.2"/>
  <cols>
    <col min="1" max="1" width="5.7109375" style="37" customWidth="1"/>
    <col min="2" max="2" width="8.5703125" style="42" customWidth="1"/>
    <col min="3" max="3" width="9.7109375" style="42" customWidth="1"/>
    <col min="4" max="4" width="58.7109375" style="37" customWidth="1"/>
    <col min="5" max="7" width="14.140625" style="35" customWidth="1"/>
    <col min="8" max="8" width="9.140625" style="37" customWidth="1"/>
    <col min="9" max="10" width="10" style="36" customWidth="1"/>
    <col min="11" max="12" width="9.140625" style="37"/>
    <col min="13" max="13" width="13.28515625" style="37" customWidth="1"/>
    <col min="14" max="16384" width="9.140625" style="37"/>
  </cols>
  <sheetData>
    <row r="1" spans="2:12" ht="23.25" x14ac:dyDescent="0.35">
      <c r="B1" s="98" t="s">
        <v>140</v>
      </c>
      <c r="G1" s="737" t="s">
        <v>43</v>
      </c>
      <c r="H1" s="737"/>
    </row>
    <row r="3" spans="2:12" x14ac:dyDescent="0.2">
      <c r="B3" s="49" t="s">
        <v>1</v>
      </c>
      <c r="C3" s="49" t="s">
        <v>44</v>
      </c>
    </row>
    <row r="4" spans="2:12" x14ac:dyDescent="0.2">
      <c r="C4" s="49" t="s">
        <v>40</v>
      </c>
    </row>
    <row r="6" spans="2:12" s="39" customFormat="1" ht="13.5" thickBot="1" x14ac:dyDescent="0.25">
      <c r="B6" s="100"/>
      <c r="C6" s="100"/>
      <c r="E6" s="36"/>
      <c r="F6" s="36"/>
      <c r="G6" s="36"/>
      <c r="H6" s="132" t="s">
        <v>6</v>
      </c>
      <c r="I6" s="36"/>
      <c r="J6" s="36"/>
    </row>
    <row r="7" spans="2:12" s="39" customFormat="1" ht="39.75" thickTop="1" thickBot="1" x14ac:dyDescent="0.25">
      <c r="B7" s="58" t="s">
        <v>2</v>
      </c>
      <c r="C7" s="59" t="s">
        <v>3</v>
      </c>
      <c r="D7" s="60" t="s">
        <v>4</v>
      </c>
      <c r="E7" s="61" t="s">
        <v>582</v>
      </c>
      <c r="F7" s="61" t="s">
        <v>583</v>
      </c>
      <c r="G7" s="61" t="s">
        <v>584</v>
      </c>
      <c r="H7" s="27" t="s">
        <v>5</v>
      </c>
      <c r="I7" s="36"/>
      <c r="J7" s="36"/>
    </row>
    <row r="8" spans="2:12" s="67" customFormat="1" thickTop="1" thickBot="1" x14ac:dyDescent="0.25">
      <c r="B8" s="62">
        <v>1</v>
      </c>
      <c r="C8" s="63">
        <v>2</v>
      </c>
      <c r="D8" s="63">
        <v>3</v>
      </c>
      <c r="E8" s="64">
        <v>4</v>
      </c>
      <c r="F8" s="64">
        <v>5</v>
      </c>
      <c r="G8" s="64">
        <v>6</v>
      </c>
      <c r="H8" s="65" t="s">
        <v>194</v>
      </c>
      <c r="I8" s="205"/>
      <c r="J8" s="205"/>
    </row>
    <row r="9" spans="2:12" ht="15" thickTop="1" x14ac:dyDescent="0.2">
      <c r="B9" s="119">
        <v>2212</v>
      </c>
      <c r="C9" s="120">
        <v>51</v>
      </c>
      <c r="D9" s="123" t="s">
        <v>380</v>
      </c>
      <c r="E9" s="122">
        <f>SUM(I16)</f>
        <v>385</v>
      </c>
      <c r="F9" s="122">
        <f>SUM(J16)</f>
        <v>385</v>
      </c>
      <c r="G9" s="122">
        <f>SUM(G16)</f>
        <v>380</v>
      </c>
      <c r="H9" s="34">
        <f>G9/E9*100</f>
        <v>98.701298701298697</v>
      </c>
      <c r="J9" s="243"/>
      <c r="K9" s="233"/>
      <c r="L9" s="233"/>
    </row>
    <row r="10" spans="2:12" x14ac:dyDescent="0.2">
      <c r="B10" s="78">
        <v>6172</v>
      </c>
      <c r="C10" s="79">
        <v>51</v>
      </c>
      <c r="D10" s="82" t="s">
        <v>380</v>
      </c>
      <c r="E10" s="25">
        <f>SUM(I20)</f>
        <v>920</v>
      </c>
      <c r="F10" s="25">
        <f>SUM(J20)</f>
        <v>1882</v>
      </c>
      <c r="G10" s="25">
        <f>SUM(G20)</f>
        <v>955</v>
      </c>
      <c r="H10" s="34">
        <f>G10/E10*100</f>
        <v>103.80434782608697</v>
      </c>
      <c r="J10" s="243"/>
      <c r="K10" s="233"/>
      <c r="L10" s="233"/>
    </row>
    <row r="11" spans="2:12" ht="29.25" thickBot="1" x14ac:dyDescent="0.25">
      <c r="B11" s="78">
        <v>6172</v>
      </c>
      <c r="C11" s="79">
        <v>53</v>
      </c>
      <c r="D11" s="102" t="s">
        <v>414</v>
      </c>
      <c r="E11" s="25">
        <f>SUM(I34)</f>
        <v>50</v>
      </c>
      <c r="F11" s="25">
        <f>SUM(J34)</f>
        <v>50</v>
      </c>
      <c r="G11" s="25">
        <f>SUM(G34)</f>
        <v>20</v>
      </c>
      <c r="H11" s="34">
        <f>G11/E11*100</f>
        <v>40</v>
      </c>
      <c r="J11" s="243"/>
      <c r="K11" s="233"/>
      <c r="L11" s="233"/>
    </row>
    <row r="12" spans="2:12" s="87" customFormat="1" ht="16.5" thickTop="1" thickBot="1" x14ac:dyDescent="0.3">
      <c r="B12" s="822" t="s">
        <v>8</v>
      </c>
      <c r="C12" s="823"/>
      <c r="D12" s="823"/>
      <c r="E12" s="85">
        <f>SUM(E9:E11)</f>
        <v>1355</v>
      </c>
      <c r="F12" s="85">
        <f t="shared" ref="F12:G12" si="0">SUM(F9:F11)</f>
        <v>2317</v>
      </c>
      <c r="G12" s="85">
        <f t="shared" si="0"/>
        <v>1355</v>
      </c>
      <c r="H12" s="40">
        <f>G12/E12*100</f>
        <v>100</v>
      </c>
      <c r="I12" s="137"/>
      <c r="J12" s="324"/>
      <c r="K12" s="323"/>
      <c r="L12" s="323"/>
    </row>
    <row r="13" spans="2:12" ht="15" thickTop="1" x14ac:dyDescent="0.2">
      <c r="B13" s="824"/>
      <c r="C13" s="824"/>
      <c r="D13" s="824"/>
      <c r="E13" s="824"/>
      <c r="F13" s="824"/>
      <c r="G13" s="824"/>
      <c r="H13" s="824"/>
      <c r="J13" s="243"/>
      <c r="K13" s="233"/>
      <c r="L13" s="233"/>
    </row>
    <row r="14" spans="2:12" x14ac:dyDescent="0.2">
      <c r="B14" s="478"/>
      <c r="C14" s="478"/>
      <c r="D14" s="478"/>
      <c r="E14" s="478"/>
      <c r="F14" s="478"/>
      <c r="G14" s="478"/>
      <c r="H14" s="478"/>
      <c r="I14" s="243"/>
      <c r="J14" s="243"/>
      <c r="K14" s="233"/>
      <c r="L14" s="233"/>
    </row>
    <row r="15" spans="2:12" ht="15" x14ac:dyDescent="0.25">
      <c r="B15" s="43" t="s">
        <v>10</v>
      </c>
    </row>
    <row r="16" spans="2:12" ht="17.25" customHeight="1" thickBot="1" x14ac:dyDescent="0.3">
      <c r="B16" s="44" t="s">
        <v>401</v>
      </c>
      <c r="C16" s="45"/>
      <c r="D16" s="46"/>
      <c r="E16" s="47"/>
      <c r="F16" s="47"/>
      <c r="G16" s="738">
        <f>SUM(G17)</f>
        <v>380</v>
      </c>
      <c r="H16" s="738"/>
      <c r="I16" s="139">
        <v>385</v>
      </c>
      <c r="J16" s="139">
        <v>385</v>
      </c>
    </row>
    <row r="17" spans="1:12" ht="15.75" thickTop="1" x14ac:dyDescent="0.25">
      <c r="A17" s="37">
        <v>5169</v>
      </c>
      <c r="B17" s="470" t="s">
        <v>14</v>
      </c>
      <c r="G17" s="732">
        <v>380</v>
      </c>
      <c r="H17" s="733"/>
    </row>
    <row r="18" spans="1:12" ht="14.25" customHeight="1" x14ac:dyDescent="0.2">
      <c r="B18" s="739" t="s">
        <v>244</v>
      </c>
      <c r="C18" s="739"/>
      <c r="D18" s="739"/>
      <c r="E18" s="739"/>
      <c r="F18" s="739"/>
      <c r="G18" s="739"/>
      <c r="H18" s="739"/>
    </row>
    <row r="19" spans="1:12" ht="15" customHeight="1" x14ac:dyDescent="0.2">
      <c r="B19" s="466"/>
      <c r="C19" s="466"/>
      <c r="D19" s="466"/>
      <c r="E19" s="466"/>
      <c r="F19" s="466"/>
      <c r="G19" s="466"/>
      <c r="H19" s="466"/>
    </row>
    <row r="20" spans="1:12" ht="17.25" customHeight="1" thickBot="1" x14ac:dyDescent="0.3">
      <c r="B20" s="44" t="s">
        <v>381</v>
      </c>
      <c r="C20" s="45"/>
      <c r="D20" s="46"/>
      <c r="E20" s="47"/>
      <c r="F20" s="47"/>
      <c r="G20" s="738">
        <f>SUM(G21,G24,G27,G30)</f>
        <v>955</v>
      </c>
      <c r="H20" s="738"/>
      <c r="I20" s="139">
        <f>SUM(I21:I30)</f>
        <v>920</v>
      </c>
      <c r="J20" s="139">
        <f>SUM(J21:J32)</f>
        <v>1882</v>
      </c>
    </row>
    <row r="21" spans="1:12" s="23" customFormat="1" ht="17.25" customHeight="1" thickTop="1" x14ac:dyDescent="0.25">
      <c r="A21" s="23">
        <v>5122</v>
      </c>
      <c r="B21" s="470" t="s">
        <v>126</v>
      </c>
      <c r="C21" s="42"/>
      <c r="D21" s="37"/>
      <c r="E21" s="35"/>
      <c r="F21" s="35"/>
      <c r="G21" s="732">
        <v>20</v>
      </c>
      <c r="H21" s="733"/>
      <c r="I21" s="206">
        <v>20</v>
      </c>
      <c r="J21" s="206">
        <v>22</v>
      </c>
      <c r="L21" s="241"/>
    </row>
    <row r="22" spans="1:12" s="23" customFormat="1" ht="17.25" customHeight="1" x14ac:dyDescent="0.25">
      <c r="B22" s="465" t="s">
        <v>479</v>
      </c>
      <c r="C22" s="42"/>
      <c r="D22" s="37"/>
      <c r="E22" s="35"/>
      <c r="F22" s="35"/>
      <c r="G22" s="463"/>
      <c r="H22" s="464"/>
      <c r="I22" s="206">
        <v>0</v>
      </c>
      <c r="J22" s="206">
        <v>23</v>
      </c>
      <c r="K22" s="23">
        <v>5154</v>
      </c>
      <c r="L22" s="241"/>
    </row>
    <row r="23" spans="1:12" s="23" customFormat="1" ht="17.25" customHeight="1" x14ac:dyDescent="0.25">
      <c r="B23" s="454"/>
      <c r="C23" s="232"/>
      <c r="D23" s="233"/>
      <c r="E23" s="234"/>
      <c r="F23" s="234"/>
      <c r="G23" s="472"/>
      <c r="H23" s="473"/>
      <c r="I23" s="363"/>
      <c r="J23" s="363"/>
      <c r="K23" s="241"/>
      <c r="L23" s="241"/>
    </row>
    <row r="24" spans="1:12" ht="15" x14ac:dyDescent="0.25">
      <c r="A24" s="37">
        <v>5164</v>
      </c>
      <c r="B24" s="470" t="s">
        <v>29</v>
      </c>
      <c r="G24" s="732">
        <v>250</v>
      </c>
      <c r="H24" s="733"/>
      <c r="I24" s="36">
        <v>500</v>
      </c>
      <c r="J24" s="36">
        <v>500</v>
      </c>
    </row>
    <row r="25" spans="1:12" ht="15" x14ac:dyDescent="0.25">
      <c r="B25" s="465" t="s">
        <v>224</v>
      </c>
      <c r="G25" s="463"/>
      <c r="H25" s="464"/>
    </row>
    <row r="26" spans="1:12" ht="15" x14ac:dyDescent="0.25">
      <c r="B26" s="454"/>
      <c r="C26" s="232"/>
      <c r="D26" s="233"/>
      <c r="E26" s="234"/>
      <c r="F26" s="234"/>
      <c r="G26" s="472"/>
      <c r="H26" s="473"/>
      <c r="I26" s="243"/>
      <c r="J26" s="243"/>
      <c r="K26" s="233"/>
      <c r="L26" s="233"/>
    </row>
    <row r="27" spans="1:12" ht="15" x14ac:dyDescent="0.25">
      <c r="A27" s="37">
        <v>5166</v>
      </c>
      <c r="B27" s="470" t="s">
        <v>12</v>
      </c>
      <c r="G27" s="732">
        <v>435</v>
      </c>
      <c r="H27" s="733"/>
      <c r="I27" s="36">
        <v>150</v>
      </c>
      <c r="J27" s="36">
        <v>992</v>
      </c>
    </row>
    <row r="28" spans="1:12" ht="15" customHeight="1" x14ac:dyDescent="0.2">
      <c r="B28" s="714" t="s">
        <v>767</v>
      </c>
      <c r="C28" s="714"/>
      <c r="D28" s="714"/>
      <c r="E28" s="714"/>
      <c r="F28" s="714"/>
      <c r="G28" s="714"/>
      <c r="H28" s="714"/>
    </row>
    <row r="29" spans="1:12" ht="15" x14ac:dyDescent="0.25">
      <c r="B29" s="470"/>
      <c r="G29" s="463"/>
      <c r="H29" s="464"/>
    </row>
    <row r="30" spans="1:12" ht="15" x14ac:dyDescent="0.25">
      <c r="A30" s="37">
        <v>5169</v>
      </c>
      <c r="B30" s="470" t="s">
        <v>14</v>
      </c>
      <c r="G30" s="732">
        <v>250</v>
      </c>
      <c r="H30" s="733"/>
      <c r="I30" s="36">
        <v>250</v>
      </c>
      <c r="J30" s="36">
        <v>197</v>
      </c>
    </row>
    <row r="31" spans="1:12" ht="15" hidden="1" customHeight="1" x14ac:dyDescent="0.2">
      <c r="B31" s="739" t="s">
        <v>480</v>
      </c>
      <c r="C31" s="739"/>
      <c r="D31" s="739"/>
      <c r="E31" s="739"/>
      <c r="F31" s="739"/>
      <c r="G31" s="739"/>
      <c r="H31" s="739"/>
    </row>
    <row r="32" spans="1:12" ht="28.5" customHeight="1" x14ac:dyDescent="0.2">
      <c r="B32" s="739"/>
      <c r="C32" s="739"/>
      <c r="D32" s="739"/>
      <c r="E32" s="739"/>
      <c r="F32" s="739"/>
      <c r="G32" s="739"/>
      <c r="H32" s="739"/>
      <c r="I32" s="36">
        <v>0</v>
      </c>
      <c r="J32" s="36">
        <v>148</v>
      </c>
      <c r="K32" s="37">
        <v>5192</v>
      </c>
    </row>
    <row r="33" spans="1:12" ht="15" x14ac:dyDescent="0.25">
      <c r="B33" s="467"/>
      <c r="C33" s="467"/>
      <c r="D33" s="467"/>
      <c r="E33" s="467"/>
      <c r="F33" s="467"/>
      <c r="G33" s="467"/>
      <c r="H33" s="467"/>
    </row>
    <row r="34" spans="1:12" ht="32.25" customHeight="1" thickBot="1" x14ac:dyDescent="0.3">
      <c r="B34" s="719" t="s">
        <v>417</v>
      </c>
      <c r="C34" s="720"/>
      <c r="D34" s="720"/>
      <c r="E34" s="720"/>
      <c r="F34" s="720"/>
      <c r="G34" s="738">
        <f>SUM(G35)</f>
        <v>20</v>
      </c>
      <c r="H34" s="738"/>
      <c r="I34" s="139">
        <v>50</v>
      </c>
      <c r="J34" s="139">
        <v>50</v>
      </c>
      <c r="K34" s="39"/>
    </row>
    <row r="35" spans="1:12" ht="15.75" thickTop="1" x14ac:dyDescent="0.25">
      <c r="A35" s="37">
        <v>5365</v>
      </c>
      <c r="B35" s="470" t="s">
        <v>481</v>
      </c>
      <c r="E35" s="37"/>
      <c r="G35" s="732">
        <v>20</v>
      </c>
      <c r="H35" s="733"/>
      <c r="K35" s="39"/>
    </row>
    <row r="36" spans="1:12" ht="16.5" customHeight="1" x14ac:dyDescent="0.2">
      <c r="B36" s="739" t="s">
        <v>482</v>
      </c>
      <c r="C36" s="739"/>
      <c r="D36" s="739"/>
      <c r="E36" s="739"/>
      <c r="F36" s="739"/>
      <c r="G36" s="739"/>
      <c r="H36" s="739"/>
      <c r="K36" s="39"/>
    </row>
    <row r="40" spans="1:12" x14ac:dyDescent="0.2">
      <c r="D40" s="176" t="s">
        <v>252</v>
      </c>
      <c r="E40" s="177">
        <f>SUM(E12)</f>
        <v>1355</v>
      </c>
      <c r="F40" s="177">
        <f>SUM(F12)</f>
        <v>2317</v>
      </c>
      <c r="G40" s="177">
        <f>SUM(G12)</f>
        <v>1355</v>
      </c>
    </row>
    <row r="41" spans="1:12" x14ac:dyDescent="0.2">
      <c r="D41" s="176" t="s">
        <v>253</v>
      </c>
      <c r="E41" s="177">
        <v>0</v>
      </c>
      <c r="F41" s="177">
        <v>0</v>
      </c>
      <c r="G41" s="177">
        <v>0</v>
      </c>
    </row>
    <row r="42" spans="1:12" ht="15" x14ac:dyDescent="0.25">
      <c r="D42" s="178" t="s">
        <v>248</v>
      </c>
      <c r="E42" s="179">
        <f>SUM(E40:E41)</f>
        <v>1355</v>
      </c>
      <c r="F42" s="179">
        <f>SUM(F40:F41)</f>
        <v>2317</v>
      </c>
      <c r="G42" s="179">
        <f>SUM(G40:G41)</f>
        <v>1355</v>
      </c>
    </row>
    <row r="44" spans="1:12" x14ac:dyDescent="0.2">
      <c r="B44" s="232"/>
      <c r="C44" s="232"/>
      <c r="D44" s="233"/>
      <c r="E44" s="234"/>
      <c r="F44" s="234"/>
      <c r="G44" s="234"/>
      <c r="H44" s="233"/>
      <c r="I44" s="243"/>
      <c r="J44" s="243"/>
      <c r="K44" s="233"/>
      <c r="L44" s="233"/>
    </row>
    <row r="45" spans="1:12" x14ac:dyDescent="0.2">
      <c r="B45" s="232"/>
      <c r="C45" s="232"/>
      <c r="D45" s="233"/>
      <c r="E45" s="234"/>
      <c r="F45" s="234"/>
      <c r="G45" s="234"/>
      <c r="H45" s="233"/>
      <c r="I45" s="243"/>
      <c r="J45" s="243"/>
      <c r="K45" s="233"/>
      <c r="L45" s="233"/>
    </row>
    <row r="46" spans="1:12" x14ac:dyDescent="0.2">
      <c r="B46" s="232"/>
      <c r="C46" s="232"/>
      <c r="D46" s="233"/>
      <c r="E46" s="234"/>
      <c r="F46" s="234"/>
      <c r="G46" s="234"/>
      <c r="H46" s="233"/>
      <c r="I46" s="243"/>
      <c r="J46" s="243"/>
      <c r="K46" s="233"/>
      <c r="L46" s="233"/>
    </row>
    <row r="47" spans="1:12" x14ac:dyDescent="0.2">
      <c r="B47" s="232"/>
      <c r="C47" s="232"/>
      <c r="D47" s="233"/>
      <c r="E47" s="234"/>
      <c r="F47" s="234"/>
      <c r="G47" s="234"/>
      <c r="H47" s="233"/>
      <c r="I47" s="243"/>
      <c r="J47" s="243"/>
      <c r="K47" s="233"/>
      <c r="L47" s="233"/>
    </row>
    <row r="48" spans="1:12" x14ac:dyDescent="0.2">
      <c r="B48" s="232"/>
      <c r="C48" s="232"/>
      <c r="D48" s="233"/>
      <c r="E48" s="234"/>
      <c r="F48" s="234"/>
      <c r="G48" s="234"/>
      <c r="H48" s="233"/>
      <c r="I48" s="243"/>
      <c r="J48" s="243"/>
      <c r="K48" s="233"/>
      <c r="L48" s="233"/>
    </row>
    <row r="49" spans="2:12" x14ac:dyDescent="0.2">
      <c r="B49" s="232"/>
      <c r="C49" s="232"/>
      <c r="D49" s="233"/>
      <c r="E49" s="234"/>
      <c r="F49" s="234"/>
      <c r="G49" s="234"/>
      <c r="H49" s="233"/>
      <c r="I49" s="243"/>
      <c r="J49" s="243"/>
      <c r="K49" s="233"/>
      <c r="L49" s="233"/>
    </row>
    <row r="50" spans="2:12" x14ac:dyDescent="0.2">
      <c r="B50" s="232"/>
      <c r="C50" s="232"/>
      <c r="D50" s="233"/>
      <c r="E50" s="234"/>
      <c r="F50" s="234"/>
      <c r="G50" s="234"/>
      <c r="H50" s="233"/>
      <c r="I50" s="243"/>
      <c r="J50" s="243"/>
      <c r="K50" s="233"/>
      <c r="L50" s="233"/>
    </row>
    <row r="51" spans="2:12" x14ac:dyDescent="0.2">
      <c r="B51" s="232"/>
      <c r="C51" s="232"/>
      <c r="D51" s="233"/>
      <c r="E51" s="234"/>
      <c r="F51" s="234"/>
      <c r="G51" s="234"/>
      <c r="H51" s="233"/>
      <c r="I51" s="243"/>
      <c r="J51" s="243"/>
      <c r="K51" s="233"/>
      <c r="L51" s="233"/>
    </row>
    <row r="52" spans="2:12" x14ac:dyDescent="0.2">
      <c r="B52" s="232"/>
      <c r="C52" s="232"/>
      <c r="D52" s="233"/>
      <c r="E52" s="234"/>
      <c r="F52" s="234"/>
      <c r="G52" s="234"/>
      <c r="H52" s="233"/>
      <c r="I52" s="243"/>
      <c r="J52" s="243"/>
      <c r="K52" s="233"/>
      <c r="L52" s="233"/>
    </row>
    <row r="53" spans="2:12" x14ac:dyDescent="0.2">
      <c r="B53" s="232"/>
      <c r="C53" s="232"/>
      <c r="D53" s="233"/>
      <c r="E53" s="234"/>
      <c r="F53" s="234"/>
      <c r="G53" s="234"/>
      <c r="H53" s="233"/>
      <c r="I53" s="243"/>
      <c r="J53" s="243"/>
      <c r="K53" s="233"/>
      <c r="L53" s="233"/>
    </row>
    <row r="54" spans="2:12" x14ac:dyDescent="0.2">
      <c r="B54" s="232"/>
      <c r="C54" s="232"/>
      <c r="D54" s="233"/>
      <c r="E54" s="234"/>
      <c r="F54" s="234"/>
      <c r="G54" s="234"/>
      <c r="H54" s="233"/>
      <c r="I54" s="243"/>
      <c r="J54" s="243"/>
      <c r="K54" s="233"/>
      <c r="L54" s="233"/>
    </row>
    <row r="55" spans="2:12" x14ac:dyDescent="0.2">
      <c r="B55" s="232"/>
      <c r="C55" s="232"/>
      <c r="D55" s="233"/>
      <c r="E55" s="234"/>
      <c r="F55" s="234"/>
      <c r="G55" s="234"/>
      <c r="H55" s="233"/>
      <c r="I55" s="243"/>
      <c r="J55" s="243"/>
      <c r="K55" s="233"/>
      <c r="L55" s="233"/>
    </row>
    <row r="56" spans="2:12" x14ac:dyDescent="0.2">
      <c r="B56" s="232"/>
      <c r="C56" s="232"/>
      <c r="D56" s="233"/>
      <c r="E56" s="234"/>
      <c r="F56" s="234"/>
      <c r="G56" s="234"/>
      <c r="H56" s="233"/>
      <c r="I56" s="243"/>
      <c r="J56" s="243"/>
      <c r="K56" s="233"/>
      <c r="L56" s="233"/>
    </row>
    <row r="57" spans="2:12" x14ac:dyDescent="0.2">
      <c r="B57" s="232"/>
      <c r="C57" s="232"/>
      <c r="D57" s="233"/>
      <c r="E57" s="234"/>
      <c r="F57" s="234"/>
      <c r="G57" s="234"/>
      <c r="H57" s="233"/>
      <c r="I57" s="243"/>
      <c r="J57" s="243"/>
      <c r="K57" s="233"/>
      <c r="L57" s="233"/>
    </row>
    <row r="58" spans="2:12" x14ac:dyDescent="0.2">
      <c r="B58" s="232"/>
      <c r="C58" s="232"/>
      <c r="D58" s="233"/>
      <c r="E58" s="234"/>
      <c r="F58" s="234"/>
      <c r="G58" s="234"/>
      <c r="H58" s="233"/>
      <c r="I58" s="243"/>
      <c r="J58" s="243"/>
      <c r="K58" s="233"/>
      <c r="L58" s="233"/>
    </row>
    <row r="59" spans="2:12" x14ac:dyDescent="0.2">
      <c r="B59" s="232"/>
      <c r="C59" s="232"/>
      <c r="D59" s="233"/>
      <c r="E59" s="234"/>
      <c r="F59" s="234"/>
      <c r="G59" s="234"/>
      <c r="H59" s="233"/>
      <c r="I59" s="243"/>
      <c r="J59" s="243"/>
      <c r="K59" s="233"/>
      <c r="L59" s="233"/>
    </row>
    <row r="60" spans="2:12" x14ac:dyDescent="0.2">
      <c r="B60" s="232"/>
      <c r="C60" s="232"/>
      <c r="D60" s="233"/>
      <c r="E60" s="234"/>
      <c r="F60" s="234"/>
      <c r="G60" s="234"/>
      <c r="H60" s="233"/>
      <c r="I60" s="243"/>
      <c r="J60" s="243"/>
      <c r="K60" s="233"/>
      <c r="L60" s="233"/>
    </row>
    <row r="61" spans="2:12" x14ac:dyDescent="0.2">
      <c r="B61" s="232"/>
      <c r="C61" s="232"/>
      <c r="D61" s="233"/>
      <c r="E61" s="234"/>
      <c r="F61" s="234"/>
      <c r="G61" s="234"/>
      <c r="H61" s="233"/>
      <c r="I61" s="243"/>
      <c r="J61" s="243"/>
      <c r="K61" s="233"/>
      <c r="L61" s="233"/>
    </row>
    <row r="62" spans="2:12" x14ac:dyDescent="0.2">
      <c r="B62" s="232"/>
      <c r="C62" s="232"/>
      <c r="D62" s="233"/>
      <c r="E62" s="234"/>
      <c r="F62" s="234"/>
      <c r="G62" s="234"/>
      <c r="H62" s="233"/>
      <c r="I62" s="243"/>
      <c r="J62" s="243"/>
      <c r="K62" s="233"/>
      <c r="L62" s="233"/>
    </row>
    <row r="63" spans="2:12" x14ac:dyDescent="0.2">
      <c r="B63" s="232"/>
      <c r="C63" s="232"/>
      <c r="D63" s="233"/>
      <c r="E63" s="234"/>
      <c r="F63" s="234"/>
      <c r="G63" s="234"/>
      <c r="H63" s="233"/>
      <c r="I63" s="243"/>
      <c r="J63" s="243"/>
      <c r="K63" s="233"/>
      <c r="L63" s="233"/>
    </row>
    <row r="64" spans="2:12" x14ac:dyDescent="0.2">
      <c r="B64" s="232"/>
      <c r="C64" s="232"/>
      <c r="D64" s="233"/>
      <c r="E64" s="234"/>
      <c r="F64" s="234"/>
      <c r="G64" s="234"/>
      <c r="H64" s="233"/>
      <c r="I64" s="243"/>
      <c r="J64" s="243"/>
      <c r="K64" s="233"/>
      <c r="L64" s="233"/>
    </row>
    <row r="65" spans="2:12" x14ac:dyDescent="0.2">
      <c r="B65" s="232"/>
      <c r="C65" s="232"/>
      <c r="D65" s="233"/>
      <c r="E65" s="234"/>
      <c r="F65" s="234"/>
      <c r="G65" s="234"/>
      <c r="H65" s="233"/>
      <c r="I65" s="243"/>
      <c r="J65" s="243"/>
      <c r="K65" s="233"/>
      <c r="L65" s="233"/>
    </row>
    <row r="66" spans="2:12" x14ac:dyDescent="0.2">
      <c r="B66" s="232"/>
      <c r="C66" s="232"/>
      <c r="D66" s="233"/>
      <c r="E66" s="234"/>
      <c r="F66" s="234"/>
      <c r="G66" s="234"/>
      <c r="H66" s="233"/>
      <c r="I66" s="243"/>
      <c r="J66" s="243"/>
      <c r="K66" s="233"/>
      <c r="L66" s="233"/>
    </row>
    <row r="67" spans="2:12" x14ac:dyDescent="0.2">
      <c r="B67" s="232"/>
      <c r="C67" s="232"/>
      <c r="D67" s="233"/>
      <c r="E67" s="234"/>
      <c r="F67" s="234"/>
      <c r="G67" s="234"/>
      <c r="H67" s="233"/>
      <c r="I67" s="243"/>
      <c r="J67" s="243"/>
      <c r="K67" s="233"/>
      <c r="L67" s="233"/>
    </row>
  </sheetData>
  <mergeCells count="17">
    <mergeCell ref="B34:F34"/>
    <mergeCell ref="G34:H34"/>
    <mergeCell ref="G35:H35"/>
    <mergeCell ref="B36:H36"/>
    <mergeCell ref="G1:H1"/>
    <mergeCell ref="B31:H32"/>
    <mergeCell ref="B12:D12"/>
    <mergeCell ref="G30:H30"/>
    <mergeCell ref="G20:H20"/>
    <mergeCell ref="G24:H24"/>
    <mergeCell ref="G27:H27"/>
    <mergeCell ref="B13:H13"/>
    <mergeCell ref="B28:H28"/>
    <mergeCell ref="G16:H16"/>
    <mergeCell ref="G17:H17"/>
    <mergeCell ref="B18:H18"/>
    <mergeCell ref="G21:H21"/>
  </mergeCells>
  <pageMargins left="0.70866141732283472" right="0.70866141732283472" top="0.78740157480314965" bottom="0.78740157480314965" header="0.31496062992125984" footer="0.31496062992125984"/>
  <pageSetup paperSize="9" scale="67" firstPageNumber="64"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colBreaks count="1" manualBreakCount="1">
    <brk id="12" max="107" man="1"/>
  </col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CCFFFF"/>
  </sheetPr>
  <dimension ref="A1:AM418"/>
  <sheetViews>
    <sheetView showGridLines="0" view="pageBreakPreview" topLeftCell="A2" zoomScaleNormal="100" zoomScaleSheetLayoutView="100" workbookViewId="0">
      <selection activeCell="H19" sqref="H19"/>
    </sheetView>
  </sheetViews>
  <sheetFormatPr defaultColWidth="9.140625" defaultRowHeight="14.25" x14ac:dyDescent="0.2"/>
  <cols>
    <col min="1" max="1" width="6.140625" style="37" customWidth="1"/>
    <col min="2" max="2" width="8.5703125" style="232" customWidth="1"/>
    <col min="3" max="3" width="9.140625" style="232"/>
    <col min="4" max="4" width="57.85546875" style="233" customWidth="1"/>
    <col min="5" max="6" width="14.140625" style="234" customWidth="1"/>
    <col min="7" max="7" width="14.140625" style="35" customWidth="1"/>
    <col min="8" max="8" width="8.28515625" style="37" customWidth="1"/>
    <col min="9" max="10" width="9.85546875" style="36" customWidth="1"/>
    <col min="11" max="11" width="9.140625" style="39"/>
    <col min="12" max="12" width="9.140625" style="233"/>
    <col min="13" max="13" width="13.28515625" style="233" customWidth="1"/>
    <col min="14" max="16384" width="9.140625" style="233"/>
  </cols>
  <sheetData>
    <row r="1" spans="1:11" ht="23.25" x14ac:dyDescent="0.35">
      <c r="B1" s="98" t="s">
        <v>155</v>
      </c>
      <c r="C1" s="42"/>
      <c r="D1" s="37"/>
      <c r="E1" s="35"/>
      <c r="F1" s="35"/>
      <c r="G1" s="737" t="s">
        <v>58</v>
      </c>
      <c r="H1" s="737"/>
    </row>
    <row r="2" spans="1:11" x14ac:dyDescent="0.2">
      <c r="B2" s="42"/>
      <c r="C2" s="42"/>
      <c r="D2" s="37"/>
      <c r="E2" s="35"/>
      <c r="F2" s="35"/>
    </row>
    <row r="3" spans="1:11" x14ac:dyDescent="0.2">
      <c r="B3" s="493" t="s">
        <v>1</v>
      </c>
      <c r="C3" s="166" t="s">
        <v>16</v>
      </c>
      <c r="D3" s="23"/>
      <c r="E3" s="35"/>
      <c r="F3" s="35"/>
    </row>
    <row r="4" spans="1:11" x14ac:dyDescent="0.2">
      <c r="B4" s="42"/>
      <c r="C4" s="493" t="s">
        <v>40</v>
      </c>
      <c r="D4" s="37"/>
      <c r="E4" s="35"/>
      <c r="F4" s="35"/>
    </row>
    <row r="5" spans="1:11" s="224" customFormat="1" ht="13.5" thickBot="1" x14ac:dyDescent="0.25">
      <c r="A5" s="39"/>
      <c r="B5" s="100"/>
      <c r="C5" s="100"/>
      <c r="D5" s="39"/>
      <c r="E5" s="36"/>
      <c r="F5" s="36"/>
      <c r="G5" s="36"/>
      <c r="H5" s="132" t="s">
        <v>6</v>
      </c>
      <c r="I5" s="36"/>
      <c r="J5" s="36"/>
      <c r="K5" s="39"/>
    </row>
    <row r="6" spans="1:11" s="224" customFormat="1" ht="39" customHeight="1" thickTop="1" thickBot="1" x14ac:dyDescent="0.25">
      <c r="A6" s="39"/>
      <c r="B6" s="58" t="s">
        <v>2</v>
      </c>
      <c r="C6" s="59" t="s">
        <v>3</v>
      </c>
      <c r="D6" s="60" t="s">
        <v>4</v>
      </c>
      <c r="E6" s="61" t="s">
        <v>582</v>
      </c>
      <c r="F6" s="61" t="s">
        <v>583</v>
      </c>
      <c r="G6" s="61" t="s">
        <v>584</v>
      </c>
      <c r="H6" s="27" t="s">
        <v>5</v>
      </c>
      <c r="I6" s="36"/>
      <c r="J6" s="36"/>
      <c r="K6" s="39"/>
    </row>
    <row r="7" spans="1:11" s="67" customFormat="1" thickTop="1" thickBot="1" x14ac:dyDescent="0.25">
      <c r="B7" s="62">
        <v>1</v>
      </c>
      <c r="C7" s="63">
        <v>2</v>
      </c>
      <c r="D7" s="63">
        <v>3</v>
      </c>
      <c r="E7" s="64">
        <v>4</v>
      </c>
      <c r="F7" s="64">
        <v>5</v>
      </c>
      <c r="G7" s="64">
        <v>6</v>
      </c>
      <c r="H7" s="65" t="s">
        <v>194</v>
      </c>
      <c r="I7" s="205"/>
      <c r="J7" s="205"/>
      <c r="K7" s="100"/>
    </row>
    <row r="8" spans="1:11" s="351" customFormat="1" ht="14.25" customHeight="1" thickTop="1" x14ac:dyDescent="0.2">
      <c r="A8" s="66"/>
      <c r="B8" s="306">
        <v>2143</v>
      </c>
      <c r="C8" s="338">
        <v>51</v>
      </c>
      <c r="D8" s="307" t="s">
        <v>380</v>
      </c>
      <c r="E8" s="308">
        <f>SUM(I33)</f>
        <v>24553</v>
      </c>
      <c r="F8" s="308">
        <f>SUM(J33)</f>
        <v>25352</v>
      </c>
      <c r="G8" s="308">
        <f>SUM(G33)</f>
        <v>27199</v>
      </c>
      <c r="H8" s="336">
        <f>G8/E8*100</f>
        <v>110.7766871665377</v>
      </c>
      <c r="I8" s="140"/>
      <c r="J8" s="140"/>
      <c r="K8" s="55"/>
    </row>
    <row r="9" spans="1:11" s="351" customFormat="1" ht="14.25" customHeight="1" x14ac:dyDescent="0.2">
      <c r="A9" s="66"/>
      <c r="B9" s="75">
        <v>2143</v>
      </c>
      <c r="C9" s="339">
        <v>52</v>
      </c>
      <c r="D9" s="77" t="s">
        <v>453</v>
      </c>
      <c r="E9" s="32">
        <f>SUM(I102)</f>
        <v>2000</v>
      </c>
      <c r="F9" s="32">
        <f>SUM(J102)</f>
        <v>2000</v>
      </c>
      <c r="G9" s="32">
        <f>SUM(G102)</f>
        <v>2000</v>
      </c>
      <c r="H9" s="337">
        <f>G9/E9*100</f>
        <v>100</v>
      </c>
      <c r="I9" s="140">
        <f>SUM(E8:E9)</f>
        <v>26553</v>
      </c>
      <c r="J9" s="140">
        <f>SUM(F8:F9)</f>
        <v>27352</v>
      </c>
      <c r="K9" s="55"/>
    </row>
    <row r="10" spans="1:11" s="322" customFormat="1" ht="14.25" customHeight="1" x14ac:dyDescent="0.2">
      <c r="A10" s="67"/>
      <c r="B10" s="75">
        <v>3319</v>
      </c>
      <c r="C10" s="339">
        <v>51</v>
      </c>
      <c r="D10" s="77" t="s">
        <v>380</v>
      </c>
      <c r="E10" s="32">
        <f>SUM(I107)</f>
        <v>854</v>
      </c>
      <c r="F10" s="32">
        <f>SUM(J107)</f>
        <v>876</v>
      </c>
      <c r="G10" s="32">
        <f>SUM(G107)</f>
        <v>566</v>
      </c>
      <c r="H10" s="337">
        <f t="shared" ref="H10:H11" si="0">G10/E10*100</f>
        <v>66.276346604215448</v>
      </c>
      <c r="I10" s="205"/>
      <c r="J10" s="205"/>
      <c r="K10" s="100"/>
    </row>
    <row r="11" spans="1:11" s="322" customFormat="1" ht="14.25" customHeight="1" x14ac:dyDescent="0.2">
      <c r="A11" s="67"/>
      <c r="B11" s="75">
        <v>3319</v>
      </c>
      <c r="C11" s="339">
        <v>54</v>
      </c>
      <c r="D11" s="77" t="s">
        <v>419</v>
      </c>
      <c r="E11" s="32">
        <f>SUM(I124)</f>
        <v>161</v>
      </c>
      <c r="F11" s="32">
        <f>SUM(J124)</f>
        <v>139</v>
      </c>
      <c r="G11" s="32">
        <f>SUM(G124)</f>
        <v>153</v>
      </c>
      <c r="H11" s="337">
        <f t="shared" si="0"/>
        <v>95.031055900621126</v>
      </c>
      <c r="I11" s="205"/>
      <c r="J11" s="205">
        <f>SUM(F10:F11)</f>
        <v>1015</v>
      </c>
      <c r="K11" s="100"/>
    </row>
    <row r="12" spans="1:11" ht="14.25" customHeight="1" x14ac:dyDescent="0.2">
      <c r="B12" s="75">
        <v>3341</v>
      </c>
      <c r="C12" s="339">
        <v>51</v>
      </c>
      <c r="D12" s="77" t="s">
        <v>380</v>
      </c>
      <c r="E12" s="32">
        <f>SUM(I130)</f>
        <v>4406</v>
      </c>
      <c r="F12" s="32">
        <f>SUM(J130)</f>
        <v>4406</v>
      </c>
      <c r="G12" s="32">
        <f>SUM(G130)</f>
        <v>4183</v>
      </c>
      <c r="H12" s="337">
        <f>G12/E12*100</f>
        <v>94.938719927371764</v>
      </c>
    </row>
    <row r="13" spans="1:11" ht="14.25" customHeight="1" x14ac:dyDescent="0.2">
      <c r="B13" s="75">
        <v>3349</v>
      </c>
      <c r="C13" s="339">
        <v>51</v>
      </c>
      <c r="D13" s="77" t="s">
        <v>380</v>
      </c>
      <c r="E13" s="32">
        <f>SUM(I135)</f>
        <v>7386</v>
      </c>
      <c r="F13" s="32">
        <f>SUM(J135)</f>
        <v>6889</v>
      </c>
      <c r="G13" s="32">
        <f>G135</f>
        <v>7376</v>
      </c>
      <c r="H13" s="337">
        <f>G13/E13*100</f>
        <v>99.864608719198486</v>
      </c>
    </row>
    <row r="14" spans="1:11" x14ac:dyDescent="0.2">
      <c r="B14" s="78">
        <v>3399</v>
      </c>
      <c r="C14" s="113">
        <v>50</v>
      </c>
      <c r="D14" s="77" t="s">
        <v>439</v>
      </c>
      <c r="E14" s="25">
        <f>SUM(I147)</f>
        <v>30</v>
      </c>
      <c r="F14" s="25">
        <f>SUM(J147)</f>
        <v>325</v>
      </c>
      <c r="G14" s="25">
        <f>SUM(G147)</f>
        <v>50</v>
      </c>
      <c r="H14" s="337">
        <f>G14/E14*100</f>
        <v>166.66666666666669</v>
      </c>
    </row>
    <row r="15" spans="1:11" x14ac:dyDescent="0.2">
      <c r="B15" s="78">
        <v>3399</v>
      </c>
      <c r="C15" s="113">
        <v>51</v>
      </c>
      <c r="D15" s="77" t="s">
        <v>380</v>
      </c>
      <c r="E15" s="25">
        <f>SUM(I152)</f>
        <v>4460</v>
      </c>
      <c r="F15" s="25">
        <f>SUM(J152)</f>
        <v>4127</v>
      </c>
      <c r="G15" s="25">
        <f>SUM(G152)</f>
        <v>4849</v>
      </c>
      <c r="H15" s="337">
        <f t="shared" ref="H15:H17" si="1">G15/E15*100</f>
        <v>108.72197309417039</v>
      </c>
    </row>
    <row r="16" spans="1:11" x14ac:dyDescent="0.2">
      <c r="B16" s="78">
        <v>3399</v>
      </c>
      <c r="C16" s="113">
        <v>54</v>
      </c>
      <c r="D16" s="77" t="s">
        <v>419</v>
      </c>
      <c r="E16" s="25">
        <f>SUM(I185)</f>
        <v>356</v>
      </c>
      <c r="F16" s="25">
        <f>SUM(J185)</f>
        <v>423</v>
      </c>
      <c r="G16" s="25">
        <f>SUM(G185)</f>
        <v>376</v>
      </c>
      <c r="H16" s="337">
        <f t="shared" si="1"/>
        <v>105.61797752808988</v>
      </c>
      <c r="I16" s="36">
        <f>SUM(E14:E16)</f>
        <v>4846</v>
      </c>
    </row>
    <row r="17" spans="1:11" x14ac:dyDescent="0.2">
      <c r="B17" s="78">
        <v>3900</v>
      </c>
      <c r="C17" s="113">
        <v>51</v>
      </c>
      <c r="D17" s="77" t="s">
        <v>380</v>
      </c>
      <c r="E17" s="25">
        <f>SUM(I191)</f>
        <v>267</v>
      </c>
      <c r="F17" s="25">
        <f>SUM(J191)</f>
        <v>103</v>
      </c>
      <c r="G17" s="25">
        <f>SUM(G191)</f>
        <v>241</v>
      </c>
      <c r="H17" s="337">
        <f t="shared" si="1"/>
        <v>90.262172284644194</v>
      </c>
    </row>
    <row r="18" spans="1:11" x14ac:dyDescent="0.2">
      <c r="B18" s="78">
        <v>3900</v>
      </c>
      <c r="C18" s="113">
        <v>54</v>
      </c>
      <c r="D18" s="77" t="s">
        <v>419</v>
      </c>
      <c r="E18" s="25">
        <f>SUM(I208)</f>
        <v>0</v>
      </c>
      <c r="F18" s="25">
        <f>SUM(J208)</f>
        <v>184</v>
      </c>
      <c r="G18" s="25">
        <f>SUM(G208)</f>
        <v>99</v>
      </c>
      <c r="H18" s="337"/>
    </row>
    <row r="19" spans="1:11" ht="14.25" customHeight="1" x14ac:dyDescent="0.2">
      <c r="B19" s="75">
        <v>5213</v>
      </c>
      <c r="C19" s="339">
        <v>59</v>
      </c>
      <c r="D19" s="73" t="s">
        <v>28</v>
      </c>
      <c r="E19" s="32">
        <f>SUM(I214)</f>
        <v>8000</v>
      </c>
      <c r="F19" s="32">
        <f>SUM(J214)</f>
        <v>7684</v>
      </c>
      <c r="G19" s="32">
        <f>SUM(G214)</f>
        <v>100000</v>
      </c>
      <c r="H19" s="586">
        <f t="shared" ref="H19:H26" si="2">G19/E19*100</f>
        <v>1250</v>
      </c>
    </row>
    <row r="20" spans="1:11" ht="14.25" customHeight="1" x14ac:dyDescent="0.2">
      <c r="B20" s="75">
        <v>5272</v>
      </c>
      <c r="C20" s="339">
        <v>51</v>
      </c>
      <c r="D20" s="77" t="s">
        <v>380</v>
      </c>
      <c r="E20" s="32">
        <f>SUM(I219)</f>
        <v>30</v>
      </c>
      <c r="F20" s="32">
        <f>SUM(J219)</f>
        <v>80</v>
      </c>
      <c r="G20" s="32">
        <f>SUM(G219)</f>
        <v>30</v>
      </c>
      <c r="H20" s="337">
        <f t="shared" si="2"/>
        <v>100</v>
      </c>
      <c r="I20" s="564"/>
    </row>
    <row r="21" spans="1:11" ht="14.25" customHeight="1" x14ac:dyDescent="0.2">
      <c r="B21" s="75">
        <v>5273</v>
      </c>
      <c r="C21" s="339">
        <v>51</v>
      </c>
      <c r="D21" s="77" t="s">
        <v>380</v>
      </c>
      <c r="E21" s="32">
        <f>SUM(I224)</f>
        <v>1094</v>
      </c>
      <c r="F21" s="32">
        <f>SUM(J224)</f>
        <v>979</v>
      </c>
      <c r="G21" s="32">
        <f>SUM(G224)</f>
        <v>1094</v>
      </c>
      <c r="H21" s="556">
        <f t="shared" si="2"/>
        <v>100</v>
      </c>
      <c r="I21" s="36">
        <f>SUM(E21:E21)</f>
        <v>1094</v>
      </c>
      <c r="J21" s="36">
        <f>SUM(F21:F21)</f>
        <v>979</v>
      </c>
    </row>
    <row r="22" spans="1:11" ht="27.75" customHeight="1" x14ac:dyDescent="0.2">
      <c r="B22" s="130">
        <v>5511</v>
      </c>
      <c r="C22" s="557">
        <v>53</v>
      </c>
      <c r="D22" s="558" t="s">
        <v>414</v>
      </c>
      <c r="E22" s="48">
        <f>SUM(I287)</f>
        <v>985</v>
      </c>
      <c r="F22" s="48">
        <f>SUM(J287)</f>
        <v>1335</v>
      </c>
      <c r="G22" s="48">
        <f>SUM(G287)</f>
        <v>985</v>
      </c>
      <c r="H22" s="559">
        <f t="shared" si="2"/>
        <v>100</v>
      </c>
    </row>
    <row r="23" spans="1:11" ht="14.25" customHeight="1" x14ac:dyDescent="0.2">
      <c r="B23" s="75">
        <v>5529</v>
      </c>
      <c r="C23" s="339">
        <v>51</v>
      </c>
      <c r="D23" s="77" t="s">
        <v>380</v>
      </c>
      <c r="E23" s="32">
        <f>SUM(I292)</f>
        <v>40</v>
      </c>
      <c r="F23" s="32">
        <f>SUM(J292)</f>
        <v>40</v>
      </c>
      <c r="G23" s="32">
        <f>SUM(G292)</f>
        <v>40</v>
      </c>
      <c r="H23" s="337">
        <f t="shared" si="2"/>
        <v>100</v>
      </c>
    </row>
    <row r="24" spans="1:11" ht="14.25" customHeight="1" x14ac:dyDescent="0.2">
      <c r="B24" s="75">
        <v>5599</v>
      </c>
      <c r="C24" s="339">
        <v>52</v>
      </c>
      <c r="D24" s="77" t="s">
        <v>453</v>
      </c>
      <c r="E24" s="32">
        <f>SUM(I298)</f>
        <v>200</v>
      </c>
      <c r="F24" s="32">
        <f>SUM(J298)</f>
        <v>200</v>
      </c>
      <c r="G24" s="32">
        <f>SUM(G298)</f>
        <v>200</v>
      </c>
      <c r="H24" s="337">
        <f t="shared" si="2"/>
        <v>100</v>
      </c>
    </row>
    <row r="25" spans="1:11" ht="14.25" customHeight="1" x14ac:dyDescent="0.2">
      <c r="B25" s="75">
        <v>6113</v>
      </c>
      <c r="C25" s="339">
        <v>51</v>
      </c>
      <c r="D25" s="77" t="s">
        <v>380</v>
      </c>
      <c r="E25" s="32">
        <f>SUM(I302)</f>
        <v>2690</v>
      </c>
      <c r="F25" s="32">
        <f>SUM(J302)</f>
        <v>2690</v>
      </c>
      <c r="G25" s="32">
        <f>SUM(G302)</f>
        <v>2943</v>
      </c>
      <c r="H25" s="337">
        <f t="shared" si="2"/>
        <v>109.40520446096653</v>
      </c>
      <c r="I25" s="57">
        <f>SUM(E25:E25)</f>
        <v>2690</v>
      </c>
      <c r="J25" s="57">
        <f>SUM(F25:F25)</f>
        <v>2690</v>
      </c>
    </row>
    <row r="26" spans="1:11" s="37" customFormat="1" ht="14.25" customHeight="1" x14ac:dyDescent="0.2">
      <c r="B26" s="75">
        <v>6172</v>
      </c>
      <c r="C26" s="560">
        <v>51</v>
      </c>
      <c r="D26" s="77" t="s">
        <v>380</v>
      </c>
      <c r="E26" s="32">
        <f>SUM(I325)</f>
        <v>6807</v>
      </c>
      <c r="F26" s="32">
        <f>SUM(J325)</f>
        <v>7170</v>
      </c>
      <c r="G26" s="32">
        <f>SUM(G325)</f>
        <v>6526</v>
      </c>
      <c r="H26" s="337">
        <f t="shared" si="2"/>
        <v>95.871896577053022</v>
      </c>
      <c r="I26" s="36"/>
      <c r="J26" s="36"/>
      <c r="K26" s="39"/>
    </row>
    <row r="27" spans="1:11" ht="14.25" customHeight="1" x14ac:dyDescent="0.2">
      <c r="B27" s="75">
        <v>6172</v>
      </c>
      <c r="C27" s="560">
        <v>54</v>
      </c>
      <c r="D27" s="77" t="s">
        <v>419</v>
      </c>
      <c r="E27" s="32">
        <f>SUM(I401)</f>
        <v>135</v>
      </c>
      <c r="F27" s="32">
        <f>SUM(J401)</f>
        <v>85</v>
      </c>
      <c r="G27" s="32">
        <f>SUM(G401)</f>
        <v>73</v>
      </c>
      <c r="H27" s="337">
        <f t="shared" ref="H27:H28" si="3">G27/E27*100</f>
        <v>54.074074074074076</v>
      </c>
      <c r="I27" s="36">
        <f>SUM(E26:E27)</f>
        <v>6942</v>
      </c>
      <c r="J27" s="36">
        <f>SUM(F26:F27)</f>
        <v>7255</v>
      </c>
    </row>
    <row r="28" spans="1:11" ht="14.25" customHeight="1" x14ac:dyDescent="0.2">
      <c r="B28" s="75">
        <v>6221</v>
      </c>
      <c r="C28" s="560">
        <v>51</v>
      </c>
      <c r="D28" s="77" t="s">
        <v>380</v>
      </c>
      <c r="E28" s="561">
        <f>SUM(I407)</f>
        <v>8000</v>
      </c>
      <c r="F28" s="32">
        <f>SUM(J407)</f>
        <v>8000</v>
      </c>
      <c r="G28" s="32">
        <f>SUM(G407)</f>
        <v>8000</v>
      </c>
      <c r="H28" s="337">
        <f t="shared" si="3"/>
        <v>100</v>
      </c>
    </row>
    <row r="29" spans="1:11" ht="14.25" customHeight="1" thickBot="1" x14ac:dyDescent="0.25">
      <c r="B29" s="75">
        <v>6224</v>
      </c>
      <c r="C29" s="560">
        <v>52</v>
      </c>
      <c r="D29" s="77" t="s">
        <v>453</v>
      </c>
      <c r="E29" s="305"/>
      <c r="F29" s="305">
        <v>100</v>
      </c>
      <c r="G29" s="305"/>
      <c r="H29" s="337"/>
    </row>
    <row r="30" spans="1:11" s="323" customFormat="1" ht="22.5" customHeight="1" thickTop="1" thickBot="1" x14ac:dyDescent="0.3">
      <c r="A30" s="87"/>
      <c r="B30" s="726" t="s">
        <v>8</v>
      </c>
      <c r="C30" s="727"/>
      <c r="D30" s="728"/>
      <c r="E30" s="85">
        <f>SUM(E8:E29)</f>
        <v>72454</v>
      </c>
      <c r="F30" s="85">
        <f>SUM(F8:F29)</f>
        <v>73187</v>
      </c>
      <c r="G30" s="85">
        <f>SUM(G8:G29)</f>
        <v>166983</v>
      </c>
      <c r="H30" s="40">
        <f>G30/E30*100</f>
        <v>230.46760703342812</v>
      </c>
      <c r="I30" s="137"/>
      <c r="J30" s="137"/>
      <c r="K30" s="210"/>
    </row>
    <row r="31" spans="1:11" ht="15" thickTop="1" x14ac:dyDescent="0.2">
      <c r="B31" s="233"/>
      <c r="C31" s="233"/>
      <c r="E31" s="233"/>
      <c r="F31" s="233"/>
      <c r="G31" s="37"/>
    </row>
    <row r="32" spans="1:11" ht="15" x14ac:dyDescent="0.25">
      <c r="B32" s="43" t="s">
        <v>10</v>
      </c>
      <c r="C32" s="124"/>
      <c r="D32" s="124"/>
      <c r="E32" s="537"/>
      <c r="F32" s="537"/>
      <c r="G32" s="124"/>
      <c r="H32" s="124"/>
    </row>
    <row r="33" spans="1:12" ht="15.75" thickBot="1" x14ac:dyDescent="0.3">
      <c r="B33" s="44" t="s">
        <v>408</v>
      </c>
      <c r="C33" s="45"/>
      <c r="D33" s="46"/>
      <c r="E33" s="47"/>
      <c r="F33" s="47"/>
      <c r="G33" s="738">
        <f>SUM(G34,G40,G43,G47,G52,G83,G87)</f>
        <v>27199</v>
      </c>
      <c r="H33" s="738"/>
      <c r="I33" s="139">
        <f>SUM(I34:I87)</f>
        <v>24553</v>
      </c>
      <c r="J33" s="139">
        <f>SUM(J34:J87)</f>
        <v>25352</v>
      </c>
    </row>
    <row r="34" spans="1:12" ht="15.75" thickTop="1" x14ac:dyDescent="0.25">
      <c r="A34" s="37">
        <v>5139</v>
      </c>
      <c r="B34" s="21" t="s">
        <v>341</v>
      </c>
      <c r="C34" s="124"/>
      <c r="D34" s="124"/>
      <c r="E34" s="124"/>
      <c r="F34" s="124"/>
      <c r="G34" s="732">
        <v>300</v>
      </c>
      <c r="H34" s="733"/>
      <c r="I34" s="36">
        <v>300</v>
      </c>
      <c r="J34" s="36">
        <v>495</v>
      </c>
    </row>
    <row r="35" spans="1:12" ht="14.25" customHeight="1" x14ac:dyDescent="0.2">
      <c r="B35" s="756" t="s">
        <v>835</v>
      </c>
      <c r="C35" s="756"/>
      <c r="D35" s="756"/>
      <c r="E35" s="756"/>
      <c r="F35" s="756"/>
      <c r="G35" s="756"/>
      <c r="H35" s="756"/>
      <c r="J35" s="36">
        <v>254</v>
      </c>
      <c r="K35" s="39">
        <v>5041</v>
      </c>
    </row>
    <row r="36" spans="1:12" x14ac:dyDescent="0.2">
      <c r="B36" s="756"/>
      <c r="C36" s="756"/>
      <c r="D36" s="756"/>
      <c r="E36" s="756"/>
      <c r="F36" s="756"/>
      <c r="G36" s="756"/>
      <c r="H36" s="756"/>
    </row>
    <row r="37" spans="1:12" x14ac:dyDescent="0.2">
      <c r="B37" s="756"/>
      <c r="C37" s="756"/>
      <c r="D37" s="756"/>
      <c r="E37" s="756"/>
      <c r="F37" s="756"/>
      <c r="G37" s="756"/>
      <c r="H37" s="756"/>
    </row>
    <row r="38" spans="1:12" ht="13.5" customHeight="1" x14ac:dyDescent="0.2">
      <c r="B38" s="756"/>
      <c r="C38" s="756"/>
      <c r="D38" s="756"/>
      <c r="E38" s="756"/>
      <c r="F38" s="756"/>
      <c r="G38" s="756"/>
      <c r="H38" s="756"/>
    </row>
    <row r="39" spans="1:12" ht="13.5" customHeight="1" x14ac:dyDescent="0.2">
      <c r="B39" s="326"/>
      <c r="C39" s="326"/>
      <c r="D39" s="326"/>
      <c r="E39" s="326"/>
      <c r="F39" s="326"/>
      <c r="G39" s="555"/>
      <c r="H39" s="555"/>
    </row>
    <row r="40" spans="1:12" ht="15" x14ac:dyDescent="0.25">
      <c r="A40" s="37">
        <v>5162</v>
      </c>
      <c r="B40" s="21" t="s">
        <v>189</v>
      </c>
      <c r="C40" s="42"/>
      <c r="D40" s="37"/>
      <c r="E40" s="37"/>
      <c r="F40" s="35"/>
      <c r="G40" s="732">
        <v>5</v>
      </c>
      <c r="H40" s="733"/>
      <c r="I40" s="36">
        <v>5</v>
      </c>
      <c r="J40" s="36">
        <v>5</v>
      </c>
    </row>
    <row r="41" spans="1:12" ht="30.75" customHeight="1" x14ac:dyDescent="0.2">
      <c r="B41" s="753" t="s">
        <v>560</v>
      </c>
      <c r="C41" s="753"/>
      <c r="D41" s="753"/>
      <c r="E41" s="753"/>
      <c r="F41" s="753"/>
      <c r="G41" s="753"/>
      <c r="H41" s="753"/>
    </row>
    <row r="42" spans="1:12" ht="10.5" customHeight="1" x14ac:dyDescent="0.2">
      <c r="B42" s="538"/>
      <c r="C42" s="538"/>
      <c r="D42" s="538"/>
      <c r="E42" s="538"/>
      <c r="F42" s="538"/>
      <c r="G42" s="549"/>
      <c r="H42" s="549"/>
      <c r="I42" s="36">
        <v>0</v>
      </c>
      <c r="J42" s="36">
        <v>1100</v>
      </c>
      <c r="K42" s="39" t="s">
        <v>279</v>
      </c>
      <c r="L42" s="37"/>
    </row>
    <row r="43" spans="1:12" ht="15" customHeight="1" x14ac:dyDescent="0.25">
      <c r="A43" s="37">
        <v>5166</v>
      </c>
      <c r="B43" s="498" t="s">
        <v>12</v>
      </c>
      <c r="C43" s="42"/>
      <c r="D43" s="37"/>
      <c r="E43" s="35"/>
      <c r="F43" s="35"/>
      <c r="G43" s="732">
        <v>2090</v>
      </c>
      <c r="H43" s="733"/>
      <c r="I43" s="36">
        <v>3790</v>
      </c>
      <c r="J43" s="36">
        <v>4525</v>
      </c>
      <c r="L43" s="37"/>
    </row>
    <row r="44" spans="1:12" ht="15" customHeight="1" x14ac:dyDescent="0.2">
      <c r="B44" s="756" t="s">
        <v>836</v>
      </c>
      <c r="C44" s="756"/>
      <c r="D44" s="756"/>
      <c r="E44" s="756"/>
      <c r="F44" s="756"/>
      <c r="G44" s="756"/>
      <c r="H44" s="756"/>
      <c r="L44" s="37"/>
    </row>
    <row r="45" spans="1:12" ht="171" customHeight="1" x14ac:dyDescent="0.2">
      <c r="B45" s="756"/>
      <c r="C45" s="756"/>
      <c r="D45" s="756"/>
      <c r="E45" s="756"/>
      <c r="F45" s="756"/>
      <c r="G45" s="756"/>
      <c r="H45" s="756"/>
      <c r="L45" s="37"/>
    </row>
    <row r="46" spans="1:12" ht="13.5" customHeight="1" x14ac:dyDescent="0.2">
      <c r="B46" s="538"/>
      <c r="C46" s="538"/>
      <c r="D46" s="538"/>
      <c r="E46" s="538"/>
      <c r="F46" s="538"/>
      <c r="G46" s="549"/>
      <c r="H46" s="549"/>
    </row>
    <row r="47" spans="1:12" ht="15" x14ac:dyDescent="0.25">
      <c r="A47" s="37">
        <v>5168</v>
      </c>
      <c r="B47" s="498" t="s">
        <v>63</v>
      </c>
      <c r="C47" s="491"/>
      <c r="D47" s="491"/>
      <c r="E47" s="491"/>
      <c r="F47" s="491"/>
      <c r="G47" s="732">
        <v>827</v>
      </c>
      <c r="H47" s="733"/>
      <c r="I47" s="36">
        <v>552</v>
      </c>
      <c r="J47" s="36">
        <v>3422</v>
      </c>
    </row>
    <row r="48" spans="1:12" ht="14.25" customHeight="1" x14ac:dyDescent="0.2">
      <c r="B48" s="756" t="s">
        <v>837</v>
      </c>
      <c r="C48" s="756"/>
      <c r="D48" s="756"/>
      <c r="E48" s="756"/>
      <c r="F48" s="756"/>
      <c r="G48" s="756"/>
      <c r="H48" s="756"/>
    </row>
    <row r="49" spans="1:10" x14ac:dyDescent="0.2">
      <c r="B49" s="756"/>
      <c r="C49" s="756"/>
      <c r="D49" s="756"/>
      <c r="E49" s="756"/>
      <c r="F49" s="756"/>
      <c r="G49" s="756"/>
      <c r="H49" s="756"/>
    </row>
    <row r="50" spans="1:10" ht="86.25" customHeight="1" x14ac:dyDescent="0.2">
      <c r="B50" s="756"/>
      <c r="C50" s="756"/>
      <c r="D50" s="756"/>
      <c r="E50" s="756"/>
      <c r="F50" s="756"/>
      <c r="G50" s="756"/>
      <c r="H50" s="756"/>
    </row>
    <row r="51" spans="1:10" ht="14.25" customHeight="1" x14ac:dyDescent="0.2">
      <c r="B51" s="539"/>
      <c r="C51" s="539"/>
      <c r="D51" s="539"/>
      <c r="E51" s="539"/>
      <c r="F51" s="539"/>
      <c r="G51" s="565"/>
      <c r="H51" s="565"/>
    </row>
    <row r="52" spans="1:10" ht="15" x14ac:dyDescent="0.25">
      <c r="A52" s="37">
        <v>5169</v>
      </c>
      <c r="B52" s="21" t="s">
        <v>14</v>
      </c>
      <c r="C52" s="22"/>
      <c r="D52" s="23"/>
      <c r="E52" s="24"/>
      <c r="F52" s="24"/>
      <c r="G52" s="707">
        <f>SUM(G53,G57,G60,G63,G68,G80)</f>
        <v>17057</v>
      </c>
      <c r="H52" s="708"/>
      <c r="I52" s="36">
        <v>13186</v>
      </c>
      <c r="J52" s="36">
        <v>8371</v>
      </c>
    </row>
    <row r="53" spans="1:10" ht="15" x14ac:dyDescent="0.25">
      <c r="B53" s="579" t="s">
        <v>839</v>
      </c>
      <c r="C53" s="22"/>
      <c r="D53" s="23"/>
      <c r="E53" s="24"/>
      <c r="F53" s="24"/>
      <c r="G53" s="746">
        <v>1000</v>
      </c>
      <c r="H53" s="747"/>
    </row>
    <row r="54" spans="1:10" ht="14.25" customHeight="1" x14ac:dyDescent="0.2">
      <c r="B54" s="711" t="s">
        <v>838</v>
      </c>
      <c r="C54" s="711"/>
      <c r="D54" s="711"/>
      <c r="E54" s="711"/>
      <c r="F54" s="711"/>
      <c r="G54" s="711"/>
      <c r="H54" s="711"/>
    </row>
    <row r="55" spans="1:10" ht="87.75" customHeight="1" x14ac:dyDescent="0.2">
      <c r="B55" s="711"/>
      <c r="C55" s="711"/>
      <c r="D55" s="711"/>
      <c r="E55" s="711"/>
      <c r="F55" s="711"/>
      <c r="G55" s="711"/>
      <c r="H55" s="711"/>
    </row>
    <row r="56" spans="1:10" ht="12" customHeight="1" x14ac:dyDescent="0.25">
      <c r="B56" s="348"/>
      <c r="C56" s="240"/>
      <c r="D56" s="241"/>
      <c r="E56" s="242"/>
      <c r="F56" s="242"/>
      <c r="G56" s="584"/>
      <c r="H56" s="585"/>
    </row>
    <row r="57" spans="1:10" ht="15" x14ac:dyDescent="0.25">
      <c r="B57" s="579" t="s">
        <v>225</v>
      </c>
      <c r="C57" s="22"/>
      <c r="D57" s="23"/>
      <c r="E57" s="24"/>
      <c r="F57" s="24"/>
      <c r="G57" s="746">
        <v>100</v>
      </c>
      <c r="H57" s="747"/>
    </row>
    <row r="58" spans="1:10" ht="16.5" customHeight="1" x14ac:dyDescent="0.2">
      <c r="B58" s="730" t="s">
        <v>840</v>
      </c>
      <c r="C58" s="730"/>
      <c r="D58" s="730"/>
      <c r="E58" s="730"/>
      <c r="F58" s="730"/>
      <c r="G58" s="730"/>
      <c r="H58" s="730"/>
    </row>
    <row r="59" spans="1:10" ht="12" customHeight="1" x14ac:dyDescent="0.25">
      <c r="B59" s="348"/>
      <c r="C59" s="240"/>
      <c r="D59" s="241"/>
      <c r="E59" s="242"/>
      <c r="F59" s="242"/>
      <c r="G59" s="584"/>
      <c r="H59" s="585"/>
    </row>
    <row r="60" spans="1:10" ht="15" x14ac:dyDescent="0.25">
      <c r="B60" s="579" t="s">
        <v>572</v>
      </c>
      <c r="C60" s="22"/>
      <c r="D60" s="23"/>
      <c r="E60" s="24"/>
      <c r="F60" s="24"/>
      <c r="G60" s="746">
        <v>50</v>
      </c>
      <c r="H60" s="747"/>
    </row>
    <row r="61" spans="1:10" ht="27" customHeight="1" x14ac:dyDescent="0.2">
      <c r="B61" s="714" t="s">
        <v>555</v>
      </c>
      <c r="C61" s="714"/>
      <c r="D61" s="714"/>
      <c r="E61" s="714"/>
      <c r="F61" s="714"/>
      <c r="G61" s="714"/>
      <c r="H61" s="714"/>
    </row>
    <row r="62" spans="1:10" ht="15" customHeight="1" x14ac:dyDescent="0.2">
      <c r="B62" s="357"/>
      <c r="C62" s="357"/>
      <c r="D62" s="357"/>
      <c r="E62" s="357"/>
      <c r="F62" s="357"/>
      <c r="G62" s="568"/>
      <c r="H62" s="568"/>
    </row>
    <row r="63" spans="1:10" ht="15" customHeight="1" x14ac:dyDescent="0.25">
      <c r="B63" s="828" t="s">
        <v>573</v>
      </c>
      <c r="C63" s="828"/>
      <c r="D63" s="828"/>
      <c r="E63" s="828"/>
      <c r="F63" s="828"/>
      <c r="G63" s="746">
        <v>1500</v>
      </c>
      <c r="H63" s="747"/>
    </row>
    <row r="64" spans="1:10" ht="15" customHeight="1" x14ac:dyDescent="0.2">
      <c r="B64" s="711" t="s">
        <v>841</v>
      </c>
      <c r="C64" s="711"/>
      <c r="D64" s="711"/>
      <c r="E64" s="711"/>
      <c r="F64" s="711"/>
      <c r="G64" s="711"/>
      <c r="H64" s="711"/>
    </row>
    <row r="65" spans="2:8" ht="15" customHeight="1" x14ac:dyDescent="0.2">
      <c r="B65" s="711"/>
      <c r="C65" s="711"/>
      <c r="D65" s="711"/>
      <c r="E65" s="711"/>
      <c r="F65" s="711"/>
      <c r="G65" s="711"/>
      <c r="H65" s="711"/>
    </row>
    <row r="66" spans="2:8" ht="12.75" customHeight="1" x14ac:dyDescent="0.2">
      <c r="B66" s="711"/>
      <c r="C66" s="711"/>
      <c r="D66" s="711"/>
      <c r="E66" s="711"/>
      <c r="F66" s="711"/>
      <c r="G66" s="711"/>
      <c r="H66" s="711"/>
    </row>
    <row r="67" spans="2:8" ht="15" customHeight="1" x14ac:dyDescent="0.2">
      <c r="B67" s="500"/>
      <c r="C67" s="500"/>
      <c r="D67" s="500"/>
      <c r="E67" s="500"/>
      <c r="F67" s="500"/>
      <c r="G67" s="567"/>
      <c r="H67" s="567"/>
    </row>
    <row r="68" spans="2:8" ht="15" customHeight="1" x14ac:dyDescent="0.25">
      <c r="B68" s="828" t="s">
        <v>842</v>
      </c>
      <c r="C68" s="828"/>
      <c r="D68" s="828"/>
      <c r="E68" s="828"/>
      <c r="F68" s="828"/>
      <c r="G68" s="746">
        <v>1850</v>
      </c>
      <c r="H68" s="747"/>
    </row>
    <row r="69" spans="2:8" ht="15" customHeight="1" x14ac:dyDescent="0.2">
      <c r="B69" s="711" t="s">
        <v>843</v>
      </c>
      <c r="C69" s="711"/>
      <c r="D69" s="711"/>
      <c r="E69" s="711"/>
      <c r="F69" s="711"/>
      <c r="G69" s="711"/>
      <c r="H69" s="711"/>
    </row>
    <row r="70" spans="2:8" ht="15" customHeight="1" x14ac:dyDescent="0.2">
      <c r="B70" s="711"/>
      <c r="C70" s="711"/>
      <c r="D70" s="711"/>
      <c r="E70" s="711"/>
      <c r="F70" s="711"/>
      <c r="G70" s="711"/>
      <c r="H70" s="711"/>
    </row>
    <row r="71" spans="2:8" ht="12.75" customHeight="1" x14ac:dyDescent="0.2">
      <c r="B71" s="711"/>
      <c r="C71" s="711"/>
      <c r="D71" s="711"/>
      <c r="E71" s="711"/>
      <c r="F71" s="711"/>
      <c r="G71" s="711"/>
      <c r="H71" s="711"/>
    </row>
    <row r="72" spans="2:8" ht="15" customHeight="1" x14ac:dyDescent="0.2">
      <c r="B72" s="711"/>
      <c r="C72" s="711"/>
      <c r="D72" s="711"/>
      <c r="E72" s="711"/>
      <c r="F72" s="711"/>
      <c r="G72" s="711"/>
      <c r="H72" s="711"/>
    </row>
    <row r="73" spans="2:8" ht="15" customHeight="1" x14ac:dyDescent="0.2">
      <c r="B73" s="711"/>
      <c r="C73" s="711"/>
      <c r="D73" s="711"/>
      <c r="E73" s="711"/>
      <c r="F73" s="711"/>
      <c r="G73" s="711"/>
      <c r="H73" s="711"/>
    </row>
    <row r="74" spans="2:8" ht="15" customHeight="1" x14ac:dyDescent="0.2">
      <c r="B74" s="711"/>
      <c r="C74" s="711"/>
      <c r="D74" s="711"/>
      <c r="E74" s="711"/>
      <c r="F74" s="711"/>
      <c r="G74" s="711"/>
      <c r="H74" s="711"/>
    </row>
    <row r="75" spans="2:8" ht="15" customHeight="1" x14ac:dyDescent="0.2">
      <c r="B75" s="711"/>
      <c r="C75" s="711"/>
      <c r="D75" s="711"/>
      <c r="E75" s="711"/>
      <c r="F75" s="711"/>
      <c r="G75" s="711"/>
      <c r="H75" s="711"/>
    </row>
    <row r="76" spans="2:8" ht="15" customHeight="1" x14ac:dyDescent="0.2">
      <c r="B76" s="711"/>
      <c r="C76" s="711"/>
      <c r="D76" s="711"/>
      <c r="E76" s="711"/>
      <c r="F76" s="711"/>
      <c r="G76" s="711"/>
      <c r="H76" s="711"/>
    </row>
    <row r="77" spans="2:8" ht="15" customHeight="1" x14ac:dyDescent="0.2">
      <c r="B77" s="711"/>
      <c r="C77" s="711"/>
      <c r="D77" s="711"/>
      <c r="E77" s="711"/>
      <c r="F77" s="711"/>
      <c r="G77" s="711"/>
      <c r="H77" s="711"/>
    </row>
    <row r="78" spans="2:8" ht="54.75" customHeight="1" x14ac:dyDescent="0.2">
      <c r="B78" s="711"/>
      <c r="C78" s="711"/>
      <c r="D78" s="711"/>
      <c r="E78" s="711"/>
      <c r="F78" s="711"/>
      <c r="G78" s="711"/>
      <c r="H78" s="711"/>
    </row>
    <row r="79" spans="2:8" ht="15" customHeight="1" x14ac:dyDescent="0.2">
      <c r="B79" s="500"/>
      <c r="C79" s="500"/>
      <c r="D79" s="500"/>
      <c r="E79" s="500"/>
      <c r="F79" s="500"/>
      <c r="G79" s="543"/>
      <c r="H79" s="543"/>
    </row>
    <row r="80" spans="2:8" ht="15" customHeight="1" x14ac:dyDescent="0.2">
      <c r="B80" s="828" t="s">
        <v>226</v>
      </c>
      <c r="C80" s="828"/>
      <c r="D80" s="828"/>
      <c r="E80" s="828"/>
      <c r="F80" s="828"/>
      <c r="G80" s="746">
        <v>12557</v>
      </c>
      <c r="H80" s="746"/>
    </row>
    <row r="81" spans="1:10" ht="141.75" customHeight="1" x14ac:dyDescent="0.2">
      <c r="B81" s="756" t="s">
        <v>844</v>
      </c>
      <c r="C81" s="756"/>
      <c r="D81" s="756"/>
      <c r="E81" s="756"/>
      <c r="F81" s="756"/>
      <c r="G81" s="756"/>
      <c r="H81" s="756"/>
    </row>
    <row r="82" spans="1:10" ht="15" customHeight="1" x14ac:dyDescent="0.2">
      <c r="B82" s="539"/>
      <c r="C82" s="539"/>
      <c r="D82" s="539"/>
      <c r="E82" s="539"/>
      <c r="F82" s="539"/>
      <c r="G82" s="565"/>
      <c r="H82" s="565"/>
    </row>
    <row r="83" spans="1:10" ht="14.25" customHeight="1" x14ac:dyDescent="0.25">
      <c r="A83" s="37">
        <v>5175</v>
      </c>
      <c r="B83" s="819" t="s">
        <v>77</v>
      </c>
      <c r="C83" s="819"/>
      <c r="D83" s="504"/>
      <c r="E83" s="504"/>
      <c r="F83" s="504"/>
      <c r="G83" s="732">
        <v>250</v>
      </c>
      <c r="H83" s="733"/>
      <c r="I83" s="36">
        <v>50</v>
      </c>
      <c r="J83" s="36">
        <v>520</v>
      </c>
    </row>
    <row r="84" spans="1:10" ht="14.25" customHeight="1" x14ac:dyDescent="0.2">
      <c r="B84" s="756" t="s">
        <v>845</v>
      </c>
      <c r="C84" s="756"/>
      <c r="D84" s="756"/>
      <c r="E84" s="756"/>
      <c r="F84" s="756"/>
      <c r="G84" s="756"/>
      <c r="H84" s="756"/>
    </row>
    <row r="85" spans="1:10" ht="72" customHeight="1" x14ac:dyDescent="0.2">
      <c r="B85" s="756"/>
      <c r="C85" s="756"/>
      <c r="D85" s="756"/>
      <c r="E85" s="756"/>
      <c r="F85" s="756"/>
      <c r="G85" s="756"/>
      <c r="H85" s="756"/>
    </row>
    <row r="86" spans="1:10" x14ac:dyDescent="0.2">
      <c r="B86" s="326"/>
      <c r="C86" s="326"/>
      <c r="D86" s="326"/>
      <c r="E86" s="326"/>
      <c r="F86" s="326"/>
      <c r="G86" s="555"/>
      <c r="H86" s="555"/>
    </row>
    <row r="87" spans="1:10" ht="14.25" customHeight="1" x14ac:dyDescent="0.25">
      <c r="A87" s="37">
        <v>5179</v>
      </c>
      <c r="B87" s="819" t="s">
        <v>112</v>
      </c>
      <c r="C87" s="819"/>
      <c r="D87" s="819"/>
      <c r="E87" s="504"/>
      <c r="F87" s="504"/>
      <c r="G87" s="732">
        <f>SUM(G98,G92,G88)</f>
        <v>6670</v>
      </c>
      <c r="H87" s="733"/>
      <c r="I87" s="36">
        <v>6670</v>
      </c>
      <c r="J87" s="36">
        <v>6660</v>
      </c>
    </row>
    <row r="88" spans="1:10" ht="15" x14ac:dyDescent="0.25">
      <c r="B88" s="578" t="s">
        <v>556</v>
      </c>
      <c r="C88" s="42"/>
      <c r="D88" s="37"/>
      <c r="E88" s="35"/>
      <c r="F88" s="35"/>
      <c r="G88" s="735">
        <v>4000</v>
      </c>
      <c r="H88" s="736"/>
    </row>
    <row r="89" spans="1:10" ht="14.25" customHeight="1" x14ac:dyDescent="0.2">
      <c r="B89" s="756" t="s">
        <v>847</v>
      </c>
      <c r="C89" s="756"/>
      <c r="D89" s="756"/>
      <c r="E89" s="756"/>
      <c r="F89" s="756"/>
      <c r="G89" s="756"/>
      <c r="H89" s="756"/>
    </row>
    <row r="90" spans="1:10" ht="57.75" customHeight="1" x14ac:dyDescent="0.2">
      <c r="B90" s="756"/>
      <c r="C90" s="756"/>
      <c r="D90" s="756"/>
      <c r="E90" s="756"/>
      <c r="F90" s="756"/>
      <c r="G90" s="756"/>
      <c r="H90" s="756"/>
    </row>
    <row r="91" spans="1:10" x14ac:dyDescent="0.2">
      <c r="B91" s="529"/>
      <c r="C91" s="529"/>
      <c r="D91" s="529"/>
      <c r="E91" s="529"/>
      <c r="F91" s="529"/>
      <c r="G91" s="571"/>
      <c r="H91" s="571"/>
    </row>
    <row r="92" spans="1:10" ht="15" x14ac:dyDescent="0.25">
      <c r="B92" s="578" t="s">
        <v>557</v>
      </c>
      <c r="C92" s="42"/>
      <c r="D92" s="37"/>
      <c r="E92" s="35"/>
      <c r="F92" s="35"/>
      <c r="G92" s="735">
        <v>170</v>
      </c>
      <c r="H92" s="736"/>
    </row>
    <row r="93" spans="1:10" ht="14.25" customHeight="1" x14ac:dyDescent="0.2">
      <c r="B93" s="756" t="s">
        <v>846</v>
      </c>
      <c r="C93" s="756"/>
      <c r="D93" s="756"/>
      <c r="E93" s="756"/>
      <c r="F93" s="756"/>
      <c r="G93" s="756"/>
      <c r="H93" s="756"/>
    </row>
    <row r="94" spans="1:10" ht="15" customHeight="1" x14ac:dyDescent="0.2">
      <c r="B94" s="756"/>
      <c r="C94" s="756"/>
      <c r="D94" s="756"/>
      <c r="E94" s="756"/>
      <c r="F94" s="756"/>
      <c r="G94" s="756"/>
      <c r="H94" s="756"/>
    </row>
    <row r="95" spans="1:10" x14ac:dyDescent="0.2">
      <c r="B95" s="756"/>
      <c r="C95" s="756"/>
      <c r="D95" s="756"/>
      <c r="E95" s="756"/>
      <c r="F95" s="756"/>
      <c r="G95" s="756"/>
      <c r="H95" s="756"/>
    </row>
    <row r="96" spans="1:10" ht="27" customHeight="1" x14ac:dyDescent="0.2">
      <c r="B96" s="756"/>
      <c r="C96" s="756"/>
      <c r="D96" s="756"/>
      <c r="E96" s="756"/>
      <c r="F96" s="756"/>
      <c r="G96" s="756"/>
      <c r="H96" s="756"/>
    </row>
    <row r="97" spans="1:12" x14ac:dyDescent="0.2">
      <c r="B97" s="571"/>
      <c r="C97" s="571"/>
      <c r="D97" s="571"/>
      <c r="E97" s="571"/>
      <c r="F97" s="571"/>
      <c r="G97" s="571"/>
      <c r="H97" s="571"/>
    </row>
    <row r="98" spans="1:12" ht="15" x14ac:dyDescent="0.25">
      <c r="B98" s="578" t="s">
        <v>558</v>
      </c>
      <c r="C98" s="42"/>
      <c r="D98" s="37"/>
      <c r="E98" s="35"/>
      <c r="F98" s="35"/>
      <c r="G98" s="735">
        <v>2500</v>
      </c>
      <c r="H98" s="736"/>
    </row>
    <row r="99" spans="1:12" ht="14.25" customHeight="1" x14ac:dyDescent="0.2">
      <c r="B99" s="756" t="s">
        <v>848</v>
      </c>
      <c r="C99" s="756"/>
      <c r="D99" s="756"/>
      <c r="E99" s="756"/>
      <c r="F99" s="756"/>
      <c r="G99" s="756"/>
      <c r="H99" s="756"/>
    </row>
    <row r="100" spans="1:12" ht="45" customHeight="1" x14ac:dyDescent="0.2">
      <c r="B100" s="756"/>
      <c r="C100" s="756"/>
      <c r="D100" s="756"/>
      <c r="E100" s="756"/>
      <c r="F100" s="756"/>
      <c r="G100" s="756"/>
      <c r="H100" s="756"/>
    </row>
    <row r="101" spans="1:12" x14ac:dyDescent="0.2">
      <c r="B101" s="499"/>
      <c r="C101" s="499"/>
      <c r="D101" s="499"/>
      <c r="E101" s="499"/>
      <c r="F101" s="499"/>
      <c r="G101" s="548"/>
      <c r="H101" s="548"/>
    </row>
    <row r="102" spans="1:12" ht="17.25" customHeight="1" thickBot="1" x14ac:dyDescent="0.3">
      <c r="A102" s="39"/>
      <c r="B102" s="44" t="s">
        <v>456</v>
      </c>
      <c r="C102" s="45"/>
      <c r="D102" s="46"/>
      <c r="E102" s="47"/>
      <c r="F102" s="47"/>
      <c r="G102" s="738">
        <f>SUM(G103)</f>
        <v>2000</v>
      </c>
      <c r="H102" s="738"/>
      <c r="I102" s="299">
        <v>2000</v>
      </c>
      <c r="J102" s="299">
        <v>2000</v>
      </c>
      <c r="K102" s="36"/>
      <c r="L102" s="243"/>
    </row>
    <row r="103" spans="1:12" ht="15.75" thickTop="1" x14ac:dyDescent="0.25">
      <c r="A103" s="39">
        <v>5222</v>
      </c>
      <c r="B103" s="21" t="s">
        <v>297</v>
      </c>
      <c r="C103" s="22"/>
      <c r="D103" s="23"/>
      <c r="E103" s="24"/>
      <c r="F103" s="24"/>
      <c r="G103" s="707">
        <v>2000</v>
      </c>
      <c r="H103" s="708"/>
      <c r="I103" s="39"/>
      <c r="J103" s="39"/>
      <c r="K103" s="36"/>
      <c r="L103" s="243"/>
    </row>
    <row r="104" spans="1:12" ht="15" customHeight="1" x14ac:dyDescent="0.2">
      <c r="A104" s="39"/>
      <c r="B104" s="714" t="s">
        <v>849</v>
      </c>
      <c r="C104" s="714"/>
      <c r="D104" s="714"/>
      <c r="E104" s="714"/>
      <c r="F104" s="714"/>
      <c r="G104" s="714"/>
      <c r="H104" s="714"/>
      <c r="I104" s="39"/>
      <c r="J104" s="39"/>
      <c r="K104" s="36"/>
      <c r="L104" s="243"/>
    </row>
    <row r="105" spans="1:12" ht="42" customHeight="1" x14ac:dyDescent="0.2">
      <c r="A105" s="39"/>
      <c r="B105" s="714"/>
      <c r="C105" s="714"/>
      <c r="D105" s="714"/>
      <c r="E105" s="714"/>
      <c r="F105" s="714"/>
      <c r="G105" s="714"/>
      <c r="H105" s="714"/>
      <c r="I105" s="39"/>
      <c r="J105" s="39"/>
      <c r="K105" s="36"/>
      <c r="L105" s="243"/>
    </row>
    <row r="106" spans="1:12" x14ac:dyDescent="0.2">
      <c r="B106" s="494"/>
      <c r="C106" s="494"/>
      <c r="D106" s="494"/>
      <c r="E106" s="494"/>
      <c r="F106" s="494"/>
      <c r="G106" s="548"/>
      <c r="H106" s="548"/>
    </row>
    <row r="107" spans="1:12" ht="15.75" thickBot="1" x14ac:dyDescent="0.3">
      <c r="B107" s="44" t="s">
        <v>403</v>
      </c>
      <c r="C107" s="45"/>
      <c r="D107" s="46"/>
      <c r="E107" s="47"/>
      <c r="F107" s="47"/>
      <c r="G107" s="738">
        <f>SUM(G108,G112,G116,G120)</f>
        <v>566</v>
      </c>
      <c r="H107" s="738"/>
      <c r="I107" s="139">
        <f>SUM(I108:I120)</f>
        <v>854</v>
      </c>
      <c r="J107" s="139">
        <f>SUM(J108:J120)</f>
        <v>876</v>
      </c>
      <c r="L107" s="37"/>
    </row>
    <row r="108" spans="1:12" ht="15.75" thickTop="1" x14ac:dyDescent="0.25">
      <c r="A108" s="37">
        <v>5139</v>
      </c>
      <c r="B108" s="21" t="s">
        <v>341</v>
      </c>
      <c r="C108" s="124"/>
      <c r="D108" s="124"/>
      <c r="E108" s="124"/>
      <c r="F108" s="124"/>
      <c r="G108" s="732">
        <v>28</v>
      </c>
      <c r="H108" s="733"/>
      <c r="I108" s="36">
        <v>0</v>
      </c>
      <c r="J108" s="36">
        <v>14</v>
      </c>
      <c r="L108" s="37"/>
    </row>
    <row r="109" spans="1:12" ht="14.25" customHeight="1" x14ac:dyDescent="0.2">
      <c r="B109" s="756" t="s">
        <v>850</v>
      </c>
      <c r="C109" s="756"/>
      <c r="D109" s="756"/>
      <c r="E109" s="756"/>
      <c r="F109" s="756"/>
      <c r="G109" s="756"/>
      <c r="H109" s="756"/>
    </row>
    <row r="110" spans="1:12" x14ac:dyDescent="0.2">
      <c r="B110" s="756"/>
      <c r="C110" s="756"/>
      <c r="D110" s="756"/>
      <c r="E110" s="756"/>
      <c r="F110" s="756"/>
      <c r="G110" s="756"/>
      <c r="H110" s="756"/>
    </row>
    <row r="111" spans="1:12" ht="15" x14ac:dyDescent="0.25">
      <c r="B111" s="94"/>
      <c r="C111" s="95"/>
      <c r="D111" s="93"/>
      <c r="E111" s="92"/>
      <c r="F111" s="92"/>
      <c r="G111" s="552"/>
      <c r="H111" s="552"/>
      <c r="I111" s="142"/>
      <c r="J111" s="142"/>
    </row>
    <row r="112" spans="1:12" ht="15" x14ac:dyDescent="0.25">
      <c r="A112" s="37">
        <v>5164</v>
      </c>
      <c r="B112" s="21" t="s">
        <v>29</v>
      </c>
      <c r="C112" s="126"/>
      <c r="D112" s="126"/>
      <c r="E112" s="126"/>
      <c r="F112" s="126"/>
      <c r="G112" s="707">
        <v>86</v>
      </c>
      <c r="H112" s="708"/>
      <c r="I112" s="36">
        <v>53</v>
      </c>
      <c r="J112" s="36">
        <v>53</v>
      </c>
    </row>
    <row r="113" spans="1:12" x14ac:dyDescent="0.2">
      <c r="B113" s="739" t="s">
        <v>851</v>
      </c>
      <c r="C113" s="739"/>
      <c r="D113" s="739"/>
      <c r="E113" s="739"/>
      <c r="F113" s="739"/>
      <c r="G113" s="739"/>
      <c r="H113" s="739"/>
    </row>
    <row r="114" spans="1:12" ht="29.25" customHeight="1" x14ac:dyDescent="0.2">
      <c r="B114" s="739"/>
      <c r="C114" s="739"/>
      <c r="D114" s="739"/>
      <c r="E114" s="739"/>
      <c r="F114" s="739"/>
      <c r="G114" s="739"/>
      <c r="H114" s="739"/>
    </row>
    <row r="115" spans="1:12" x14ac:dyDescent="0.2">
      <c r="B115" s="501"/>
      <c r="C115" s="501"/>
      <c r="D115" s="501"/>
      <c r="E115" s="501"/>
      <c r="F115" s="501"/>
      <c r="G115" s="546"/>
      <c r="H115" s="546"/>
    </row>
    <row r="116" spans="1:12" s="540" customFormat="1" ht="15" x14ac:dyDescent="0.25">
      <c r="A116" s="212">
        <v>5169</v>
      </c>
      <c r="B116" s="21" t="s">
        <v>14</v>
      </c>
      <c r="C116" s="126"/>
      <c r="D116" s="126"/>
      <c r="E116" s="126"/>
      <c r="F116" s="126"/>
      <c r="G116" s="707">
        <v>358</v>
      </c>
      <c r="H116" s="708"/>
      <c r="I116" s="213">
        <v>750</v>
      </c>
      <c r="J116" s="213">
        <v>758</v>
      </c>
      <c r="K116" s="214"/>
      <c r="L116" s="212"/>
    </row>
    <row r="117" spans="1:12" x14ac:dyDescent="0.2">
      <c r="B117" s="739" t="s">
        <v>852</v>
      </c>
      <c r="C117" s="739"/>
      <c r="D117" s="739"/>
      <c r="E117" s="739"/>
      <c r="F117" s="739"/>
      <c r="G117" s="739"/>
      <c r="H117" s="739"/>
      <c r="L117" s="37"/>
    </row>
    <row r="118" spans="1:12" x14ac:dyDescent="0.2">
      <c r="B118" s="739"/>
      <c r="C118" s="739"/>
      <c r="D118" s="739"/>
      <c r="E118" s="739"/>
      <c r="F118" s="739"/>
      <c r="G118" s="739"/>
      <c r="H118" s="739"/>
      <c r="L118" s="37"/>
    </row>
    <row r="119" spans="1:12" x14ac:dyDescent="0.2">
      <c r="B119" s="501"/>
      <c r="C119" s="501"/>
      <c r="D119" s="501"/>
      <c r="E119" s="501"/>
      <c r="F119" s="501"/>
      <c r="G119" s="546"/>
      <c r="H119" s="546"/>
    </row>
    <row r="120" spans="1:12" ht="15" x14ac:dyDescent="0.25">
      <c r="A120" s="37">
        <v>5175</v>
      </c>
      <c r="B120" s="498" t="s">
        <v>26</v>
      </c>
      <c r="C120" s="491"/>
      <c r="D120" s="491"/>
      <c r="E120" s="491"/>
      <c r="F120" s="491"/>
      <c r="G120" s="732">
        <v>94</v>
      </c>
      <c r="H120" s="733"/>
      <c r="I120" s="36">
        <v>51</v>
      </c>
      <c r="J120" s="36">
        <v>51</v>
      </c>
    </row>
    <row r="121" spans="1:12" x14ac:dyDescent="0.2">
      <c r="B121" s="739" t="s">
        <v>853</v>
      </c>
      <c r="C121" s="739"/>
      <c r="D121" s="739"/>
      <c r="E121" s="739"/>
      <c r="F121" s="739"/>
      <c r="G121" s="739"/>
      <c r="H121" s="739"/>
    </row>
    <row r="122" spans="1:12" x14ac:dyDescent="0.2">
      <c r="B122" s="739"/>
      <c r="C122" s="739"/>
      <c r="D122" s="739"/>
      <c r="E122" s="739"/>
      <c r="F122" s="739"/>
      <c r="G122" s="739"/>
      <c r="H122" s="739"/>
    </row>
    <row r="123" spans="1:12" x14ac:dyDescent="0.2">
      <c r="B123" s="501"/>
      <c r="C123" s="501"/>
      <c r="D123" s="501"/>
      <c r="E123" s="501"/>
      <c r="F123" s="501"/>
      <c r="G123" s="546"/>
      <c r="H123" s="546"/>
    </row>
    <row r="124" spans="1:12" ht="15.75" thickBot="1" x14ac:dyDescent="0.3">
      <c r="B124" s="44" t="s">
        <v>422</v>
      </c>
      <c r="C124" s="45"/>
      <c r="D124" s="46"/>
      <c r="E124" s="46"/>
      <c r="F124" s="47"/>
      <c r="G124" s="738">
        <f>SUM(G125)</f>
        <v>153</v>
      </c>
      <c r="H124" s="738"/>
      <c r="I124" s="139">
        <v>161</v>
      </c>
      <c r="J124" s="139">
        <v>139</v>
      </c>
      <c r="K124" s="37"/>
      <c r="L124" s="37"/>
    </row>
    <row r="125" spans="1:12" ht="15" customHeight="1" thickTop="1" x14ac:dyDescent="0.25">
      <c r="A125" s="37">
        <v>5494</v>
      </c>
      <c r="B125" s="498" t="s">
        <v>441</v>
      </c>
      <c r="C125" s="504"/>
      <c r="D125" s="504"/>
      <c r="E125" s="504"/>
      <c r="F125" s="504"/>
      <c r="G125" s="732">
        <v>153</v>
      </c>
      <c r="H125" s="732"/>
      <c r="L125" s="37"/>
    </row>
    <row r="126" spans="1:12" x14ac:dyDescent="0.2">
      <c r="B126" s="739" t="s">
        <v>854</v>
      </c>
      <c r="C126" s="739"/>
      <c r="D126" s="739"/>
      <c r="E126" s="739"/>
      <c r="F126" s="739"/>
      <c r="G126" s="739"/>
      <c r="H126" s="739"/>
      <c r="L126" s="37"/>
    </row>
    <row r="127" spans="1:12" x14ac:dyDescent="0.2">
      <c r="B127" s="739"/>
      <c r="C127" s="739"/>
      <c r="D127" s="739"/>
      <c r="E127" s="739"/>
      <c r="F127" s="739"/>
      <c r="G127" s="739"/>
      <c r="H127" s="739"/>
      <c r="L127" s="37"/>
    </row>
    <row r="128" spans="1:12" x14ac:dyDescent="0.2">
      <c r="B128" s="739"/>
      <c r="C128" s="739"/>
      <c r="D128" s="739"/>
      <c r="E128" s="739"/>
      <c r="F128" s="739"/>
      <c r="G128" s="739"/>
      <c r="H128" s="739"/>
      <c r="L128" s="37"/>
    </row>
    <row r="129" spans="1:10" x14ac:dyDescent="0.2">
      <c r="B129" s="499"/>
      <c r="C129" s="499"/>
      <c r="D129" s="499"/>
      <c r="E129" s="499"/>
      <c r="F129" s="499"/>
      <c r="G129" s="548"/>
      <c r="H129" s="548"/>
    </row>
    <row r="130" spans="1:10" ht="15.75" thickBot="1" x14ac:dyDescent="0.3">
      <c r="B130" s="44" t="s">
        <v>409</v>
      </c>
      <c r="C130" s="45"/>
      <c r="D130" s="46"/>
      <c r="E130" s="47"/>
      <c r="F130" s="47"/>
      <c r="G130" s="738">
        <f>SUM(G131)</f>
        <v>4183</v>
      </c>
      <c r="H130" s="738"/>
      <c r="I130" s="139">
        <v>4406</v>
      </c>
      <c r="J130" s="139">
        <v>4406</v>
      </c>
    </row>
    <row r="131" spans="1:10" ht="15.75" thickTop="1" x14ac:dyDescent="0.25">
      <c r="A131" s="37">
        <v>5169</v>
      </c>
      <c r="B131" s="498" t="s">
        <v>14</v>
      </c>
      <c r="C131" s="42"/>
      <c r="D131" s="37"/>
      <c r="E131" s="35"/>
      <c r="F131" s="35"/>
      <c r="G131" s="732">
        <v>4183</v>
      </c>
      <c r="H131" s="733"/>
    </row>
    <row r="132" spans="1:10" ht="15" customHeight="1" x14ac:dyDescent="0.2">
      <c r="B132" s="756" t="s">
        <v>855</v>
      </c>
      <c r="C132" s="756"/>
      <c r="D132" s="756"/>
      <c r="E132" s="756"/>
      <c r="F132" s="756"/>
      <c r="G132" s="756"/>
      <c r="H132" s="756"/>
    </row>
    <row r="133" spans="1:10" ht="44.25" customHeight="1" x14ac:dyDescent="0.2">
      <c r="B133" s="756"/>
      <c r="C133" s="756"/>
      <c r="D133" s="756"/>
      <c r="E133" s="756"/>
      <c r="F133" s="756"/>
      <c r="G133" s="756"/>
      <c r="H133" s="756"/>
    </row>
    <row r="134" spans="1:10" x14ac:dyDescent="0.2">
      <c r="B134" s="326"/>
      <c r="C134" s="326"/>
      <c r="D134" s="326"/>
      <c r="E134" s="326"/>
      <c r="F134" s="326"/>
      <c r="G134" s="555"/>
      <c r="H134" s="555"/>
    </row>
    <row r="135" spans="1:10" ht="15.75" thickBot="1" x14ac:dyDescent="0.3">
      <c r="B135" s="44" t="s">
        <v>410</v>
      </c>
      <c r="C135" s="45"/>
      <c r="D135" s="46"/>
      <c r="E135" s="47"/>
      <c r="F135" s="47"/>
      <c r="G135" s="738">
        <f>SUM(G136,G141)</f>
        <v>7376</v>
      </c>
      <c r="H135" s="738"/>
      <c r="I135" s="139">
        <f>SUM(I136:I141)</f>
        <v>7386</v>
      </c>
      <c r="J135" s="139">
        <f>SUM(J136:J141)</f>
        <v>6889</v>
      </c>
    </row>
    <row r="136" spans="1:10" ht="15.75" thickTop="1" x14ac:dyDescent="0.25">
      <c r="A136" s="37">
        <v>5139</v>
      </c>
      <c r="B136" s="21" t="s">
        <v>341</v>
      </c>
      <c r="C136" s="42"/>
      <c r="D136" s="37"/>
      <c r="E136" s="35"/>
      <c r="F136" s="35"/>
      <c r="G136" s="732">
        <v>4276</v>
      </c>
      <c r="H136" s="733"/>
      <c r="I136" s="36">
        <v>4247</v>
      </c>
      <c r="J136" s="36">
        <v>4035</v>
      </c>
    </row>
    <row r="137" spans="1:10" ht="15" customHeight="1" x14ac:dyDescent="0.2">
      <c r="B137" s="756" t="s">
        <v>856</v>
      </c>
      <c r="C137" s="756"/>
      <c r="D137" s="756"/>
      <c r="E137" s="756"/>
      <c r="F137" s="756"/>
      <c r="G137" s="756"/>
      <c r="H137" s="756"/>
    </row>
    <row r="138" spans="1:10" ht="15" customHeight="1" x14ac:dyDescent="0.2">
      <c r="B138" s="756"/>
      <c r="C138" s="756"/>
      <c r="D138" s="756"/>
      <c r="E138" s="756"/>
      <c r="F138" s="756"/>
      <c r="G138" s="756"/>
      <c r="H138" s="756"/>
    </row>
    <row r="139" spans="1:10" ht="68.25" customHeight="1" x14ac:dyDescent="0.2">
      <c r="B139" s="756"/>
      <c r="C139" s="756"/>
      <c r="D139" s="756"/>
      <c r="E139" s="756"/>
      <c r="F139" s="756"/>
      <c r="G139" s="756"/>
      <c r="H139" s="756"/>
    </row>
    <row r="140" spans="1:10" x14ac:dyDescent="0.2">
      <c r="B140" s="530"/>
      <c r="C140" s="530"/>
      <c r="D140" s="530"/>
      <c r="E140" s="530"/>
      <c r="F140" s="530"/>
      <c r="G140" s="555"/>
      <c r="H140" s="555"/>
    </row>
    <row r="141" spans="1:10" ht="15" x14ac:dyDescent="0.25">
      <c r="A141" s="37">
        <v>5169</v>
      </c>
      <c r="B141" s="528" t="s">
        <v>14</v>
      </c>
      <c r="C141" s="42"/>
      <c r="D141" s="37"/>
      <c r="E141" s="35"/>
      <c r="F141" s="35"/>
      <c r="G141" s="732">
        <v>3100</v>
      </c>
      <c r="H141" s="733"/>
      <c r="I141" s="36">
        <v>3139</v>
      </c>
      <c r="J141" s="36">
        <v>2854</v>
      </c>
    </row>
    <row r="142" spans="1:10" ht="15" customHeight="1" x14ac:dyDescent="0.2">
      <c r="B142" s="756" t="s">
        <v>857</v>
      </c>
      <c r="C142" s="756"/>
      <c r="D142" s="756"/>
      <c r="E142" s="756"/>
      <c r="F142" s="756"/>
      <c r="G142" s="756"/>
      <c r="H142" s="756"/>
    </row>
    <row r="143" spans="1:10" ht="15" customHeight="1" x14ac:dyDescent="0.2">
      <c r="B143" s="756"/>
      <c r="C143" s="756"/>
      <c r="D143" s="756"/>
      <c r="E143" s="756"/>
      <c r="F143" s="756"/>
      <c r="G143" s="756"/>
      <c r="H143" s="756"/>
    </row>
    <row r="144" spans="1:10" ht="86.25" customHeight="1" x14ac:dyDescent="0.2">
      <c r="B144" s="756"/>
      <c r="C144" s="756"/>
      <c r="D144" s="756"/>
      <c r="E144" s="756"/>
      <c r="F144" s="756"/>
      <c r="G144" s="756"/>
      <c r="H144" s="756"/>
    </row>
    <row r="145" spans="1:39" ht="1.5" customHeight="1" x14ac:dyDescent="0.2">
      <c r="B145" s="756"/>
      <c r="C145" s="756"/>
      <c r="D145" s="756"/>
      <c r="E145" s="756"/>
      <c r="F145" s="756"/>
      <c r="G145" s="756"/>
      <c r="H145" s="756"/>
    </row>
    <row r="146" spans="1:39" ht="15" customHeight="1" x14ac:dyDescent="0.2">
      <c r="B146" s="501"/>
      <c r="C146" s="501"/>
      <c r="D146" s="501"/>
      <c r="E146" s="501"/>
      <c r="F146" s="501"/>
      <c r="G146" s="546"/>
      <c r="H146" s="546"/>
    </row>
    <row r="147" spans="1:39" ht="15.75" thickBot="1" x14ac:dyDescent="0.3">
      <c r="B147" s="44" t="s">
        <v>559</v>
      </c>
      <c r="C147" s="45"/>
      <c r="D147" s="46"/>
      <c r="E147" s="47"/>
      <c r="F147" s="47"/>
      <c r="G147" s="712">
        <f>SUM(G148)</f>
        <v>50</v>
      </c>
      <c r="H147" s="713"/>
      <c r="I147" s="196">
        <f>SUM(I148)</f>
        <v>30</v>
      </c>
      <c r="J147" s="196">
        <f>SUM(J148)</f>
        <v>325</v>
      </c>
      <c r="K147" s="23"/>
      <c r="L147" s="241"/>
      <c r="M147" s="241"/>
      <c r="N147" s="241"/>
      <c r="O147" s="241"/>
      <c r="P147" s="241"/>
      <c r="Q147" s="241"/>
      <c r="R147" s="241"/>
      <c r="S147" s="241"/>
      <c r="T147" s="241"/>
      <c r="U147" s="241"/>
      <c r="V147" s="241"/>
      <c r="W147" s="241"/>
      <c r="X147" s="241"/>
      <c r="Y147" s="241"/>
      <c r="Z147" s="241"/>
      <c r="AA147" s="241"/>
      <c r="AB147" s="241"/>
      <c r="AC147" s="241"/>
      <c r="AD147" s="241"/>
      <c r="AE147" s="241"/>
      <c r="AF147" s="241"/>
      <c r="AG147" s="241"/>
      <c r="AH147" s="241"/>
      <c r="AI147" s="241"/>
      <c r="AJ147" s="241"/>
      <c r="AK147" s="241"/>
      <c r="AL147" s="241"/>
      <c r="AM147" s="241"/>
    </row>
    <row r="148" spans="1:39" ht="15.75" thickTop="1" x14ac:dyDescent="0.25">
      <c r="A148" s="37">
        <v>5041</v>
      </c>
      <c r="B148" s="21" t="s">
        <v>64</v>
      </c>
      <c r="C148" s="126"/>
      <c r="D148" s="126"/>
      <c r="E148" s="126"/>
      <c r="F148" s="126"/>
      <c r="G148" s="707">
        <v>50</v>
      </c>
      <c r="H148" s="710"/>
      <c r="I148" s="57">
        <v>30</v>
      </c>
      <c r="J148" s="57">
        <v>325</v>
      </c>
      <c r="K148" s="23"/>
      <c r="L148" s="241"/>
      <c r="M148" s="241"/>
      <c r="N148" s="241"/>
      <c r="O148" s="241"/>
      <c r="P148" s="241"/>
      <c r="Q148" s="241"/>
      <c r="R148" s="241"/>
      <c r="S148" s="241"/>
      <c r="T148" s="241"/>
      <c r="U148" s="241"/>
      <c r="V148" s="241"/>
      <c r="W148" s="241"/>
      <c r="X148" s="241"/>
      <c r="Y148" s="241"/>
      <c r="Z148" s="241"/>
      <c r="AA148" s="241"/>
      <c r="AB148" s="241"/>
      <c r="AC148" s="241"/>
      <c r="AD148" s="241"/>
      <c r="AE148" s="241"/>
      <c r="AF148" s="241"/>
      <c r="AG148" s="241"/>
      <c r="AH148" s="241"/>
      <c r="AI148" s="241"/>
      <c r="AJ148" s="241"/>
      <c r="AK148" s="241"/>
      <c r="AL148" s="241"/>
      <c r="AM148" s="241"/>
    </row>
    <row r="149" spans="1:39" ht="15.75" customHeight="1" x14ac:dyDescent="0.2">
      <c r="B149" s="711" t="s">
        <v>858</v>
      </c>
      <c r="C149" s="711"/>
      <c r="D149" s="711"/>
      <c r="E149" s="711"/>
      <c r="F149" s="711"/>
      <c r="G149" s="711"/>
      <c r="H149" s="711"/>
      <c r="I149" s="57"/>
      <c r="J149" s="57"/>
      <c r="K149" s="23"/>
      <c r="L149" s="241"/>
      <c r="M149" s="241"/>
      <c r="N149" s="241"/>
      <c r="O149" s="241"/>
      <c r="P149" s="241"/>
      <c r="Q149" s="241"/>
      <c r="R149" s="241"/>
      <c r="S149" s="241"/>
      <c r="T149" s="241"/>
      <c r="U149" s="241"/>
      <c r="V149" s="241"/>
      <c r="W149" s="241"/>
      <c r="X149" s="241"/>
      <c r="Y149" s="241"/>
      <c r="Z149" s="241"/>
      <c r="AA149" s="241"/>
      <c r="AB149" s="241"/>
      <c r="AC149" s="241"/>
      <c r="AD149" s="241"/>
      <c r="AE149" s="241"/>
      <c r="AF149" s="241"/>
      <c r="AG149" s="241"/>
      <c r="AH149" s="241"/>
      <c r="AI149" s="241"/>
      <c r="AJ149" s="241"/>
      <c r="AK149" s="241"/>
      <c r="AL149" s="241"/>
      <c r="AM149" s="241"/>
    </row>
    <row r="150" spans="1:39" ht="15" customHeight="1" x14ac:dyDescent="0.2">
      <c r="B150" s="711"/>
      <c r="C150" s="711"/>
      <c r="D150" s="711"/>
      <c r="E150" s="711"/>
      <c r="F150" s="711"/>
      <c r="G150" s="711"/>
      <c r="H150" s="711"/>
      <c r="I150" s="57"/>
      <c r="J150" s="57"/>
      <c r="K150" s="23"/>
      <c r="L150" s="241"/>
      <c r="M150" s="241"/>
      <c r="N150" s="241"/>
      <c r="O150" s="241"/>
      <c r="P150" s="241"/>
      <c r="Q150" s="241"/>
      <c r="R150" s="241"/>
      <c r="S150" s="241"/>
      <c r="T150" s="241"/>
      <c r="U150" s="241"/>
      <c r="V150" s="241"/>
      <c r="W150" s="241"/>
      <c r="X150" s="241"/>
      <c r="Y150" s="241"/>
      <c r="Z150" s="241"/>
      <c r="AA150" s="241"/>
      <c r="AB150" s="241"/>
      <c r="AC150" s="241"/>
      <c r="AD150" s="241"/>
      <c r="AE150" s="241"/>
      <c r="AF150" s="241"/>
      <c r="AG150" s="241"/>
      <c r="AH150" s="241"/>
      <c r="AI150" s="241"/>
      <c r="AJ150" s="241"/>
      <c r="AK150" s="241"/>
      <c r="AL150" s="241"/>
      <c r="AM150" s="241"/>
    </row>
    <row r="151" spans="1:39" ht="15" customHeight="1" x14ac:dyDescent="0.2">
      <c r="B151" s="501"/>
      <c r="C151" s="501"/>
      <c r="D151" s="501"/>
      <c r="E151" s="501"/>
      <c r="F151" s="501"/>
      <c r="G151" s="546"/>
      <c r="H151" s="546"/>
    </row>
    <row r="152" spans="1:39" ht="15.75" thickBot="1" x14ac:dyDescent="0.3">
      <c r="B152" s="44" t="s">
        <v>562</v>
      </c>
      <c r="C152" s="45"/>
      <c r="D152" s="46"/>
      <c r="E152" s="47"/>
      <c r="F152" s="47"/>
      <c r="G152" s="738">
        <f>SUM(G153,G164,G167,G171,G176,G181)</f>
        <v>4849</v>
      </c>
      <c r="H152" s="738"/>
      <c r="I152" s="139">
        <f>SUM(I153:I181)</f>
        <v>4460</v>
      </c>
      <c r="J152" s="139">
        <f>SUM(J153:J181)</f>
        <v>4127</v>
      </c>
    </row>
    <row r="153" spans="1:39" ht="15.75" thickTop="1" x14ac:dyDescent="0.25">
      <c r="A153" s="37">
        <v>5139</v>
      </c>
      <c r="B153" s="21" t="s">
        <v>341</v>
      </c>
      <c r="C153" s="124"/>
      <c r="D153" s="124"/>
      <c r="E153" s="124"/>
      <c r="F153" s="124"/>
      <c r="G153" s="732">
        <f>SUM(G154,G157,G160)</f>
        <v>181</v>
      </c>
      <c r="H153" s="733"/>
      <c r="I153" s="36">
        <v>68</v>
      </c>
      <c r="J153" s="36">
        <v>90</v>
      </c>
    </row>
    <row r="154" spans="1:39" ht="15" customHeight="1" x14ac:dyDescent="0.25">
      <c r="B154" s="578" t="s">
        <v>859</v>
      </c>
      <c r="C154" s="42"/>
      <c r="D154" s="37"/>
      <c r="E154" s="35"/>
      <c r="F154" s="35"/>
      <c r="G154" s="735">
        <v>30</v>
      </c>
      <c r="H154" s="736"/>
    </row>
    <row r="155" spans="1:39" ht="27.75" customHeight="1" x14ac:dyDescent="0.2">
      <c r="B155" s="739" t="s">
        <v>860</v>
      </c>
      <c r="C155" s="739"/>
      <c r="D155" s="739"/>
      <c r="E155" s="739"/>
      <c r="F155" s="739"/>
      <c r="G155" s="739"/>
      <c r="H155" s="739"/>
    </row>
    <row r="156" spans="1:39" ht="15" customHeight="1" x14ac:dyDescent="0.2">
      <c r="B156" s="529"/>
      <c r="C156" s="529"/>
      <c r="D156" s="529"/>
      <c r="E156" s="529"/>
      <c r="F156" s="529"/>
      <c r="G156" s="571"/>
      <c r="H156" s="571"/>
    </row>
    <row r="157" spans="1:39" ht="15" customHeight="1" x14ac:dyDescent="0.25">
      <c r="B157" s="578" t="s">
        <v>861</v>
      </c>
      <c r="C157" s="42"/>
      <c r="D157" s="37"/>
      <c r="E157" s="35"/>
      <c r="F157" s="35"/>
      <c r="G157" s="735">
        <v>13</v>
      </c>
      <c r="H157" s="736"/>
    </row>
    <row r="158" spans="1:39" ht="43.5" customHeight="1" x14ac:dyDescent="0.2">
      <c r="B158" s="739" t="s">
        <v>862</v>
      </c>
      <c r="C158" s="739"/>
      <c r="D158" s="739"/>
      <c r="E158" s="739"/>
      <c r="F158" s="739"/>
      <c r="G158" s="739"/>
      <c r="H158" s="739"/>
    </row>
    <row r="159" spans="1:39" ht="15" customHeight="1" x14ac:dyDescent="0.2">
      <c r="B159" s="529"/>
      <c r="C159" s="529"/>
      <c r="D159" s="529"/>
      <c r="E159" s="529"/>
      <c r="F159" s="529"/>
      <c r="G159" s="571"/>
      <c r="H159" s="571"/>
    </row>
    <row r="160" spans="1:39" ht="15" customHeight="1" x14ac:dyDescent="0.25">
      <c r="B160" s="578" t="s">
        <v>920</v>
      </c>
      <c r="C160" s="42"/>
      <c r="D160" s="37"/>
      <c r="E160" s="35"/>
      <c r="F160" s="35"/>
      <c r="G160" s="735">
        <v>138</v>
      </c>
      <c r="H160" s="736"/>
    </row>
    <row r="161" spans="1:12" ht="15" customHeight="1" x14ac:dyDescent="0.2">
      <c r="B161" s="739" t="s">
        <v>863</v>
      </c>
      <c r="C161" s="739"/>
      <c r="D161" s="739"/>
      <c r="E161" s="739"/>
      <c r="F161" s="739"/>
      <c r="G161" s="739"/>
      <c r="H161" s="739"/>
    </row>
    <row r="162" spans="1:12" ht="43.5" customHeight="1" x14ac:dyDescent="0.2">
      <c r="B162" s="739"/>
      <c r="C162" s="739"/>
      <c r="D162" s="739"/>
      <c r="E162" s="739"/>
      <c r="F162" s="739"/>
      <c r="G162" s="739"/>
      <c r="H162" s="739"/>
    </row>
    <row r="163" spans="1:12" ht="15" customHeight="1" x14ac:dyDescent="0.2">
      <c r="B163" s="501"/>
      <c r="C163" s="501"/>
      <c r="D163" s="501"/>
      <c r="E163" s="501"/>
      <c r="F163" s="501"/>
      <c r="G163" s="546"/>
      <c r="H163" s="546"/>
    </row>
    <row r="164" spans="1:12" ht="15" x14ac:dyDescent="0.25">
      <c r="A164" s="37">
        <v>5162</v>
      </c>
      <c r="B164" s="21" t="s">
        <v>189</v>
      </c>
      <c r="C164" s="42"/>
      <c r="D164" s="37"/>
      <c r="E164" s="37"/>
      <c r="F164" s="35"/>
      <c r="G164" s="732">
        <v>20</v>
      </c>
      <c r="H164" s="733"/>
      <c r="I164" s="36">
        <v>20</v>
      </c>
      <c r="J164" s="36">
        <v>20</v>
      </c>
    </row>
    <row r="165" spans="1:12" ht="15" customHeight="1" x14ac:dyDescent="0.2">
      <c r="B165" s="739" t="s">
        <v>864</v>
      </c>
      <c r="C165" s="739"/>
      <c r="D165" s="739"/>
      <c r="E165" s="739"/>
      <c r="F165" s="739"/>
      <c r="G165" s="739"/>
      <c r="H165" s="739"/>
    </row>
    <row r="166" spans="1:12" ht="19.5" customHeight="1" x14ac:dyDescent="0.2">
      <c r="B166" s="501"/>
      <c r="C166" s="501"/>
      <c r="D166" s="501"/>
      <c r="E166" s="501"/>
      <c r="F166" s="501"/>
      <c r="G166" s="546"/>
      <c r="H166" s="546"/>
    </row>
    <row r="167" spans="1:12" ht="15" x14ac:dyDescent="0.25">
      <c r="A167" s="37">
        <v>5164</v>
      </c>
      <c r="B167" s="528" t="s">
        <v>29</v>
      </c>
      <c r="C167" s="526"/>
      <c r="D167" s="526"/>
      <c r="E167" s="526"/>
      <c r="F167" s="526"/>
      <c r="G167" s="732">
        <v>707</v>
      </c>
      <c r="H167" s="733"/>
      <c r="I167" s="36">
        <v>480</v>
      </c>
      <c r="J167" s="36">
        <v>601</v>
      </c>
      <c r="L167" s="37"/>
    </row>
    <row r="168" spans="1:12" ht="15" customHeight="1" x14ac:dyDescent="0.2">
      <c r="B168" s="739" t="s">
        <v>865</v>
      </c>
      <c r="C168" s="739"/>
      <c r="D168" s="739"/>
      <c r="E168" s="739"/>
      <c r="F168" s="739"/>
      <c r="G168" s="739"/>
      <c r="H168" s="739"/>
      <c r="L168" s="37"/>
    </row>
    <row r="169" spans="1:12" ht="15" customHeight="1" x14ac:dyDescent="0.2">
      <c r="B169" s="739"/>
      <c r="C169" s="739"/>
      <c r="D169" s="739"/>
      <c r="E169" s="739"/>
      <c r="F169" s="739"/>
      <c r="G169" s="739"/>
      <c r="H169" s="739"/>
      <c r="L169" s="37"/>
    </row>
    <row r="170" spans="1:12" ht="15" customHeight="1" x14ac:dyDescent="0.2">
      <c r="B170" s="501"/>
      <c r="C170" s="501"/>
      <c r="D170" s="501"/>
      <c r="E170" s="501"/>
      <c r="F170" s="501"/>
      <c r="G170" s="546"/>
      <c r="H170" s="546"/>
    </row>
    <row r="171" spans="1:12" ht="15" x14ac:dyDescent="0.25">
      <c r="A171" s="37">
        <v>5168</v>
      </c>
      <c r="B171" s="528" t="s">
        <v>63</v>
      </c>
      <c r="C171" s="526"/>
      <c r="D171" s="526"/>
      <c r="E171" s="526"/>
      <c r="F171" s="526"/>
      <c r="G171" s="707">
        <v>200</v>
      </c>
      <c r="H171" s="708"/>
      <c r="I171" s="36">
        <v>210</v>
      </c>
      <c r="J171" s="36">
        <v>225</v>
      </c>
    </row>
    <row r="172" spans="1:12" ht="15" customHeight="1" x14ac:dyDescent="0.2">
      <c r="B172" s="739" t="s">
        <v>866</v>
      </c>
      <c r="C172" s="739"/>
      <c r="D172" s="739"/>
      <c r="E172" s="739"/>
      <c r="F172" s="739"/>
      <c r="G172" s="739"/>
      <c r="H172" s="739"/>
    </row>
    <row r="173" spans="1:12" ht="15" customHeight="1" x14ac:dyDescent="0.2">
      <c r="B173" s="739"/>
      <c r="C173" s="739"/>
      <c r="D173" s="739"/>
      <c r="E173" s="739"/>
      <c r="F173" s="739"/>
      <c r="G173" s="739"/>
      <c r="H173" s="739"/>
    </row>
    <row r="174" spans="1:12" ht="27.75" customHeight="1" x14ac:dyDescent="0.2">
      <c r="B174" s="739"/>
      <c r="C174" s="739"/>
      <c r="D174" s="739"/>
      <c r="E174" s="739"/>
      <c r="F174" s="739"/>
      <c r="G174" s="739"/>
      <c r="H174" s="739"/>
    </row>
    <row r="175" spans="1:12" ht="15" customHeight="1" x14ac:dyDescent="0.2">
      <c r="B175" s="501"/>
      <c r="C175" s="501"/>
      <c r="D175" s="501"/>
      <c r="E175" s="501"/>
      <c r="F175" s="501"/>
      <c r="G175" s="546"/>
      <c r="H175" s="546"/>
    </row>
    <row r="176" spans="1:12" s="540" customFormat="1" ht="15" x14ac:dyDescent="0.25">
      <c r="A176" s="212">
        <v>5169</v>
      </c>
      <c r="B176" s="21" t="s">
        <v>14</v>
      </c>
      <c r="C176" s="126"/>
      <c r="D176" s="126"/>
      <c r="E176" s="126"/>
      <c r="F176" s="126"/>
      <c r="G176" s="707">
        <v>2284</v>
      </c>
      <c r="H176" s="708"/>
      <c r="I176" s="213">
        <v>2645</v>
      </c>
      <c r="J176" s="213">
        <v>2040</v>
      </c>
      <c r="K176" s="214"/>
    </row>
    <row r="177" spans="1:12" ht="15" customHeight="1" x14ac:dyDescent="0.2">
      <c r="B177" s="739" t="s">
        <v>867</v>
      </c>
      <c r="C177" s="739"/>
      <c r="D177" s="739"/>
      <c r="E177" s="739"/>
      <c r="F177" s="739"/>
      <c r="G177" s="739"/>
      <c r="H177" s="739"/>
    </row>
    <row r="178" spans="1:12" ht="15" customHeight="1" x14ac:dyDescent="0.2">
      <c r="B178" s="739"/>
      <c r="C178" s="739"/>
      <c r="D178" s="739"/>
      <c r="E178" s="739"/>
      <c r="F178" s="739"/>
      <c r="G178" s="739"/>
      <c r="H178" s="739"/>
    </row>
    <row r="179" spans="1:12" ht="15" customHeight="1" x14ac:dyDescent="0.2">
      <c r="B179" s="739"/>
      <c r="C179" s="739"/>
      <c r="D179" s="739"/>
      <c r="E179" s="739"/>
      <c r="F179" s="739"/>
      <c r="G179" s="739"/>
      <c r="H179" s="739"/>
    </row>
    <row r="180" spans="1:12" ht="15" customHeight="1" x14ac:dyDescent="0.2">
      <c r="B180" s="501"/>
      <c r="C180" s="501"/>
      <c r="D180" s="501"/>
      <c r="E180" s="501"/>
      <c r="F180" s="501"/>
      <c r="G180" s="546"/>
      <c r="H180" s="546"/>
    </row>
    <row r="181" spans="1:12" ht="15" x14ac:dyDescent="0.25">
      <c r="A181" s="37">
        <v>5175</v>
      </c>
      <c r="B181" s="528" t="s">
        <v>26</v>
      </c>
      <c r="C181" s="526"/>
      <c r="D181" s="526"/>
      <c r="E181" s="526"/>
      <c r="F181" s="526"/>
      <c r="G181" s="732">
        <v>1457</v>
      </c>
      <c r="H181" s="733"/>
      <c r="I181" s="36">
        <v>1037</v>
      </c>
      <c r="J181" s="36">
        <v>1151</v>
      </c>
    </row>
    <row r="182" spans="1:12" ht="15" customHeight="1" x14ac:dyDescent="0.2">
      <c r="B182" s="770" t="s">
        <v>868</v>
      </c>
      <c r="C182" s="770"/>
      <c r="D182" s="770"/>
      <c r="E182" s="770"/>
      <c r="F182" s="770"/>
      <c r="G182" s="770"/>
      <c r="H182" s="770"/>
    </row>
    <row r="183" spans="1:12" ht="29.25" customHeight="1" x14ac:dyDescent="0.2">
      <c r="B183" s="770"/>
      <c r="C183" s="770"/>
      <c r="D183" s="770"/>
      <c r="E183" s="770"/>
      <c r="F183" s="770"/>
      <c r="G183" s="770"/>
      <c r="H183" s="770"/>
    </row>
    <row r="184" spans="1:12" ht="15" customHeight="1" x14ac:dyDescent="0.2">
      <c r="B184" s="501"/>
      <c r="C184" s="501"/>
      <c r="D184" s="501"/>
      <c r="E184" s="501"/>
      <c r="F184" s="501"/>
      <c r="G184" s="546"/>
      <c r="H184" s="546"/>
    </row>
    <row r="185" spans="1:12" ht="15.75" thickBot="1" x14ac:dyDescent="0.3">
      <c r="B185" s="44" t="s">
        <v>561</v>
      </c>
      <c r="C185" s="45"/>
      <c r="D185" s="46"/>
      <c r="E185" s="46"/>
      <c r="F185" s="47"/>
      <c r="G185" s="738">
        <f>SUM(G186)</f>
        <v>376</v>
      </c>
      <c r="H185" s="738"/>
      <c r="I185" s="139">
        <v>356</v>
      </c>
      <c r="J185" s="139">
        <v>423</v>
      </c>
      <c r="K185" s="37"/>
    </row>
    <row r="186" spans="1:12" ht="15" customHeight="1" thickTop="1" x14ac:dyDescent="0.25">
      <c r="A186" s="37">
        <v>5494</v>
      </c>
      <c r="B186" s="528" t="s">
        <v>441</v>
      </c>
      <c r="C186" s="530"/>
      <c r="D186" s="530"/>
      <c r="E186" s="530"/>
      <c r="F186" s="530"/>
      <c r="G186" s="732">
        <v>376</v>
      </c>
      <c r="H186" s="732"/>
    </row>
    <row r="187" spans="1:12" x14ac:dyDescent="0.2">
      <c r="B187" s="739" t="s">
        <v>869</v>
      </c>
      <c r="C187" s="739"/>
      <c r="D187" s="739"/>
      <c r="E187" s="739"/>
      <c r="F187" s="739"/>
      <c r="G187" s="739"/>
      <c r="H187" s="739"/>
    </row>
    <row r="188" spans="1:12" x14ac:dyDescent="0.2">
      <c r="B188" s="739"/>
      <c r="C188" s="739"/>
      <c r="D188" s="739"/>
      <c r="E188" s="739"/>
      <c r="F188" s="739"/>
      <c r="G188" s="739"/>
      <c r="H188" s="739"/>
    </row>
    <row r="189" spans="1:12" ht="72.75" customHeight="1" x14ac:dyDescent="0.2">
      <c r="B189" s="739"/>
      <c r="C189" s="739"/>
      <c r="D189" s="739"/>
      <c r="E189" s="739"/>
      <c r="F189" s="739"/>
      <c r="G189" s="739"/>
      <c r="H189" s="739"/>
    </row>
    <row r="190" spans="1:12" ht="15" customHeight="1" x14ac:dyDescent="0.2">
      <c r="B190" s="501"/>
      <c r="C190" s="501"/>
      <c r="D190" s="501"/>
      <c r="E190" s="501"/>
      <c r="F190" s="501"/>
      <c r="G190" s="546"/>
      <c r="H190" s="546"/>
    </row>
    <row r="191" spans="1:12" ht="15.75" thickBot="1" x14ac:dyDescent="0.3">
      <c r="B191" s="44" t="s">
        <v>563</v>
      </c>
      <c r="C191" s="45"/>
      <c r="D191" s="46"/>
      <c r="E191" s="47"/>
      <c r="F191" s="47"/>
      <c r="G191" s="738">
        <f>SUM(G192,G196,G200,G204)</f>
        <v>241</v>
      </c>
      <c r="H191" s="738"/>
      <c r="I191" s="139">
        <f>SUM(I192:I204)</f>
        <v>267</v>
      </c>
      <c r="J191" s="139">
        <f>SUM(J192:J204)</f>
        <v>103</v>
      </c>
      <c r="K191" s="139"/>
    </row>
    <row r="192" spans="1:12" ht="15.75" thickTop="1" x14ac:dyDescent="0.25">
      <c r="A192" s="37">
        <v>5139</v>
      </c>
      <c r="B192" s="21" t="s">
        <v>341</v>
      </c>
      <c r="C192" s="124"/>
      <c r="D192" s="124"/>
      <c r="E192" s="124"/>
      <c r="F192" s="124"/>
      <c r="G192" s="732">
        <v>8</v>
      </c>
      <c r="H192" s="733"/>
      <c r="I192" s="36">
        <v>17</v>
      </c>
      <c r="J192" s="36">
        <v>7</v>
      </c>
      <c r="L192" s="37"/>
    </row>
    <row r="193" spans="1:12" ht="15" customHeight="1" x14ac:dyDescent="0.2">
      <c r="B193" s="739" t="s">
        <v>870</v>
      </c>
      <c r="C193" s="739"/>
      <c r="D193" s="739"/>
      <c r="E193" s="739"/>
      <c r="F193" s="739"/>
      <c r="G193" s="739"/>
      <c r="H193" s="739"/>
      <c r="L193" s="37"/>
    </row>
    <row r="194" spans="1:12" ht="15" customHeight="1" x14ac:dyDescent="0.2">
      <c r="B194" s="739"/>
      <c r="C194" s="739"/>
      <c r="D194" s="739"/>
      <c r="E194" s="739"/>
      <c r="F194" s="739"/>
      <c r="G194" s="739"/>
      <c r="H194" s="739"/>
      <c r="L194" s="37"/>
    </row>
    <row r="195" spans="1:12" ht="15" customHeight="1" x14ac:dyDescent="0.2">
      <c r="B195" s="501"/>
      <c r="C195" s="501"/>
      <c r="D195" s="501"/>
      <c r="E195" s="501"/>
      <c r="F195" s="501"/>
      <c r="G195" s="546"/>
      <c r="H195" s="546"/>
    </row>
    <row r="196" spans="1:12" ht="15" x14ac:dyDescent="0.25">
      <c r="A196" s="37">
        <v>5164</v>
      </c>
      <c r="B196" s="528" t="s">
        <v>29</v>
      </c>
      <c r="C196" s="526"/>
      <c r="D196" s="526"/>
      <c r="E196" s="526"/>
      <c r="F196" s="526"/>
      <c r="G196" s="732">
        <v>13</v>
      </c>
      <c r="H196" s="733"/>
      <c r="I196" s="36">
        <v>10</v>
      </c>
      <c r="J196" s="36">
        <v>12</v>
      </c>
    </row>
    <row r="197" spans="1:12" ht="15" customHeight="1" x14ac:dyDescent="0.2">
      <c r="B197" s="739" t="s">
        <v>871</v>
      </c>
      <c r="C197" s="739"/>
      <c r="D197" s="739"/>
      <c r="E197" s="739"/>
      <c r="F197" s="739"/>
      <c r="G197" s="739"/>
      <c r="H197" s="739"/>
    </row>
    <row r="198" spans="1:12" ht="15" customHeight="1" x14ac:dyDescent="0.2">
      <c r="B198" s="739"/>
      <c r="C198" s="739"/>
      <c r="D198" s="739"/>
      <c r="E198" s="739"/>
      <c r="F198" s="739"/>
      <c r="G198" s="739"/>
      <c r="H198" s="739"/>
    </row>
    <row r="199" spans="1:12" ht="15" customHeight="1" x14ac:dyDescent="0.2">
      <c r="B199" s="501"/>
      <c r="C199" s="501"/>
      <c r="D199" s="501"/>
      <c r="E199" s="501"/>
      <c r="F199" s="501"/>
      <c r="G199" s="546"/>
      <c r="H199" s="546"/>
    </row>
    <row r="200" spans="1:12" s="540" customFormat="1" ht="15" x14ac:dyDescent="0.25">
      <c r="A200" s="212">
        <v>5169</v>
      </c>
      <c r="B200" s="21" t="s">
        <v>14</v>
      </c>
      <c r="C200" s="126"/>
      <c r="D200" s="126"/>
      <c r="E200" s="126"/>
      <c r="F200" s="126"/>
      <c r="G200" s="707">
        <v>100</v>
      </c>
      <c r="H200" s="708"/>
      <c r="I200" s="213">
        <v>110</v>
      </c>
      <c r="J200" s="213">
        <v>7</v>
      </c>
      <c r="K200" s="214"/>
    </row>
    <row r="201" spans="1:12" ht="15" customHeight="1" x14ac:dyDescent="0.2">
      <c r="B201" s="739" t="s">
        <v>872</v>
      </c>
      <c r="C201" s="739"/>
      <c r="D201" s="739"/>
      <c r="E201" s="739"/>
      <c r="F201" s="739"/>
      <c r="G201" s="739"/>
      <c r="H201" s="739"/>
    </row>
    <row r="202" spans="1:12" ht="29.25" customHeight="1" x14ac:dyDescent="0.2">
      <c r="B202" s="739"/>
      <c r="C202" s="739"/>
      <c r="D202" s="739"/>
      <c r="E202" s="739"/>
      <c r="F202" s="739"/>
      <c r="G202" s="739"/>
      <c r="H202" s="739"/>
    </row>
    <row r="203" spans="1:12" ht="15" customHeight="1" x14ac:dyDescent="0.2">
      <c r="B203" s="501"/>
      <c r="C203" s="501"/>
      <c r="D203" s="501"/>
      <c r="E203" s="501"/>
      <c r="F203" s="501"/>
      <c r="G203" s="546"/>
      <c r="H203" s="546"/>
    </row>
    <row r="204" spans="1:12" ht="15" x14ac:dyDescent="0.25">
      <c r="A204" s="37">
        <v>5175</v>
      </c>
      <c r="B204" s="528" t="s">
        <v>26</v>
      </c>
      <c r="C204" s="526"/>
      <c r="D204" s="526"/>
      <c r="E204" s="526"/>
      <c r="F204" s="526"/>
      <c r="G204" s="732">
        <v>120</v>
      </c>
      <c r="H204" s="733"/>
      <c r="I204" s="36">
        <v>130</v>
      </c>
      <c r="J204" s="36">
        <v>77</v>
      </c>
      <c r="L204" s="37"/>
    </row>
    <row r="205" spans="1:12" ht="15" customHeight="1" x14ac:dyDescent="0.2">
      <c r="B205" s="756" t="s">
        <v>873</v>
      </c>
      <c r="C205" s="770"/>
      <c r="D205" s="770"/>
      <c r="E205" s="770"/>
      <c r="F205" s="770"/>
      <c r="G205" s="770"/>
      <c r="H205" s="770"/>
      <c r="L205" s="37"/>
    </row>
    <row r="206" spans="1:12" ht="15" customHeight="1" x14ac:dyDescent="0.2">
      <c r="B206" s="770"/>
      <c r="C206" s="770"/>
      <c r="D206" s="770"/>
      <c r="E206" s="770"/>
      <c r="F206" s="770"/>
      <c r="G206" s="770"/>
      <c r="H206" s="770"/>
      <c r="L206" s="37"/>
    </row>
    <row r="207" spans="1:12" ht="15" customHeight="1" x14ac:dyDescent="0.2">
      <c r="B207" s="527"/>
      <c r="C207" s="527"/>
      <c r="D207" s="527"/>
      <c r="E207" s="527"/>
      <c r="F207" s="527"/>
      <c r="G207" s="551"/>
      <c r="H207" s="551"/>
      <c r="L207" s="37"/>
    </row>
    <row r="208" spans="1:12" ht="15.75" thickBot="1" x14ac:dyDescent="0.3">
      <c r="B208" s="44" t="s">
        <v>874</v>
      </c>
      <c r="C208" s="45"/>
      <c r="D208" s="46"/>
      <c r="E208" s="46"/>
      <c r="F208" s="47"/>
      <c r="G208" s="738">
        <f>SUM(G209)</f>
        <v>99</v>
      </c>
      <c r="H208" s="738"/>
      <c r="I208" s="139">
        <v>0</v>
      </c>
      <c r="J208" s="139">
        <v>184</v>
      </c>
      <c r="K208" s="37"/>
    </row>
    <row r="209" spans="1:12" ht="15" customHeight="1" thickTop="1" x14ac:dyDescent="0.25">
      <c r="A209" s="37">
        <v>5494</v>
      </c>
      <c r="B209" s="528" t="s">
        <v>441</v>
      </c>
      <c r="C209" s="530"/>
      <c r="D209" s="530"/>
      <c r="E209" s="530"/>
      <c r="F209" s="530"/>
      <c r="G209" s="732">
        <v>99</v>
      </c>
      <c r="H209" s="732"/>
    </row>
    <row r="210" spans="1:12" ht="15" customHeight="1" x14ac:dyDescent="0.2">
      <c r="B210" s="770" t="s">
        <v>875</v>
      </c>
      <c r="C210" s="770"/>
      <c r="D210" s="770"/>
      <c r="E210" s="770"/>
      <c r="F210" s="770"/>
      <c r="G210" s="770"/>
      <c r="H210" s="770"/>
      <c r="L210" s="37"/>
    </row>
    <row r="211" spans="1:12" ht="15" customHeight="1" x14ac:dyDescent="0.2">
      <c r="B211" s="770"/>
      <c r="C211" s="770"/>
      <c r="D211" s="770"/>
      <c r="E211" s="770"/>
      <c r="F211" s="770"/>
      <c r="G211" s="770"/>
      <c r="H211" s="770"/>
      <c r="L211" s="37"/>
    </row>
    <row r="212" spans="1:12" ht="15" customHeight="1" x14ac:dyDescent="0.2">
      <c r="B212" s="770"/>
      <c r="C212" s="770"/>
      <c r="D212" s="770"/>
      <c r="E212" s="770"/>
      <c r="F212" s="770"/>
      <c r="G212" s="770"/>
      <c r="H212" s="770"/>
      <c r="L212" s="37"/>
    </row>
    <row r="213" spans="1:12" ht="15" customHeight="1" x14ac:dyDescent="0.2">
      <c r="B213" s="527"/>
      <c r="C213" s="527"/>
      <c r="D213" s="527"/>
      <c r="E213" s="527"/>
      <c r="F213" s="527"/>
      <c r="G213" s="551"/>
      <c r="H213" s="551"/>
      <c r="L213" s="37"/>
    </row>
    <row r="214" spans="1:12" ht="15.75" thickBot="1" x14ac:dyDescent="0.3">
      <c r="B214" s="44" t="s">
        <v>210</v>
      </c>
      <c r="C214" s="45"/>
      <c r="D214" s="46"/>
      <c r="E214" s="47"/>
      <c r="F214" s="47"/>
      <c r="G214" s="738">
        <f>SUM(G215)</f>
        <v>100000</v>
      </c>
      <c r="H214" s="738"/>
      <c r="I214" s="139">
        <v>8000</v>
      </c>
      <c r="J214" s="139">
        <v>7684</v>
      </c>
    </row>
    <row r="215" spans="1:12" ht="15" customHeight="1" thickTop="1" x14ac:dyDescent="0.25">
      <c r="A215" s="37">
        <v>5903</v>
      </c>
      <c r="B215" s="827" t="s">
        <v>211</v>
      </c>
      <c r="C215" s="827"/>
      <c r="D215" s="827"/>
      <c r="E215" s="827"/>
      <c r="F215" s="827"/>
      <c r="G215" s="732">
        <v>100000</v>
      </c>
      <c r="H215" s="733"/>
    </row>
    <row r="216" spans="1:12" ht="15" customHeight="1" x14ac:dyDescent="0.2">
      <c r="B216" s="803" t="s">
        <v>876</v>
      </c>
      <c r="C216" s="803"/>
      <c r="D216" s="803"/>
      <c r="E216" s="803"/>
      <c r="F216" s="803"/>
      <c r="G216" s="803"/>
      <c r="H216" s="803"/>
    </row>
    <row r="217" spans="1:12" ht="27" customHeight="1" x14ac:dyDescent="0.2">
      <c r="B217" s="803"/>
      <c r="C217" s="803"/>
      <c r="D217" s="803"/>
      <c r="E217" s="803"/>
      <c r="F217" s="803"/>
      <c r="G217" s="803"/>
      <c r="H217" s="803"/>
    </row>
    <row r="218" spans="1:12" ht="15" customHeight="1" x14ac:dyDescent="0.2">
      <c r="B218" s="501"/>
      <c r="C218" s="501"/>
      <c r="D218" s="501"/>
      <c r="E218" s="501"/>
      <c r="F218" s="501"/>
      <c r="G218" s="546"/>
      <c r="H218" s="546"/>
    </row>
    <row r="219" spans="1:12" ht="15.75" thickBot="1" x14ac:dyDescent="0.3">
      <c r="B219" s="44" t="s">
        <v>411</v>
      </c>
      <c r="C219" s="45"/>
      <c r="D219" s="46"/>
      <c r="E219" s="46"/>
      <c r="F219" s="47"/>
      <c r="G219" s="738">
        <f>SUM(G220)</f>
        <v>30</v>
      </c>
      <c r="H219" s="738"/>
      <c r="I219" s="139">
        <v>30</v>
      </c>
      <c r="J219" s="139">
        <v>80</v>
      </c>
      <c r="L219" s="37"/>
    </row>
    <row r="220" spans="1:12" ht="15.75" thickTop="1" x14ac:dyDescent="0.25">
      <c r="A220" s="37">
        <v>5169</v>
      </c>
      <c r="B220" s="21" t="s">
        <v>14</v>
      </c>
      <c r="C220" s="526"/>
      <c r="D220" s="526"/>
      <c r="E220" s="526"/>
      <c r="F220" s="526"/>
      <c r="G220" s="732">
        <v>30</v>
      </c>
      <c r="H220" s="733"/>
      <c r="L220" s="37"/>
    </row>
    <row r="221" spans="1:12" ht="14.25" customHeight="1" x14ac:dyDescent="0.2">
      <c r="B221" s="756" t="s">
        <v>877</v>
      </c>
      <c r="C221" s="756"/>
      <c r="D221" s="756"/>
      <c r="E221" s="756"/>
      <c r="F221" s="756"/>
      <c r="G221" s="756"/>
      <c r="H221" s="756"/>
      <c r="L221" s="37"/>
    </row>
    <row r="222" spans="1:12" x14ac:dyDescent="0.2">
      <c r="B222" s="756"/>
      <c r="C222" s="756"/>
      <c r="D222" s="756"/>
      <c r="E222" s="756"/>
      <c r="F222" s="756"/>
      <c r="G222" s="756"/>
      <c r="H222" s="756"/>
      <c r="L222" s="37"/>
    </row>
    <row r="223" spans="1:12" ht="15" customHeight="1" x14ac:dyDescent="0.2">
      <c r="B223" s="501"/>
      <c r="C223" s="501"/>
      <c r="D223" s="501"/>
      <c r="E223" s="501"/>
      <c r="F223" s="501"/>
      <c r="G223" s="546"/>
      <c r="H223" s="546"/>
    </row>
    <row r="224" spans="1:12" ht="15.75" thickBot="1" x14ac:dyDescent="0.3">
      <c r="B224" s="44" t="s">
        <v>412</v>
      </c>
      <c r="C224" s="45"/>
      <c r="D224" s="46"/>
      <c r="E224" s="46"/>
      <c r="F224" s="47"/>
      <c r="G224" s="738">
        <f>SUM(G225,G228,G233,G237,G242,G250,G254,G262,G265,G269,G276,G283)</f>
        <v>1094</v>
      </c>
      <c r="H224" s="738"/>
      <c r="I224" s="139">
        <f>SUM(I225:I285)</f>
        <v>1094</v>
      </c>
      <c r="J224" s="139">
        <f>SUM(J225:J285)</f>
        <v>979</v>
      </c>
    </row>
    <row r="225" spans="1:13" ht="15.75" thickTop="1" x14ac:dyDescent="0.25">
      <c r="A225" s="37">
        <v>5133</v>
      </c>
      <c r="B225" s="528" t="s">
        <v>62</v>
      </c>
      <c r="C225" s="526"/>
      <c r="D225" s="526"/>
      <c r="E225" s="526"/>
      <c r="F225" s="526"/>
      <c r="G225" s="732">
        <v>100</v>
      </c>
      <c r="H225" s="733"/>
      <c r="I225" s="36">
        <v>100</v>
      </c>
      <c r="J225" s="36">
        <v>100</v>
      </c>
      <c r="L225" s="37"/>
      <c r="M225" s="37"/>
    </row>
    <row r="226" spans="1:13" ht="15.75" customHeight="1" x14ac:dyDescent="0.2">
      <c r="B226" s="765" t="s">
        <v>564</v>
      </c>
      <c r="C226" s="765"/>
      <c r="D226" s="765"/>
      <c r="E226" s="765"/>
      <c r="F226" s="765"/>
      <c r="G226" s="765"/>
      <c r="H226" s="765"/>
      <c r="J226" s="39"/>
      <c r="K226" s="37"/>
      <c r="L226" s="37"/>
      <c r="M226" s="37"/>
    </row>
    <row r="227" spans="1:13" ht="15" customHeight="1" x14ac:dyDescent="0.2">
      <c r="B227" s="501"/>
      <c r="C227" s="501"/>
      <c r="D227" s="501"/>
      <c r="E227" s="501"/>
      <c r="F227" s="501"/>
      <c r="G227" s="546"/>
      <c r="H227" s="546"/>
    </row>
    <row r="228" spans="1:13" ht="15" x14ac:dyDescent="0.25">
      <c r="A228" s="37">
        <v>5134</v>
      </c>
      <c r="B228" s="118" t="s">
        <v>370</v>
      </c>
      <c r="C228" s="22"/>
      <c r="D228" s="23"/>
      <c r="E228" s="23"/>
      <c r="F228" s="24"/>
      <c r="G228" s="707">
        <v>50</v>
      </c>
      <c r="H228" s="708"/>
      <c r="I228" s="36">
        <v>50</v>
      </c>
      <c r="J228" s="36">
        <v>50</v>
      </c>
    </row>
    <row r="229" spans="1:13" ht="14.25" customHeight="1" x14ac:dyDescent="0.2">
      <c r="B229" s="711" t="s">
        <v>878</v>
      </c>
      <c r="C229" s="711"/>
      <c r="D229" s="711"/>
      <c r="E229" s="711"/>
      <c r="F229" s="711"/>
      <c r="G229" s="711"/>
      <c r="H229" s="711"/>
    </row>
    <row r="230" spans="1:13" ht="14.25" customHeight="1" x14ac:dyDescent="0.2">
      <c r="B230" s="711"/>
      <c r="C230" s="711"/>
      <c r="D230" s="711"/>
      <c r="E230" s="711"/>
      <c r="F230" s="711"/>
      <c r="G230" s="711"/>
      <c r="H230" s="711"/>
    </row>
    <row r="231" spans="1:13" ht="15" customHeight="1" x14ac:dyDescent="0.2">
      <c r="B231" s="711"/>
      <c r="C231" s="711"/>
      <c r="D231" s="711"/>
      <c r="E231" s="711"/>
      <c r="F231" s="711"/>
      <c r="G231" s="711"/>
      <c r="H231" s="711"/>
    </row>
    <row r="232" spans="1:13" ht="15" customHeight="1" x14ac:dyDescent="0.2">
      <c r="B232" s="501"/>
      <c r="C232" s="501"/>
      <c r="D232" s="501"/>
      <c r="E232" s="501"/>
      <c r="F232" s="501"/>
      <c r="G232" s="546"/>
      <c r="H232" s="546"/>
    </row>
    <row r="233" spans="1:13" ht="15" x14ac:dyDescent="0.25">
      <c r="A233" s="37">
        <v>5136</v>
      </c>
      <c r="B233" s="21" t="s">
        <v>353</v>
      </c>
      <c r="C233" s="22"/>
      <c r="D233" s="23"/>
      <c r="E233" s="23"/>
      <c r="F233" s="24"/>
      <c r="G233" s="707">
        <v>1</v>
      </c>
      <c r="H233" s="708"/>
      <c r="I233" s="36">
        <v>1</v>
      </c>
      <c r="J233" s="36">
        <v>1</v>
      </c>
    </row>
    <row r="234" spans="1:13" x14ac:dyDescent="0.2">
      <c r="B234" s="711" t="s">
        <v>433</v>
      </c>
      <c r="C234" s="721"/>
      <c r="D234" s="721"/>
      <c r="E234" s="721"/>
      <c r="F234" s="721"/>
      <c r="G234" s="721"/>
      <c r="H234" s="721"/>
    </row>
    <row r="235" spans="1:13" x14ac:dyDescent="0.2">
      <c r="B235" s="721"/>
      <c r="C235" s="721"/>
      <c r="D235" s="721"/>
      <c r="E235" s="721"/>
      <c r="F235" s="721"/>
      <c r="G235" s="721"/>
      <c r="H235" s="721"/>
    </row>
    <row r="237" spans="1:13" ht="15" x14ac:dyDescent="0.25">
      <c r="A237" s="37">
        <v>5137</v>
      </c>
      <c r="B237" s="21" t="s">
        <v>436</v>
      </c>
      <c r="C237" s="22"/>
      <c r="D237" s="23"/>
      <c r="E237" s="23"/>
      <c r="F237" s="24"/>
      <c r="G237" s="707">
        <v>40</v>
      </c>
      <c r="H237" s="708"/>
      <c r="I237" s="36">
        <v>40</v>
      </c>
      <c r="J237" s="36">
        <v>40</v>
      </c>
      <c r="L237" s="37"/>
      <c r="M237" s="37"/>
    </row>
    <row r="238" spans="1:13" ht="15" customHeight="1" x14ac:dyDescent="0.2">
      <c r="B238" s="711" t="s">
        <v>879</v>
      </c>
      <c r="C238" s="711"/>
      <c r="D238" s="711"/>
      <c r="E238" s="711"/>
      <c r="F238" s="711"/>
      <c r="G238" s="711"/>
      <c r="H238" s="711"/>
      <c r="L238" s="37"/>
      <c r="M238" s="37"/>
    </row>
    <row r="239" spans="1:13" ht="15" customHeight="1" x14ac:dyDescent="0.2">
      <c r="B239" s="711"/>
      <c r="C239" s="711"/>
      <c r="D239" s="711"/>
      <c r="E239" s="711"/>
      <c r="F239" s="711"/>
      <c r="G239" s="711"/>
      <c r="H239" s="711"/>
      <c r="L239" s="37"/>
      <c r="M239" s="37"/>
    </row>
    <row r="240" spans="1:13" ht="29.25" customHeight="1" x14ac:dyDescent="0.2">
      <c r="B240" s="711"/>
      <c r="C240" s="711"/>
      <c r="D240" s="711"/>
      <c r="E240" s="711"/>
      <c r="F240" s="711"/>
      <c r="G240" s="711"/>
      <c r="H240" s="711"/>
      <c r="L240" s="37"/>
      <c r="M240" s="37"/>
    </row>
    <row r="242" spans="1:12" ht="15" x14ac:dyDescent="0.25">
      <c r="A242" s="37">
        <v>5139</v>
      </c>
      <c r="B242" s="21" t="s">
        <v>341</v>
      </c>
      <c r="C242" s="22"/>
      <c r="D242" s="23"/>
      <c r="E242" s="23"/>
      <c r="F242" s="24"/>
      <c r="G242" s="707">
        <v>150</v>
      </c>
      <c r="H242" s="708"/>
      <c r="I242" s="36">
        <v>150</v>
      </c>
      <c r="J242" s="36">
        <v>150</v>
      </c>
    </row>
    <row r="243" spans="1:12" ht="14.25" customHeight="1" x14ac:dyDescent="0.2">
      <c r="B243" s="711" t="s">
        <v>880</v>
      </c>
      <c r="C243" s="711"/>
      <c r="D243" s="711"/>
      <c r="E243" s="711"/>
      <c r="F243" s="711"/>
      <c r="G243" s="711"/>
      <c r="H243" s="711"/>
    </row>
    <row r="244" spans="1:12" ht="14.25" customHeight="1" x14ac:dyDescent="0.2">
      <c r="B244" s="711"/>
      <c r="C244" s="711"/>
      <c r="D244" s="711"/>
      <c r="E244" s="711"/>
      <c r="F244" s="711"/>
      <c r="G244" s="711"/>
      <c r="H244" s="711"/>
    </row>
    <row r="245" spans="1:12" ht="14.25" customHeight="1" x14ac:dyDescent="0.2">
      <c r="B245" s="711"/>
      <c r="C245" s="711"/>
      <c r="D245" s="711"/>
      <c r="E245" s="711"/>
      <c r="F245" s="711"/>
      <c r="G245" s="711"/>
      <c r="H245" s="711"/>
    </row>
    <row r="246" spans="1:12" ht="15" customHeight="1" x14ac:dyDescent="0.2">
      <c r="B246" s="711"/>
      <c r="C246" s="711"/>
      <c r="D246" s="711"/>
      <c r="E246" s="711"/>
      <c r="F246" s="711"/>
      <c r="G246" s="711"/>
      <c r="H246" s="711"/>
    </row>
    <row r="247" spans="1:12" ht="30" customHeight="1" x14ac:dyDescent="0.2">
      <c r="B247" s="711"/>
      <c r="C247" s="711"/>
      <c r="D247" s="711"/>
      <c r="E247" s="711"/>
      <c r="F247" s="711"/>
      <c r="G247" s="711"/>
      <c r="H247" s="711"/>
    </row>
    <row r="248" spans="1:12" ht="12.75" customHeight="1" x14ac:dyDescent="0.2">
      <c r="B248" s="711"/>
      <c r="C248" s="711"/>
      <c r="D248" s="711"/>
      <c r="E248" s="711"/>
      <c r="F248" s="711"/>
      <c r="G248" s="711"/>
      <c r="H248" s="711"/>
    </row>
    <row r="249" spans="1:12" s="241" customFormat="1" ht="15" x14ac:dyDescent="0.25">
      <c r="A249" s="23"/>
      <c r="B249" s="360"/>
      <c r="C249" s="361"/>
      <c r="D249" s="362"/>
      <c r="E249" s="362"/>
      <c r="F249" s="359"/>
      <c r="G249" s="552"/>
      <c r="H249" s="552"/>
      <c r="I249" s="206"/>
      <c r="J249" s="206"/>
      <c r="K249" s="56"/>
    </row>
    <row r="250" spans="1:12" s="241" customFormat="1" ht="15" x14ac:dyDescent="0.25">
      <c r="A250" s="23">
        <v>5153</v>
      </c>
      <c r="B250" s="21" t="s">
        <v>154</v>
      </c>
      <c r="C250" s="22"/>
      <c r="D250" s="23"/>
      <c r="E250" s="23"/>
      <c r="F250" s="24"/>
      <c r="G250" s="707">
        <v>3</v>
      </c>
      <c r="H250" s="708"/>
      <c r="I250" s="57">
        <v>3</v>
      </c>
      <c r="J250" s="57">
        <v>3</v>
      </c>
      <c r="K250" s="56"/>
      <c r="L250" s="23"/>
    </row>
    <row r="251" spans="1:12" ht="15" customHeight="1" x14ac:dyDescent="0.2">
      <c r="B251" s="739" t="s">
        <v>881</v>
      </c>
      <c r="C251" s="739"/>
      <c r="D251" s="739"/>
      <c r="E251" s="739"/>
      <c r="F251" s="739"/>
      <c r="G251" s="739"/>
      <c r="H251" s="739"/>
      <c r="L251" s="37"/>
    </row>
    <row r="252" spans="1:12" ht="15" customHeight="1" x14ac:dyDescent="0.2">
      <c r="B252" s="739"/>
      <c r="C252" s="739"/>
      <c r="D252" s="739"/>
      <c r="E252" s="739"/>
      <c r="F252" s="739"/>
      <c r="G252" s="739"/>
      <c r="H252" s="739"/>
      <c r="L252" s="37"/>
    </row>
    <row r="254" spans="1:12" ht="15" x14ac:dyDescent="0.25">
      <c r="A254" s="37">
        <v>5164</v>
      </c>
      <c r="B254" s="21" t="s">
        <v>29</v>
      </c>
      <c r="C254" s="22"/>
      <c r="D254" s="23"/>
      <c r="E254" s="23"/>
      <c r="F254" s="24"/>
      <c r="G254" s="707">
        <v>50</v>
      </c>
      <c r="H254" s="708"/>
      <c r="I254" s="36">
        <v>50</v>
      </c>
      <c r="J254" s="36">
        <v>50</v>
      </c>
      <c r="L254" s="37"/>
    </row>
    <row r="255" spans="1:12" ht="14.25" customHeight="1" x14ac:dyDescent="0.2">
      <c r="B255" s="711" t="s">
        <v>882</v>
      </c>
      <c r="C255" s="711"/>
      <c r="D255" s="711"/>
      <c r="E255" s="711"/>
      <c r="F255" s="711"/>
      <c r="G255" s="711"/>
      <c r="H255" s="711"/>
      <c r="L255" s="37"/>
    </row>
    <row r="256" spans="1:12" ht="14.25" customHeight="1" x14ac:dyDescent="0.2">
      <c r="B256" s="711"/>
      <c r="C256" s="711"/>
      <c r="D256" s="711"/>
      <c r="E256" s="711"/>
      <c r="F256" s="711"/>
      <c r="G256" s="711"/>
      <c r="H256" s="711"/>
      <c r="L256" s="37"/>
    </row>
    <row r="257" spans="1:12" ht="30" customHeight="1" x14ac:dyDescent="0.2">
      <c r="B257" s="711"/>
      <c r="C257" s="711"/>
      <c r="D257" s="711"/>
      <c r="E257" s="711"/>
      <c r="F257" s="711"/>
      <c r="G257" s="711"/>
      <c r="H257" s="711"/>
      <c r="L257" s="37"/>
    </row>
    <row r="258" spans="1:12" ht="12" customHeight="1" x14ac:dyDescent="0.2">
      <c r="B258" s="711"/>
      <c r="C258" s="711"/>
      <c r="D258" s="711"/>
      <c r="E258" s="711"/>
      <c r="F258" s="711"/>
      <c r="G258" s="711"/>
      <c r="H258" s="711"/>
      <c r="L258" s="37"/>
    </row>
    <row r="259" spans="1:12" ht="15" hidden="1" x14ac:dyDescent="0.25">
      <c r="B259" s="325"/>
      <c r="C259" s="240"/>
      <c r="D259" s="241"/>
      <c r="E259" s="241"/>
      <c r="F259" s="242"/>
      <c r="G259" s="542"/>
      <c r="H259" s="544"/>
    </row>
    <row r="260" spans="1:12" ht="15" hidden="1" x14ac:dyDescent="0.25">
      <c r="B260" s="325"/>
      <c r="C260" s="240"/>
      <c r="D260" s="241"/>
      <c r="E260" s="241"/>
      <c r="F260" s="242"/>
      <c r="G260" s="542"/>
      <c r="H260" s="544"/>
    </row>
    <row r="262" spans="1:12" ht="15" customHeight="1" x14ac:dyDescent="0.25">
      <c r="A262" s="37">
        <v>5166</v>
      </c>
      <c r="B262" s="528" t="s">
        <v>12</v>
      </c>
      <c r="C262" s="42"/>
      <c r="D262" s="37"/>
      <c r="E262" s="35"/>
      <c r="F262" s="35"/>
      <c r="G262" s="732">
        <v>25</v>
      </c>
      <c r="H262" s="733"/>
      <c r="I262" s="36">
        <v>25</v>
      </c>
      <c r="J262" s="36">
        <v>25</v>
      </c>
      <c r="L262" s="37"/>
    </row>
    <row r="263" spans="1:12" ht="15" customHeight="1" x14ac:dyDescent="0.2">
      <c r="B263" s="756" t="s">
        <v>281</v>
      </c>
      <c r="C263" s="756"/>
      <c r="D263" s="756"/>
      <c r="E263" s="756"/>
      <c r="F263" s="756"/>
      <c r="G263" s="756"/>
      <c r="H263" s="756"/>
      <c r="L263" s="37"/>
    </row>
    <row r="265" spans="1:12" ht="15" x14ac:dyDescent="0.25">
      <c r="A265" s="42">
        <v>5168</v>
      </c>
      <c r="B265" s="528" t="s">
        <v>63</v>
      </c>
      <c r="C265" s="42"/>
      <c r="D265" s="37"/>
      <c r="E265" s="35"/>
      <c r="F265" s="35"/>
      <c r="G265" s="773">
        <v>200</v>
      </c>
      <c r="H265" s="773"/>
      <c r="I265" s="36">
        <v>200</v>
      </c>
      <c r="J265" s="36">
        <v>150</v>
      </c>
    </row>
    <row r="266" spans="1:12" ht="12.75" customHeight="1" x14ac:dyDescent="0.2">
      <c r="B266" s="714" t="s">
        <v>883</v>
      </c>
      <c r="C266" s="714"/>
      <c r="D266" s="714"/>
      <c r="E266" s="714"/>
      <c r="F266" s="714"/>
      <c r="G266" s="714"/>
      <c r="H266" s="714"/>
    </row>
    <row r="267" spans="1:12" ht="28.5" customHeight="1" x14ac:dyDescent="0.2">
      <c r="B267" s="714"/>
      <c r="C267" s="714"/>
      <c r="D267" s="714"/>
      <c r="E267" s="714"/>
      <c r="F267" s="714"/>
      <c r="G267" s="714"/>
      <c r="H267" s="714"/>
    </row>
    <row r="269" spans="1:12" ht="15" x14ac:dyDescent="0.25">
      <c r="A269" s="37">
        <v>5169</v>
      </c>
      <c r="B269" s="21" t="s">
        <v>14</v>
      </c>
      <c r="C269" s="22"/>
      <c r="D269" s="23"/>
      <c r="E269" s="23"/>
      <c r="F269" s="24"/>
      <c r="G269" s="707">
        <v>200</v>
      </c>
      <c r="H269" s="708"/>
      <c r="I269" s="36">
        <v>200</v>
      </c>
      <c r="J269" s="36">
        <v>150</v>
      </c>
    </row>
    <row r="270" spans="1:12" ht="14.25" customHeight="1" x14ac:dyDescent="0.2">
      <c r="B270" s="711" t="s">
        <v>884</v>
      </c>
      <c r="C270" s="711"/>
      <c r="D270" s="711"/>
      <c r="E270" s="711"/>
      <c r="F270" s="711"/>
      <c r="G270" s="711"/>
      <c r="H270" s="711"/>
    </row>
    <row r="271" spans="1:12" ht="14.25" customHeight="1" x14ac:dyDescent="0.2">
      <c r="B271" s="711"/>
      <c r="C271" s="711"/>
      <c r="D271" s="711"/>
      <c r="E271" s="711"/>
      <c r="F271" s="711"/>
      <c r="G271" s="711"/>
      <c r="H271" s="711"/>
    </row>
    <row r="272" spans="1:12" ht="14.25" customHeight="1" x14ac:dyDescent="0.2">
      <c r="B272" s="711"/>
      <c r="C272" s="711"/>
      <c r="D272" s="711"/>
      <c r="E272" s="711"/>
      <c r="F272" s="711"/>
      <c r="G272" s="711"/>
      <c r="H272" s="711"/>
    </row>
    <row r="273" spans="1:12" ht="27.75" customHeight="1" x14ac:dyDescent="0.2">
      <c r="B273" s="711"/>
      <c r="C273" s="711"/>
      <c r="D273" s="711"/>
      <c r="E273" s="711"/>
      <c r="F273" s="711"/>
      <c r="G273" s="711"/>
      <c r="H273" s="711"/>
    </row>
    <row r="274" spans="1:12" ht="15" customHeight="1" x14ac:dyDescent="0.2">
      <c r="B274" s="711"/>
      <c r="C274" s="711"/>
      <c r="D274" s="711"/>
      <c r="E274" s="711"/>
      <c r="F274" s="711"/>
      <c r="G274" s="711"/>
      <c r="H274" s="711"/>
    </row>
    <row r="275" spans="1:12" ht="15" customHeight="1" x14ac:dyDescent="0.2">
      <c r="B275" s="501"/>
      <c r="C275" s="501"/>
      <c r="D275" s="501"/>
      <c r="E275" s="501"/>
      <c r="F275" s="501"/>
      <c r="G275" s="546"/>
      <c r="H275" s="546"/>
    </row>
    <row r="276" spans="1:12" ht="15" x14ac:dyDescent="0.25">
      <c r="A276" s="37">
        <v>5175</v>
      </c>
      <c r="B276" s="21" t="s">
        <v>26</v>
      </c>
      <c r="C276" s="524"/>
      <c r="D276" s="524"/>
      <c r="E276" s="524"/>
      <c r="F276" s="524"/>
      <c r="G276" s="707">
        <v>250</v>
      </c>
      <c r="H276" s="708"/>
      <c r="I276" s="36">
        <v>250</v>
      </c>
      <c r="J276" s="36">
        <v>235</v>
      </c>
    </row>
    <row r="277" spans="1:12" ht="14.25" customHeight="1" x14ac:dyDescent="0.2">
      <c r="B277" s="711" t="s">
        <v>885</v>
      </c>
      <c r="C277" s="711"/>
      <c r="D277" s="711"/>
      <c r="E277" s="711"/>
      <c r="F277" s="711"/>
      <c r="G277" s="711"/>
      <c r="H277" s="711"/>
    </row>
    <row r="278" spans="1:12" ht="14.25" customHeight="1" x14ac:dyDescent="0.2">
      <c r="B278" s="711"/>
      <c r="C278" s="711"/>
      <c r="D278" s="711"/>
      <c r="E278" s="711"/>
      <c r="F278" s="711"/>
      <c r="G278" s="711"/>
      <c r="H278" s="711"/>
    </row>
    <row r="279" spans="1:12" ht="14.25" customHeight="1" x14ac:dyDescent="0.2">
      <c r="B279" s="711"/>
      <c r="C279" s="711"/>
      <c r="D279" s="711"/>
      <c r="E279" s="711"/>
      <c r="F279" s="711"/>
      <c r="G279" s="711"/>
      <c r="H279" s="711"/>
    </row>
    <row r="280" spans="1:12" ht="14.25" customHeight="1" x14ac:dyDescent="0.2">
      <c r="B280" s="711"/>
      <c r="C280" s="711"/>
      <c r="D280" s="711"/>
      <c r="E280" s="711"/>
      <c r="F280" s="711"/>
      <c r="G280" s="711"/>
      <c r="H280" s="711"/>
    </row>
    <row r="281" spans="1:12" ht="15" customHeight="1" x14ac:dyDescent="0.2">
      <c r="B281" s="711"/>
      <c r="C281" s="711"/>
      <c r="D281" s="711"/>
      <c r="E281" s="711"/>
      <c r="F281" s="711"/>
      <c r="G281" s="711"/>
      <c r="H281" s="711"/>
    </row>
    <row r="282" spans="1:12" ht="12.75" customHeight="1" x14ac:dyDescent="0.25">
      <c r="B282" s="325"/>
      <c r="C282" s="240"/>
      <c r="D282" s="241"/>
      <c r="E282" s="241"/>
      <c r="F282" s="242"/>
      <c r="G282" s="542"/>
      <c r="H282" s="544"/>
    </row>
    <row r="283" spans="1:12" ht="15" x14ac:dyDescent="0.25">
      <c r="A283" s="37">
        <v>5192</v>
      </c>
      <c r="B283" s="528" t="s">
        <v>111</v>
      </c>
      <c r="C283" s="526"/>
      <c r="D283" s="526"/>
      <c r="E283" s="526"/>
      <c r="F283" s="526"/>
      <c r="G283" s="732">
        <v>25</v>
      </c>
      <c r="H283" s="733"/>
      <c r="I283" s="36">
        <v>25</v>
      </c>
      <c r="J283" s="36">
        <v>25</v>
      </c>
    </row>
    <row r="284" spans="1:12" ht="14.25" customHeight="1" x14ac:dyDescent="0.2">
      <c r="B284" s="756" t="s">
        <v>886</v>
      </c>
      <c r="C284" s="756"/>
      <c r="D284" s="756"/>
      <c r="E284" s="756"/>
      <c r="F284" s="756"/>
      <c r="G284" s="756"/>
      <c r="H284" s="756"/>
    </row>
    <row r="285" spans="1:12" ht="42.75" customHeight="1" x14ac:dyDescent="0.2">
      <c r="B285" s="756"/>
      <c r="C285" s="756"/>
      <c r="D285" s="756"/>
      <c r="E285" s="756"/>
      <c r="F285" s="756"/>
      <c r="G285" s="756"/>
      <c r="H285" s="756"/>
    </row>
    <row r="286" spans="1:12" ht="12.75" customHeight="1" x14ac:dyDescent="0.25">
      <c r="B286" s="325"/>
      <c r="C286" s="240"/>
      <c r="D286" s="241"/>
      <c r="E286" s="241"/>
      <c r="F286" s="242"/>
      <c r="G286" s="542"/>
      <c r="H286" s="544"/>
    </row>
    <row r="287" spans="1:12" ht="33" customHeight="1" thickBot="1" x14ac:dyDescent="0.3">
      <c r="B287" s="719" t="s">
        <v>418</v>
      </c>
      <c r="C287" s="826"/>
      <c r="D287" s="826"/>
      <c r="E287" s="826"/>
      <c r="F287" s="826"/>
      <c r="G287" s="738">
        <f>SUM(G288)</f>
        <v>985</v>
      </c>
      <c r="H287" s="738"/>
      <c r="I287" s="139">
        <v>985</v>
      </c>
      <c r="J287" s="139">
        <v>1335</v>
      </c>
      <c r="L287" s="37"/>
    </row>
    <row r="288" spans="1:12" ht="15.75" thickTop="1" x14ac:dyDescent="0.25">
      <c r="A288" s="37">
        <v>5311</v>
      </c>
      <c r="B288" s="21" t="s">
        <v>105</v>
      </c>
      <c r="C288" s="22"/>
      <c r="D288" s="23"/>
      <c r="E288" s="23"/>
      <c r="F288" s="24"/>
      <c r="G288" s="707">
        <v>985</v>
      </c>
      <c r="H288" s="708"/>
      <c r="L288" s="37"/>
    </row>
    <row r="289" spans="1:13" x14ac:dyDescent="0.2">
      <c r="B289" s="730" t="s">
        <v>887</v>
      </c>
      <c r="C289" s="730"/>
      <c r="D289" s="730"/>
      <c r="E289" s="730"/>
      <c r="F289" s="730"/>
      <c r="G289" s="730"/>
      <c r="H289" s="730"/>
      <c r="L289" s="37"/>
    </row>
    <row r="290" spans="1:13" x14ac:dyDescent="0.2">
      <c r="B290" s="730"/>
      <c r="C290" s="730"/>
      <c r="D290" s="730"/>
      <c r="E290" s="730"/>
      <c r="F290" s="730"/>
      <c r="G290" s="730"/>
      <c r="H290" s="730"/>
      <c r="L290" s="37"/>
    </row>
    <row r="292" spans="1:13" ht="15.75" thickBot="1" x14ac:dyDescent="0.3">
      <c r="B292" s="44" t="s">
        <v>413</v>
      </c>
      <c r="C292" s="45"/>
      <c r="D292" s="46"/>
      <c r="E292" s="46"/>
      <c r="F292" s="47"/>
      <c r="G292" s="738">
        <f>SUM(G293)</f>
        <v>40</v>
      </c>
      <c r="H292" s="738"/>
      <c r="I292" s="139">
        <v>40</v>
      </c>
      <c r="J292" s="139">
        <v>40</v>
      </c>
      <c r="L292" s="37"/>
      <c r="M292" s="37"/>
    </row>
    <row r="293" spans="1:13" ht="15.75" thickTop="1" x14ac:dyDescent="0.25">
      <c r="A293" s="37">
        <v>5169</v>
      </c>
      <c r="B293" s="21" t="s">
        <v>14</v>
      </c>
      <c r="C293" s="22"/>
      <c r="D293" s="23"/>
      <c r="E293" s="23"/>
      <c r="F293" s="24"/>
      <c r="G293" s="707">
        <v>40</v>
      </c>
      <c r="H293" s="708"/>
      <c r="L293" s="37"/>
      <c r="M293" s="37"/>
    </row>
    <row r="294" spans="1:13" x14ac:dyDescent="0.2">
      <c r="B294" s="730" t="s">
        <v>888</v>
      </c>
      <c r="C294" s="730"/>
      <c r="D294" s="730"/>
      <c r="E294" s="730"/>
      <c r="F294" s="730"/>
      <c r="G294" s="730"/>
      <c r="H294" s="730"/>
      <c r="L294" s="37"/>
      <c r="M294" s="37"/>
    </row>
    <row r="295" spans="1:13" x14ac:dyDescent="0.2">
      <c r="B295" s="730"/>
      <c r="C295" s="730"/>
      <c r="D295" s="730"/>
      <c r="E295" s="730"/>
      <c r="F295" s="730"/>
      <c r="G295" s="730"/>
      <c r="H295" s="730"/>
      <c r="L295" s="37"/>
      <c r="M295" s="37"/>
    </row>
    <row r="296" spans="1:13" ht="13.5" customHeight="1" x14ac:dyDescent="0.2">
      <c r="B296" s="730"/>
      <c r="C296" s="730"/>
      <c r="D296" s="730"/>
      <c r="E296" s="730"/>
      <c r="F296" s="730"/>
      <c r="G296" s="730"/>
      <c r="H296" s="730"/>
      <c r="L296" s="37"/>
      <c r="M296" s="37"/>
    </row>
    <row r="298" spans="1:13" ht="17.25" customHeight="1" thickBot="1" x14ac:dyDescent="0.3">
      <c r="A298" s="39"/>
      <c r="B298" s="44" t="s">
        <v>462</v>
      </c>
      <c r="C298" s="45"/>
      <c r="D298" s="46"/>
      <c r="E298" s="47"/>
      <c r="F298" s="47"/>
      <c r="G298" s="738">
        <f>SUM(G299)</f>
        <v>200</v>
      </c>
      <c r="H298" s="738"/>
      <c r="I298" s="299">
        <v>200</v>
      </c>
      <c r="J298" s="299">
        <v>200</v>
      </c>
      <c r="K298" s="36"/>
      <c r="L298" s="243"/>
    </row>
    <row r="299" spans="1:13" ht="15.75" thickTop="1" x14ac:dyDescent="0.25">
      <c r="A299" s="37">
        <v>5221</v>
      </c>
      <c r="B299" s="21" t="s">
        <v>461</v>
      </c>
      <c r="C299" s="22"/>
      <c r="D299" s="23"/>
      <c r="E299" s="24"/>
      <c r="F299" s="24"/>
      <c r="G299" s="707">
        <v>200</v>
      </c>
      <c r="H299" s="708"/>
    </row>
    <row r="300" spans="1:13" ht="15" customHeight="1" x14ac:dyDescent="0.2">
      <c r="B300" s="709" t="s">
        <v>889</v>
      </c>
      <c r="C300" s="709"/>
      <c r="D300" s="709"/>
      <c r="E300" s="709"/>
      <c r="F300" s="709"/>
      <c r="G300" s="709"/>
      <c r="H300" s="709"/>
    </row>
    <row r="302" spans="1:13" s="37" customFormat="1" ht="17.25" customHeight="1" thickBot="1" x14ac:dyDescent="0.3">
      <c r="B302" s="44" t="s">
        <v>379</v>
      </c>
      <c r="C302" s="45"/>
      <c r="D302" s="46"/>
      <c r="E302" s="47"/>
      <c r="F302" s="47"/>
      <c r="G302" s="738">
        <f>SUM(G307,G311,G314,G318,G322,G303)</f>
        <v>2943</v>
      </c>
      <c r="H302" s="738"/>
      <c r="I302" s="139">
        <f>SUM(I303:I324)</f>
        <v>2690</v>
      </c>
      <c r="J302" s="139">
        <f>SUM(J303:J324)</f>
        <v>2690</v>
      </c>
      <c r="K302" s="139">
        <f>SUM(K303:K324)</f>
        <v>0</v>
      </c>
    </row>
    <row r="303" spans="1:13" s="37" customFormat="1" ht="15.75" thickTop="1" x14ac:dyDescent="0.25">
      <c r="A303" s="37">
        <v>5139</v>
      </c>
      <c r="B303" s="528" t="s">
        <v>359</v>
      </c>
      <c r="C303" s="42"/>
      <c r="F303" s="35"/>
      <c r="G303" s="732">
        <v>15</v>
      </c>
      <c r="H303" s="733"/>
      <c r="I303" s="36">
        <v>0</v>
      </c>
      <c r="J303" s="36">
        <v>0</v>
      </c>
      <c r="K303" s="39"/>
    </row>
    <row r="304" spans="1:13" ht="17.25" customHeight="1" x14ac:dyDescent="0.2">
      <c r="B304" s="716" t="s">
        <v>890</v>
      </c>
      <c r="C304" s="716"/>
      <c r="D304" s="716"/>
      <c r="E304" s="716"/>
      <c r="F304" s="716"/>
      <c r="G304" s="716"/>
      <c r="H304" s="716"/>
      <c r="I304" s="142"/>
      <c r="J304" s="142"/>
    </row>
    <row r="305" spans="1:10" ht="14.25" customHeight="1" x14ac:dyDescent="0.2">
      <c r="B305" s="716"/>
      <c r="C305" s="716"/>
      <c r="D305" s="716"/>
      <c r="E305" s="716"/>
      <c r="F305" s="716"/>
      <c r="G305" s="716"/>
      <c r="H305" s="716"/>
      <c r="I305" s="142"/>
      <c r="J305" s="142"/>
    </row>
    <row r="306" spans="1:10" ht="17.25" customHeight="1" x14ac:dyDescent="0.25">
      <c r="B306" s="360"/>
      <c r="C306" s="361"/>
      <c r="D306" s="362"/>
      <c r="E306" s="359"/>
      <c r="F306" s="359"/>
      <c r="G306" s="552"/>
      <c r="H306" s="552"/>
      <c r="I306" s="142"/>
      <c r="J306" s="142"/>
    </row>
    <row r="307" spans="1:10" ht="15" x14ac:dyDescent="0.25">
      <c r="A307" s="37">
        <v>5164</v>
      </c>
      <c r="B307" s="528" t="s">
        <v>25</v>
      </c>
      <c r="C307" s="42"/>
      <c r="D307" s="37"/>
      <c r="E307" s="35"/>
      <c r="F307" s="35"/>
      <c r="G307" s="732">
        <v>120</v>
      </c>
      <c r="H307" s="733"/>
      <c r="I307" s="36">
        <v>120</v>
      </c>
      <c r="J307" s="36">
        <v>120</v>
      </c>
    </row>
    <row r="308" spans="1:10" ht="15" customHeight="1" x14ac:dyDescent="0.2">
      <c r="B308" s="756" t="s">
        <v>891</v>
      </c>
      <c r="C308" s="756"/>
      <c r="D308" s="756"/>
      <c r="E308" s="756"/>
      <c r="F308" s="756"/>
      <c r="G308" s="756"/>
      <c r="H308" s="756"/>
    </row>
    <row r="309" spans="1:10" x14ac:dyDescent="0.2">
      <c r="B309" s="756"/>
      <c r="C309" s="756"/>
      <c r="D309" s="756"/>
      <c r="E309" s="756"/>
      <c r="F309" s="756"/>
      <c r="G309" s="756"/>
      <c r="H309" s="756"/>
    </row>
    <row r="310" spans="1:10" x14ac:dyDescent="0.2">
      <c r="B310" s="326"/>
      <c r="C310" s="326"/>
      <c r="D310" s="326"/>
      <c r="E310" s="326"/>
      <c r="F310" s="326"/>
      <c r="G310" s="555"/>
      <c r="H310" s="555"/>
    </row>
    <row r="311" spans="1:10" ht="15" x14ac:dyDescent="0.25">
      <c r="A311" s="37">
        <v>5166</v>
      </c>
      <c r="B311" s="528" t="s">
        <v>12</v>
      </c>
      <c r="C311" s="42"/>
      <c r="D311" s="37"/>
      <c r="E311" s="35"/>
      <c r="F311" s="35"/>
      <c r="G311" s="732">
        <v>1000</v>
      </c>
      <c r="H311" s="733"/>
      <c r="I311" s="36">
        <v>1000</v>
      </c>
      <c r="J311" s="36">
        <v>1000</v>
      </c>
    </row>
    <row r="312" spans="1:10" ht="42.75" customHeight="1" x14ac:dyDescent="0.2">
      <c r="B312" s="816" t="s">
        <v>892</v>
      </c>
      <c r="C312" s="816"/>
      <c r="D312" s="816"/>
      <c r="E312" s="816"/>
      <c r="F312" s="816"/>
      <c r="G312" s="816"/>
      <c r="H312" s="816"/>
    </row>
    <row r="313" spans="1:10" x14ac:dyDescent="0.2">
      <c r="B313" s="454"/>
    </row>
    <row r="314" spans="1:10" ht="15" x14ac:dyDescent="0.25">
      <c r="A314" s="37">
        <v>5169</v>
      </c>
      <c r="B314" s="528" t="s">
        <v>14</v>
      </c>
      <c r="C314" s="42"/>
      <c r="D314" s="37"/>
      <c r="E314" s="35"/>
      <c r="F314" s="35"/>
      <c r="G314" s="732">
        <v>28</v>
      </c>
      <c r="H314" s="733"/>
      <c r="I314" s="36">
        <v>20</v>
      </c>
      <c r="J314" s="36">
        <v>20</v>
      </c>
    </row>
    <row r="315" spans="1:10" ht="15" customHeight="1" x14ac:dyDescent="0.2">
      <c r="B315" s="756" t="s">
        <v>893</v>
      </c>
      <c r="C315" s="756"/>
      <c r="D315" s="756"/>
      <c r="E315" s="756"/>
      <c r="F315" s="756"/>
      <c r="G315" s="756"/>
      <c r="H315" s="756"/>
    </row>
    <row r="316" spans="1:10" ht="15" customHeight="1" x14ac:dyDescent="0.2">
      <c r="B316" s="756"/>
      <c r="C316" s="756"/>
      <c r="D316" s="756"/>
      <c r="E316" s="756"/>
      <c r="F316" s="756"/>
      <c r="G316" s="756"/>
      <c r="H316" s="756"/>
    </row>
    <row r="317" spans="1:10" ht="15" customHeight="1" x14ac:dyDescent="0.25">
      <c r="B317" s="501"/>
      <c r="C317" s="502"/>
      <c r="D317" s="502"/>
      <c r="E317" s="502"/>
      <c r="F317" s="502"/>
      <c r="G317" s="547"/>
      <c r="H317" s="547"/>
    </row>
    <row r="318" spans="1:10" ht="15" customHeight="1" x14ac:dyDescent="0.25">
      <c r="A318" s="37">
        <v>5175</v>
      </c>
      <c r="B318" s="528" t="s">
        <v>26</v>
      </c>
      <c r="C318" s="525"/>
      <c r="D318" s="525"/>
      <c r="E318" s="525"/>
      <c r="F318" s="525"/>
      <c r="G318" s="732">
        <v>480</v>
      </c>
      <c r="H318" s="733"/>
      <c r="I318" s="36">
        <v>350</v>
      </c>
      <c r="J318" s="36">
        <v>350</v>
      </c>
    </row>
    <row r="319" spans="1:10" ht="15" customHeight="1" x14ac:dyDescent="0.2">
      <c r="B319" s="756" t="s">
        <v>894</v>
      </c>
      <c r="C319" s="756"/>
      <c r="D319" s="756"/>
      <c r="E319" s="756"/>
      <c r="F319" s="756"/>
      <c r="G319" s="756"/>
      <c r="H319" s="756"/>
    </row>
    <row r="320" spans="1:10" ht="15" customHeight="1" x14ac:dyDescent="0.2">
      <c r="B320" s="756"/>
      <c r="C320" s="756"/>
      <c r="D320" s="756"/>
      <c r="E320" s="756"/>
      <c r="F320" s="756"/>
      <c r="G320" s="756"/>
      <c r="H320" s="756"/>
    </row>
    <row r="321" spans="1:11" ht="15" customHeight="1" x14ac:dyDescent="0.25">
      <c r="B321" s="454"/>
      <c r="C321" s="501"/>
      <c r="D321" s="501"/>
      <c r="E321" s="501"/>
      <c r="F321" s="501"/>
      <c r="G321" s="230"/>
      <c r="H321" s="231"/>
    </row>
    <row r="322" spans="1:11" ht="15" x14ac:dyDescent="0.25">
      <c r="A322" s="37">
        <v>5179</v>
      </c>
      <c r="B322" s="528" t="s">
        <v>104</v>
      </c>
      <c r="C322" s="526"/>
      <c r="D322" s="526"/>
      <c r="E322" s="526"/>
      <c r="F322" s="526"/>
      <c r="G322" s="732">
        <v>1300</v>
      </c>
      <c r="H322" s="733"/>
      <c r="I322" s="36">
        <v>1200</v>
      </c>
      <c r="J322" s="36">
        <v>1200</v>
      </c>
    </row>
    <row r="323" spans="1:11" ht="27.75" customHeight="1" x14ac:dyDescent="0.2">
      <c r="B323" s="756" t="s">
        <v>895</v>
      </c>
      <c r="C323" s="756"/>
      <c r="D323" s="756"/>
      <c r="E323" s="756"/>
      <c r="F323" s="756"/>
      <c r="G323" s="756"/>
      <c r="H323" s="756"/>
    </row>
    <row r="324" spans="1:11" ht="15" customHeight="1" x14ac:dyDescent="0.2">
      <c r="B324" s="233"/>
      <c r="C324" s="233"/>
      <c r="E324" s="233"/>
      <c r="F324" s="233"/>
      <c r="G324" s="37"/>
    </row>
    <row r="325" spans="1:11" s="37" customFormat="1" ht="17.25" customHeight="1" thickBot="1" x14ac:dyDescent="0.3">
      <c r="B325" s="44" t="s">
        <v>381</v>
      </c>
      <c r="C325" s="45"/>
      <c r="D325" s="46"/>
      <c r="E325" s="47"/>
      <c r="F325" s="47"/>
      <c r="G325" s="738">
        <f>SUM(G326,G330,G334,G349,G352,G355,G358,G362,G366,G371,G386,G390,G394,G397)</f>
        <v>6526</v>
      </c>
      <c r="H325" s="738"/>
      <c r="I325" s="139">
        <f>SUM(I326:I398)</f>
        <v>6807</v>
      </c>
      <c r="J325" s="139">
        <f>SUM(J326:J398)</f>
        <v>7170</v>
      </c>
      <c r="K325" s="39"/>
    </row>
    <row r="326" spans="1:11" ht="15.75" thickTop="1" x14ac:dyDescent="0.25">
      <c r="A326" s="37">
        <v>5134</v>
      </c>
      <c r="B326" s="118" t="s">
        <v>370</v>
      </c>
      <c r="C326" s="22"/>
      <c r="D326" s="23"/>
      <c r="E326" s="23"/>
      <c r="F326" s="24"/>
      <c r="G326" s="707">
        <v>12</v>
      </c>
      <c r="H326" s="708"/>
      <c r="I326" s="36">
        <v>0</v>
      </c>
      <c r="J326" s="36">
        <v>0</v>
      </c>
    </row>
    <row r="327" spans="1:11" ht="17.25" customHeight="1" x14ac:dyDescent="0.2">
      <c r="B327" s="716" t="s">
        <v>896</v>
      </c>
      <c r="C327" s="716"/>
      <c r="D327" s="716"/>
      <c r="E327" s="716"/>
      <c r="F327" s="716"/>
      <c r="G327" s="716"/>
      <c r="H327" s="716"/>
      <c r="I327" s="142"/>
      <c r="J327" s="142"/>
    </row>
    <row r="328" spans="1:11" ht="14.25" customHeight="1" x14ac:dyDescent="0.2">
      <c r="B328" s="716"/>
      <c r="C328" s="716"/>
      <c r="D328" s="716"/>
      <c r="E328" s="716"/>
      <c r="F328" s="716"/>
      <c r="G328" s="716"/>
      <c r="H328" s="716"/>
      <c r="I328" s="142"/>
      <c r="J328" s="142"/>
    </row>
    <row r="329" spans="1:11" ht="17.25" customHeight="1" x14ac:dyDescent="0.25">
      <c r="B329" s="94"/>
      <c r="C329" s="95"/>
      <c r="D329" s="93"/>
      <c r="E329" s="92"/>
      <c r="F329" s="92"/>
      <c r="G329" s="552"/>
      <c r="H329" s="552"/>
      <c r="I329" s="142"/>
      <c r="J329" s="142"/>
    </row>
    <row r="330" spans="1:11" ht="15" x14ac:dyDescent="0.25">
      <c r="A330" s="37">
        <v>5137</v>
      </c>
      <c r="B330" s="528" t="s">
        <v>436</v>
      </c>
      <c r="C330" s="42"/>
      <c r="D330" s="37"/>
      <c r="E330" s="37"/>
      <c r="F330" s="35"/>
      <c r="G330" s="732">
        <v>100</v>
      </c>
      <c r="H330" s="733"/>
      <c r="I330" s="36">
        <v>80</v>
      </c>
      <c r="J330" s="36">
        <v>33</v>
      </c>
    </row>
    <row r="331" spans="1:11" ht="14.25" customHeight="1" x14ac:dyDescent="0.2">
      <c r="B331" s="739" t="s">
        <v>897</v>
      </c>
      <c r="C331" s="741"/>
      <c r="D331" s="741"/>
      <c r="E331" s="741"/>
      <c r="F331" s="741"/>
      <c r="G331" s="741"/>
      <c r="H331" s="741"/>
    </row>
    <row r="332" spans="1:11" ht="14.25" customHeight="1" x14ac:dyDescent="0.2">
      <c r="B332" s="741"/>
      <c r="C332" s="741"/>
      <c r="D332" s="741"/>
      <c r="E332" s="741"/>
      <c r="F332" s="741"/>
      <c r="G332" s="741"/>
      <c r="H332" s="741"/>
    </row>
    <row r="333" spans="1:11" x14ac:dyDescent="0.2">
      <c r="B333" s="501"/>
      <c r="C333" s="459"/>
      <c r="D333" s="459"/>
      <c r="E333" s="459"/>
      <c r="F333" s="459"/>
      <c r="G333" s="545"/>
      <c r="H333" s="545"/>
    </row>
    <row r="334" spans="1:11" ht="15" x14ac:dyDescent="0.25">
      <c r="A334" s="37">
        <v>5139</v>
      </c>
      <c r="B334" s="528" t="s">
        <v>359</v>
      </c>
      <c r="C334" s="42"/>
      <c r="D334" s="37"/>
      <c r="E334" s="37"/>
      <c r="F334" s="35"/>
      <c r="G334" s="732">
        <f>SUM(G335,G340,G343)</f>
        <v>4677</v>
      </c>
      <c r="H334" s="733"/>
      <c r="I334" s="36">
        <v>4850</v>
      </c>
      <c r="J334" s="36">
        <v>4762</v>
      </c>
    </row>
    <row r="335" spans="1:11" ht="15" customHeight="1" x14ac:dyDescent="0.25">
      <c r="A335" s="42"/>
      <c r="B335" s="742" t="s">
        <v>898</v>
      </c>
      <c r="C335" s="742"/>
      <c r="D335" s="742"/>
      <c r="E335" s="742"/>
      <c r="F335" s="742"/>
      <c r="G335" s="746">
        <v>3492</v>
      </c>
      <c r="H335" s="747"/>
      <c r="K335" s="37"/>
    </row>
    <row r="336" spans="1:11" x14ac:dyDescent="0.2">
      <c r="B336" s="739" t="s">
        <v>899</v>
      </c>
      <c r="C336" s="739"/>
      <c r="D336" s="739"/>
      <c r="E336" s="739"/>
      <c r="F336" s="739"/>
      <c r="G336" s="739"/>
      <c r="H336" s="739"/>
    </row>
    <row r="337" spans="1:39" x14ac:dyDescent="0.2">
      <c r="B337" s="739"/>
      <c r="C337" s="739"/>
      <c r="D337" s="739"/>
      <c r="E337" s="739"/>
      <c r="F337" s="739"/>
      <c r="G337" s="739"/>
      <c r="H337" s="739"/>
    </row>
    <row r="338" spans="1:39" ht="57.75" customHeight="1" x14ac:dyDescent="0.2">
      <c r="B338" s="739"/>
      <c r="C338" s="739"/>
      <c r="D338" s="739"/>
      <c r="E338" s="739"/>
      <c r="F338" s="739"/>
      <c r="G338" s="739"/>
      <c r="H338" s="739"/>
    </row>
    <row r="339" spans="1:39" x14ac:dyDescent="0.2">
      <c r="B339" s="501"/>
      <c r="C339" s="459"/>
      <c r="D339" s="459"/>
      <c r="E339" s="459"/>
      <c r="F339" s="459"/>
      <c r="G339" s="545"/>
      <c r="H339" s="545"/>
    </row>
    <row r="340" spans="1:39" ht="15" customHeight="1" x14ac:dyDescent="0.25">
      <c r="A340" s="42"/>
      <c r="B340" s="742" t="s">
        <v>565</v>
      </c>
      <c r="C340" s="742"/>
      <c r="D340" s="742"/>
      <c r="E340" s="742"/>
      <c r="F340" s="742"/>
      <c r="G340" s="746">
        <v>1050</v>
      </c>
      <c r="H340" s="747"/>
      <c r="K340" s="37"/>
    </row>
    <row r="341" spans="1:39" ht="61.5" customHeight="1" x14ac:dyDescent="0.2">
      <c r="B341" s="739" t="s">
        <v>900</v>
      </c>
      <c r="C341" s="739"/>
      <c r="D341" s="739"/>
      <c r="E341" s="739"/>
      <c r="F341" s="739"/>
      <c r="G341" s="739"/>
      <c r="H341" s="739"/>
    </row>
    <row r="342" spans="1:39" x14ac:dyDescent="0.2">
      <c r="B342" s="501"/>
      <c r="C342" s="459"/>
      <c r="D342" s="459"/>
      <c r="E342" s="459"/>
      <c r="F342" s="459"/>
      <c r="G342" s="545"/>
      <c r="H342" s="545"/>
    </row>
    <row r="343" spans="1:39" ht="15" customHeight="1" x14ac:dyDescent="0.25">
      <c r="A343" s="42"/>
      <c r="B343" s="742" t="s">
        <v>566</v>
      </c>
      <c r="C343" s="742"/>
      <c r="D343" s="742"/>
      <c r="E343" s="742"/>
      <c r="F343" s="742"/>
      <c r="G343" s="746">
        <v>135</v>
      </c>
      <c r="H343" s="747"/>
      <c r="K343" s="37"/>
    </row>
    <row r="344" spans="1:39" ht="14.25" customHeight="1" x14ac:dyDescent="0.2">
      <c r="B344" s="739" t="s">
        <v>901</v>
      </c>
      <c r="C344" s="739"/>
      <c r="D344" s="739"/>
      <c r="E344" s="739"/>
      <c r="F344" s="739"/>
      <c r="G344" s="739"/>
      <c r="H344" s="739"/>
    </row>
    <row r="345" spans="1:39" x14ac:dyDescent="0.2">
      <c r="B345" s="739"/>
      <c r="C345" s="739"/>
      <c r="D345" s="739"/>
      <c r="E345" s="739"/>
      <c r="F345" s="739"/>
      <c r="G345" s="739"/>
      <c r="H345" s="739"/>
    </row>
    <row r="346" spans="1:39" x14ac:dyDescent="0.2">
      <c r="B346" s="739"/>
      <c r="C346" s="739"/>
      <c r="D346" s="739"/>
      <c r="E346" s="739"/>
      <c r="F346" s="739"/>
      <c r="G346" s="739"/>
      <c r="H346" s="739"/>
    </row>
    <row r="347" spans="1:39" x14ac:dyDescent="0.2">
      <c r="B347" s="739"/>
      <c r="C347" s="739"/>
      <c r="D347" s="739"/>
      <c r="E347" s="739"/>
      <c r="F347" s="739"/>
      <c r="G347" s="739"/>
      <c r="H347" s="739"/>
    </row>
    <row r="348" spans="1:39" x14ac:dyDescent="0.2">
      <c r="B348" s="501"/>
      <c r="C348" s="501"/>
      <c r="D348" s="501"/>
      <c r="E348" s="501"/>
      <c r="F348" s="501"/>
      <c r="G348" s="546"/>
      <c r="H348" s="546"/>
    </row>
    <row r="349" spans="1:39" ht="15" x14ac:dyDescent="0.25">
      <c r="A349" s="37">
        <v>5142</v>
      </c>
      <c r="B349" s="21" t="s">
        <v>443</v>
      </c>
      <c r="C349" s="22"/>
      <c r="D349" s="23"/>
      <c r="E349" s="24"/>
      <c r="F349" s="24"/>
      <c r="G349" s="707">
        <v>2</v>
      </c>
      <c r="H349" s="715"/>
      <c r="I349" s="57">
        <v>2</v>
      </c>
      <c r="J349" s="57">
        <v>17</v>
      </c>
      <c r="K349" s="23"/>
      <c r="L349" s="241"/>
      <c r="M349" s="241"/>
      <c r="N349" s="241"/>
      <c r="O349" s="241"/>
      <c r="P349" s="241"/>
      <c r="Q349" s="241"/>
      <c r="R349" s="241"/>
      <c r="S349" s="241"/>
      <c r="T349" s="241"/>
      <c r="U349" s="241"/>
      <c r="V349" s="241"/>
      <c r="W349" s="241"/>
      <c r="X349" s="241"/>
      <c r="Y349" s="241"/>
      <c r="Z349" s="241"/>
      <c r="AA349" s="241"/>
      <c r="AB349" s="241"/>
      <c r="AC349" s="241"/>
      <c r="AD349" s="241"/>
      <c r="AE349" s="241"/>
      <c r="AF349" s="241"/>
      <c r="AG349" s="241"/>
      <c r="AH349" s="241"/>
      <c r="AI349" s="241"/>
      <c r="AJ349" s="241"/>
      <c r="AK349" s="241"/>
      <c r="AL349" s="241"/>
      <c r="AM349" s="241"/>
    </row>
    <row r="350" spans="1:39" ht="15" customHeight="1" x14ac:dyDescent="0.2">
      <c r="B350" s="711" t="s">
        <v>902</v>
      </c>
      <c r="C350" s="711"/>
      <c r="D350" s="711"/>
      <c r="E350" s="711"/>
      <c r="F350" s="711"/>
      <c r="G350" s="711"/>
      <c r="H350" s="711"/>
      <c r="I350" s="57"/>
      <c r="J350" s="57"/>
      <c r="K350" s="23"/>
      <c r="L350" s="241"/>
      <c r="M350" s="241"/>
      <c r="N350" s="241"/>
      <c r="O350" s="241"/>
      <c r="P350" s="241"/>
      <c r="Q350" s="241"/>
      <c r="R350" s="241"/>
      <c r="S350" s="241"/>
      <c r="T350" s="241"/>
      <c r="U350" s="241"/>
      <c r="V350" s="241"/>
      <c r="W350" s="241"/>
      <c r="X350" s="241"/>
      <c r="Y350" s="241"/>
      <c r="Z350" s="241"/>
      <c r="AA350" s="241"/>
      <c r="AB350" s="241"/>
      <c r="AC350" s="241"/>
      <c r="AD350" s="241"/>
      <c r="AE350" s="241"/>
      <c r="AF350" s="241"/>
      <c r="AG350" s="241"/>
      <c r="AH350" s="241"/>
      <c r="AI350" s="241"/>
      <c r="AJ350" s="241"/>
      <c r="AK350" s="241"/>
      <c r="AL350" s="241"/>
      <c r="AM350" s="241"/>
    </row>
    <row r="351" spans="1:39" x14ac:dyDescent="0.2">
      <c r="B351" s="501"/>
      <c r="C351" s="501"/>
      <c r="D351" s="501"/>
      <c r="E351" s="501"/>
      <c r="F351" s="501"/>
      <c r="G351" s="546"/>
      <c r="H351" s="546"/>
    </row>
    <row r="352" spans="1:39" ht="15" x14ac:dyDescent="0.25">
      <c r="A352" s="37">
        <v>5161</v>
      </c>
      <c r="B352" s="528" t="s">
        <v>65</v>
      </c>
      <c r="C352" s="42"/>
      <c r="D352" s="37"/>
      <c r="E352" s="37"/>
      <c r="F352" s="35"/>
      <c r="G352" s="732">
        <v>1</v>
      </c>
      <c r="H352" s="733"/>
      <c r="I352" s="36">
        <v>1</v>
      </c>
      <c r="J352" s="36">
        <v>1</v>
      </c>
      <c r="L352" s="37"/>
    </row>
    <row r="353" spans="1:12" ht="30" customHeight="1" x14ac:dyDescent="0.2">
      <c r="B353" s="741" t="s">
        <v>567</v>
      </c>
      <c r="C353" s="741"/>
      <c r="D353" s="741"/>
      <c r="E353" s="741"/>
      <c r="F353" s="741"/>
      <c r="G353" s="741"/>
      <c r="H353" s="741"/>
      <c r="L353" s="37"/>
    </row>
    <row r="354" spans="1:12" x14ac:dyDescent="0.2">
      <c r="B354" s="501"/>
      <c r="C354" s="501"/>
      <c r="D354" s="501"/>
      <c r="E354" s="501"/>
      <c r="F354" s="501"/>
      <c r="G354" s="546"/>
      <c r="H354" s="546"/>
    </row>
    <row r="355" spans="1:12" ht="15" x14ac:dyDescent="0.25">
      <c r="A355" s="37">
        <v>5163</v>
      </c>
      <c r="B355" s="528" t="s">
        <v>24</v>
      </c>
      <c r="C355" s="526"/>
      <c r="D355" s="526"/>
      <c r="E355" s="526"/>
      <c r="F355" s="526"/>
      <c r="G355" s="732">
        <v>1</v>
      </c>
      <c r="H355" s="733"/>
      <c r="I355" s="36">
        <v>1</v>
      </c>
      <c r="J355" s="36">
        <v>1</v>
      </c>
    </row>
    <row r="356" spans="1:12" ht="28.5" customHeight="1" x14ac:dyDescent="0.2">
      <c r="B356" s="739" t="s">
        <v>903</v>
      </c>
      <c r="C356" s="739"/>
      <c r="D356" s="739"/>
      <c r="E356" s="739"/>
      <c r="F356" s="739"/>
      <c r="G356" s="739"/>
      <c r="H356" s="739"/>
    </row>
    <row r="357" spans="1:12" x14ac:dyDescent="0.2">
      <c r="B357" s="501"/>
      <c r="C357" s="501"/>
      <c r="D357" s="501"/>
      <c r="E357" s="501"/>
      <c r="F357" s="501"/>
      <c r="G357" s="546"/>
      <c r="H357" s="546"/>
    </row>
    <row r="358" spans="1:12" ht="15" x14ac:dyDescent="0.25">
      <c r="A358" s="37">
        <v>5164</v>
      </c>
      <c r="B358" s="528" t="s">
        <v>29</v>
      </c>
      <c r="C358" s="526"/>
      <c r="D358" s="526"/>
      <c r="E358" s="526"/>
      <c r="F358" s="526"/>
      <c r="G358" s="732">
        <v>126</v>
      </c>
      <c r="H358" s="733"/>
      <c r="I358" s="36">
        <v>25</v>
      </c>
      <c r="J358" s="36">
        <v>25</v>
      </c>
      <c r="L358" s="37"/>
    </row>
    <row r="359" spans="1:12" x14ac:dyDescent="0.2">
      <c r="B359" s="739" t="s">
        <v>904</v>
      </c>
      <c r="C359" s="739"/>
      <c r="D359" s="739"/>
      <c r="E359" s="739"/>
      <c r="F359" s="739"/>
      <c r="G359" s="739"/>
      <c r="H359" s="739"/>
      <c r="L359" s="37"/>
    </row>
    <row r="360" spans="1:12" ht="42.75" customHeight="1" x14ac:dyDescent="0.2">
      <c r="B360" s="739"/>
      <c r="C360" s="739"/>
      <c r="D360" s="739"/>
      <c r="E360" s="739"/>
      <c r="F360" s="739"/>
      <c r="G360" s="739"/>
      <c r="H360" s="739"/>
      <c r="L360" s="37"/>
    </row>
    <row r="361" spans="1:12" x14ac:dyDescent="0.2">
      <c r="B361" s="501"/>
      <c r="C361" s="501"/>
      <c r="D361" s="501"/>
      <c r="E361" s="501"/>
      <c r="F361" s="501"/>
      <c r="G361" s="546"/>
      <c r="H361" s="546"/>
    </row>
    <row r="362" spans="1:12" ht="15" x14ac:dyDescent="0.25">
      <c r="A362" s="37">
        <v>5166</v>
      </c>
      <c r="B362" s="528" t="s">
        <v>12</v>
      </c>
      <c r="C362" s="526"/>
      <c r="D362" s="526"/>
      <c r="E362" s="526"/>
      <c r="F362" s="526"/>
      <c r="G362" s="707">
        <v>360</v>
      </c>
      <c r="H362" s="708"/>
      <c r="I362" s="36">
        <v>360</v>
      </c>
      <c r="J362" s="36">
        <v>596</v>
      </c>
    </row>
    <row r="363" spans="1:12" ht="14.25" customHeight="1" x14ac:dyDescent="0.2">
      <c r="B363" s="739" t="s">
        <v>905</v>
      </c>
      <c r="C363" s="739"/>
      <c r="D363" s="739"/>
      <c r="E363" s="739"/>
      <c r="F363" s="739"/>
      <c r="G363" s="739"/>
      <c r="H363" s="739"/>
      <c r="I363" s="36">
        <v>0</v>
      </c>
      <c r="J363" s="36">
        <v>12</v>
      </c>
      <c r="K363" s="39">
        <v>5167</v>
      </c>
    </row>
    <row r="364" spans="1:12" x14ac:dyDescent="0.2">
      <c r="B364" s="739"/>
      <c r="C364" s="739"/>
      <c r="D364" s="739"/>
      <c r="E364" s="739"/>
      <c r="F364" s="739"/>
      <c r="G364" s="739"/>
      <c r="H364" s="739"/>
      <c r="I364" s="37"/>
    </row>
    <row r="365" spans="1:12" x14ac:dyDescent="0.2">
      <c r="B365" s="501"/>
      <c r="C365" s="501"/>
      <c r="D365" s="501"/>
      <c r="E365" s="501"/>
      <c r="F365" s="501"/>
      <c r="G365" s="546"/>
      <c r="H365" s="546"/>
    </row>
    <row r="366" spans="1:12" ht="15" x14ac:dyDescent="0.25">
      <c r="A366" s="37">
        <v>5168</v>
      </c>
      <c r="B366" s="528" t="s">
        <v>63</v>
      </c>
      <c r="C366" s="526"/>
      <c r="D366" s="526"/>
      <c r="E366" s="526"/>
      <c r="F366" s="526"/>
      <c r="G366" s="707">
        <f>120+180</f>
        <v>300</v>
      </c>
      <c r="H366" s="708"/>
      <c r="I366" s="36">
        <v>520</v>
      </c>
      <c r="J366" s="36">
        <v>865</v>
      </c>
    </row>
    <row r="367" spans="1:12" x14ac:dyDescent="0.2">
      <c r="B367" s="739" t="s">
        <v>915</v>
      </c>
      <c r="C367" s="739"/>
      <c r="D367" s="739"/>
      <c r="E367" s="739"/>
      <c r="F367" s="739"/>
      <c r="G367" s="739"/>
      <c r="H367" s="739"/>
    </row>
    <row r="368" spans="1:12" x14ac:dyDescent="0.2">
      <c r="B368" s="739"/>
      <c r="C368" s="739"/>
      <c r="D368" s="739"/>
      <c r="E368" s="739"/>
      <c r="F368" s="739"/>
      <c r="G368" s="739"/>
      <c r="H368" s="739"/>
    </row>
    <row r="369" spans="1:13" ht="69" customHeight="1" x14ac:dyDescent="0.2">
      <c r="B369" s="739"/>
      <c r="C369" s="739"/>
      <c r="D369" s="739"/>
      <c r="E369" s="739"/>
      <c r="F369" s="739"/>
      <c r="G369" s="739"/>
      <c r="H369" s="739"/>
    </row>
    <row r="370" spans="1:13" x14ac:dyDescent="0.2">
      <c r="B370" s="501"/>
      <c r="C370" s="501"/>
      <c r="D370" s="501"/>
      <c r="E370" s="501"/>
      <c r="F370" s="501"/>
      <c r="G370" s="546"/>
      <c r="H370" s="546"/>
    </row>
    <row r="371" spans="1:13" s="540" customFormat="1" ht="15" x14ac:dyDescent="0.25">
      <c r="A371" s="212">
        <v>5169</v>
      </c>
      <c r="B371" s="21" t="s">
        <v>14</v>
      </c>
      <c r="C371" s="126"/>
      <c r="D371" s="126"/>
      <c r="E371" s="126"/>
      <c r="F371" s="126"/>
      <c r="G371" s="775">
        <f>SUM(G372,G375,G382)</f>
        <v>730</v>
      </c>
      <c r="H371" s="825"/>
      <c r="I371" s="213">
        <v>833</v>
      </c>
      <c r="J371" s="213">
        <v>723</v>
      </c>
      <c r="K371" s="214"/>
      <c r="L371" s="212"/>
      <c r="M371" s="212"/>
    </row>
    <row r="372" spans="1:13" ht="15" customHeight="1" x14ac:dyDescent="0.25">
      <c r="A372" s="42"/>
      <c r="B372" s="742" t="s">
        <v>568</v>
      </c>
      <c r="C372" s="742"/>
      <c r="D372" s="742"/>
      <c r="E372" s="742"/>
      <c r="F372" s="742"/>
      <c r="G372" s="746">
        <v>315</v>
      </c>
      <c r="H372" s="747"/>
      <c r="K372" s="37"/>
      <c r="L372" s="37"/>
      <c r="M372" s="37"/>
    </row>
    <row r="373" spans="1:13" ht="98.25" customHeight="1" x14ac:dyDescent="0.2">
      <c r="B373" s="739" t="s">
        <v>906</v>
      </c>
      <c r="C373" s="739"/>
      <c r="D373" s="739"/>
      <c r="E373" s="739"/>
      <c r="F373" s="739"/>
      <c r="G373" s="739"/>
      <c r="H373" s="739"/>
    </row>
    <row r="374" spans="1:13" x14ac:dyDescent="0.2">
      <c r="B374" s="541"/>
      <c r="C374" s="541"/>
      <c r="D374" s="541"/>
      <c r="E374" s="541"/>
      <c r="F374" s="541"/>
      <c r="G374" s="550"/>
      <c r="H374" s="550"/>
    </row>
    <row r="375" spans="1:13" ht="12.75" customHeight="1" x14ac:dyDescent="0.25">
      <c r="A375" s="42"/>
      <c r="B375" s="742" t="s">
        <v>569</v>
      </c>
      <c r="C375" s="742"/>
      <c r="D375" s="742"/>
      <c r="E375" s="742"/>
      <c r="F375" s="742"/>
      <c r="G375" s="746">
        <v>300</v>
      </c>
      <c r="H375" s="747"/>
      <c r="K375" s="37"/>
    </row>
    <row r="376" spans="1:13" x14ac:dyDescent="0.2">
      <c r="B376" s="739" t="s">
        <v>908</v>
      </c>
      <c r="C376" s="739"/>
      <c r="D376" s="739"/>
      <c r="E376" s="739"/>
      <c r="F376" s="739"/>
      <c r="G376" s="739"/>
      <c r="H376" s="739"/>
    </row>
    <row r="377" spans="1:13" x14ac:dyDescent="0.2">
      <c r="B377" s="739"/>
      <c r="C377" s="739"/>
      <c r="D377" s="739"/>
      <c r="E377" s="739"/>
      <c r="F377" s="739"/>
      <c r="G377" s="739"/>
      <c r="H377" s="739"/>
    </row>
    <row r="378" spans="1:13" x14ac:dyDescent="0.2">
      <c r="B378" s="739"/>
      <c r="C378" s="739"/>
      <c r="D378" s="739"/>
      <c r="E378" s="739"/>
      <c r="F378" s="739"/>
      <c r="G378" s="739"/>
      <c r="H378" s="739"/>
    </row>
    <row r="379" spans="1:13" x14ac:dyDescent="0.2">
      <c r="B379" s="739"/>
      <c r="C379" s="739"/>
      <c r="D379" s="739"/>
      <c r="E379" s="739"/>
      <c r="F379" s="739"/>
      <c r="G379" s="739"/>
      <c r="H379" s="739"/>
    </row>
    <row r="380" spans="1:13" ht="30.75" customHeight="1" x14ac:dyDescent="0.2">
      <c r="B380" s="739"/>
      <c r="C380" s="739"/>
      <c r="D380" s="739"/>
      <c r="E380" s="739"/>
      <c r="F380" s="739"/>
      <c r="G380" s="739"/>
      <c r="H380" s="739"/>
    </row>
    <row r="381" spans="1:13" x14ac:dyDescent="0.2">
      <c r="B381" s="501"/>
      <c r="C381" s="459"/>
      <c r="D381" s="459"/>
      <c r="E381" s="459"/>
      <c r="F381" s="459"/>
      <c r="G381" s="545"/>
      <c r="H381" s="545"/>
    </row>
    <row r="382" spans="1:13" ht="16.5" customHeight="1" x14ac:dyDescent="0.25">
      <c r="A382" s="42"/>
      <c r="B382" s="742" t="s">
        <v>570</v>
      </c>
      <c r="C382" s="742"/>
      <c r="D382" s="742"/>
      <c r="E382" s="742"/>
      <c r="F382" s="742"/>
      <c r="G382" s="746">
        <v>115</v>
      </c>
      <c r="H382" s="747"/>
      <c r="K382" s="37"/>
    </row>
    <row r="383" spans="1:13" x14ac:dyDescent="0.2">
      <c r="B383" s="755" t="s">
        <v>907</v>
      </c>
      <c r="C383" s="755"/>
      <c r="D383" s="755"/>
      <c r="E383" s="755"/>
      <c r="F383" s="755"/>
      <c r="G383" s="755"/>
      <c r="H383" s="755"/>
    </row>
    <row r="384" spans="1:13" ht="27.75" customHeight="1" x14ac:dyDescent="0.2">
      <c r="B384" s="755"/>
      <c r="C384" s="755"/>
      <c r="D384" s="755"/>
      <c r="E384" s="755"/>
      <c r="F384" s="755"/>
      <c r="G384" s="755"/>
      <c r="H384" s="755"/>
    </row>
    <row r="385" spans="1:39" x14ac:dyDescent="0.2">
      <c r="B385" s="541"/>
      <c r="C385" s="541"/>
      <c r="D385" s="541"/>
      <c r="E385" s="541"/>
      <c r="F385" s="541"/>
      <c r="G385" s="550"/>
      <c r="H385" s="550"/>
    </row>
    <row r="386" spans="1:39" s="241" customFormat="1" ht="15" x14ac:dyDescent="0.25">
      <c r="A386" s="23">
        <v>5171</v>
      </c>
      <c r="B386" s="21" t="s">
        <v>15</v>
      </c>
      <c r="C386" s="126"/>
      <c r="D386" s="126"/>
      <c r="E386" s="126"/>
      <c r="F386" s="126"/>
      <c r="G386" s="707">
        <v>70</v>
      </c>
      <c r="H386" s="708"/>
      <c r="I386" s="57">
        <v>25</v>
      </c>
      <c r="J386" s="57">
        <v>25</v>
      </c>
      <c r="K386" s="56"/>
    </row>
    <row r="387" spans="1:39" x14ac:dyDescent="0.2">
      <c r="B387" s="739" t="s">
        <v>909</v>
      </c>
      <c r="C387" s="739"/>
      <c r="D387" s="739"/>
      <c r="E387" s="739"/>
      <c r="F387" s="739"/>
      <c r="G387" s="739"/>
      <c r="H387" s="739"/>
    </row>
    <row r="388" spans="1:39" ht="42" customHeight="1" x14ac:dyDescent="0.2">
      <c r="B388" s="739"/>
      <c r="C388" s="739"/>
      <c r="D388" s="739"/>
      <c r="E388" s="739"/>
      <c r="F388" s="739"/>
      <c r="G388" s="739"/>
      <c r="H388" s="739"/>
    </row>
    <row r="389" spans="1:39" x14ac:dyDescent="0.2">
      <c r="B389" s="541"/>
      <c r="C389" s="541"/>
      <c r="D389" s="541"/>
      <c r="E389" s="541"/>
      <c r="F389" s="541"/>
      <c r="G389" s="550"/>
      <c r="H389" s="550"/>
    </row>
    <row r="390" spans="1:39" ht="15" x14ac:dyDescent="0.25">
      <c r="A390" s="37">
        <v>5175</v>
      </c>
      <c r="B390" s="528" t="s">
        <v>26</v>
      </c>
      <c r="C390" s="525"/>
      <c r="D390" s="525"/>
      <c r="E390" s="525"/>
      <c r="F390" s="525"/>
      <c r="G390" s="732">
        <v>109</v>
      </c>
      <c r="H390" s="733"/>
      <c r="I390" s="36">
        <v>72</v>
      </c>
      <c r="J390" s="36">
        <v>72</v>
      </c>
      <c r="L390" s="37"/>
    </row>
    <row r="391" spans="1:39" x14ac:dyDescent="0.2">
      <c r="B391" s="741" t="s">
        <v>910</v>
      </c>
      <c r="C391" s="741"/>
      <c r="D391" s="741"/>
      <c r="E391" s="741"/>
      <c r="F391" s="741"/>
      <c r="G391" s="741"/>
      <c r="H391" s="741"/>
      <c r="L391" s="37"/>
    </row>
    <row r="392" spans="1:39" ht="69" customHeight="1" x14ac:dyDescent="0.2">
      <c r="B392" s="741"/>
      <c r="C392" s="741"/>
      <c r="D392" s="741"/>
      <c r="E392" s="741"/>
      <c r="F392" s="741"/>
      <c r="G392" s="741"/>
      <c r="H392" s="741"/>
      <c r="L392" s="37"/>
    </row>
    <row r="393" spans="1:39" x14ac:dyDescent="0.2">
      <c r="B393" s="459"/>
      <c r="C393" s="459"/>
      <c r="D393" s="459"/>
      <c r="E393" s="459"/>
      <c r="F393" s="459"/>
      <c r="G393" s="545"/>
      <c r="H393" s="545"/>
    </row>
    <row r="394" spans="1:39" ht="14.25" customHeight="1" x14ac:dyDescent="0.25">
      <c r="A394" s="37">
        <v>5179</v>
      </c>
      <c r="B394" s="819" t="s">
        <v>112</v>
      </c>
      <c r="C394" s="819"/>
      <c r="D394" s="819"/>
      <c r="E394" s="530"/>
      <c r="F394" s="530"/>
      <c r="G394" s="732">
        <v>3</v>
      </c>
      <c r="H394" s="733"/>
      <c r="I394" s="37">
        <v>3</v>
      </c>
      <c r="J394" s="36">
        <v>3</v>
      </c>
      <c r="K394" s="37"/>
    </row>
    <row r="395" spans="1:39" ht="30.75" customHeight="1" x14ac:dyDescent="0.2">
      <c r="B395" s="807" t="s">
        <v>911</v>
      </c>
      <c r="C395" s="807"/>
      <c r="D395" s="807"/>
      <c r="E395" s="807"/>
      <c r="F395" s="807"/>
      <c r="G395" s="807"/>
      <c r="H395" s="807"/>
      <c r="I395" s="37"/>
      <c r="K395" s="37"/>
    </row>
    <row r="396" spans="1:39" x14ac:dyDescent="0.2">
      <c r="B396" s="459"/>
      <c r="C396" s="459"/>
      <c r="D396" s="459"/>
      <c r="E396" s="459"/>
      <c r="F396" s="459"/>
      <c r="G396" s="545"/>
      <c r="H396" s="545"/>
    </row>
    <row r="397" spans="1:39" ht="15" x14ac:dyDescent="0.25">
      <c r="A397" s="37">
        <v>5189</v>
      </c>
      <c r="B397" s="21" t="s">
        <v>343</v>
      </c>
      <c r="C397" s="524"/>
      <c r="D397" s="524"/>
      <c r="E397" s="524"/>
      <c r="F397" s="524"/>
      <c r="G397" s="707">
        <v>35</v>
      </c>
      <c r="H397" s="715"/>
      <c r="I397" s="57">
        <v>35</v>
      </c>
      <c r="J397" s="57">
        <v>35</v>
      </c>
      <c r="K397" s="23"/>
      <c r="L397" s="241"/>
      <c r="M397" s="241"/>
      <c r="N397" s="241"/>
      <c r="O397" s="241"/>
      <c r="P397" s="241"/>
      <c r="Q397" s="241"/>
      <c r="R397" s="241"/>
      <c r="S397" s="241"/>
      <c r="T397" s="241"/>
      <c r="U397" s="241"/>
      <c r="V397" s="241"/>
      <c r="W397" s="241"/>
      <c r="X397" s="241"/>
      <c r="Y397" s="241"/>
      <c r="Z397" s="241"/>
      <c r="AA397" s="241"/>
      <c r="AB397" s="241"/>
      <c r="AC397" s="241"/>
      <c r="AD397" s="241"/>
      <c r="AE397" s="241"/>
      <c r="AF397" s="241"/>
      <c r="AG397" s="241"/>
      <c r="AH397" s="241"/>
      <c r="AI397" s="241"/>
      <c r="AJ397" s="241"/>
      <c r="AK397" s="241"/>
      <c r="AL397" s="241"/>
      <c r="AM397" s="241"/>
    </row>
    <row r="398" spans="1:39" ht="14.25" customHeight="1" x14ac:dyDescent="0.2">
      <c r="B398" s="711" t="s">
        <v>912</v>
      </c>
      <c r="C398" s="711"/>
      <c r="D398" s="711"/>
      <c r="E398" s="711"/>
      <c r="F398" s="711"/>
      <c r="G398" s="711"/>
      <c r="H398" s="711"/>
      <c r="I398" s="57"/>
      <c r="J398" s="57"/>
      <c r="K398" s="23"/>
      <c r="L398" s="241"/>
      <c r="M398" s="241"/>
      <c r="N398" s="241"/>
      <c r="O398" s="241"/>
      <c r="P398" s="241"/>
      <c r="Q398" s="241"/>
      <c r="R398" s="241"/>
      <c r="S398" s="241"/>
      <c r="T398" s="241"/>
      <c r="U398" s="241"/>
      <c r="V398" s="241"/>
      <c r="W398" s="241"/>
      <c r="X398" s="241"/>
      <c r="Y398" s="241"/>
      <c r="Z398" s="241"/>
      <c r="AA398" s="241"/>
      <c r="AB398" s="241"/>
      <c r="AC398" s="241"/>
      <c r="AD398" s="241"/>
      <c r="AE398" s="241"/>
      <c r="AF398" s="241"/>
      <c r="AG398" s="241"/>
      <c r="AH398" s="241"/>
      <c r="AI398" s="241"/>
      <c r="AJ398" s="241"/>
      <c r="AK398" s="241"/>
      <c r="AL398" s="241"/>
      <c r="AM398" s="241"/>
    </row>
    <row r="399" spans="1:39" x14ac:dyDescent="0.2">
      <c r="B399" s="711"/>
      <c r="C399" s="711"/>
      <c r="D399" s="711"/>
      <c r="E399" s="711"/>
      <c r="F399" s="711"/>
      <c r="G399" s="711"/>
      <c r="H399" s="711"/>
    </row>
    <row r="400" spans="1:39" x14ac:dyDescent="0.2">
      <c r="B400" s="459"/>
      <c r="C400" s="459"/>
      <c r="D400" s="459"/>
      <c r="E400" s="459"/>
      <c r="F400" s="459"/>
      <c r="G400" s="545"/>
      <c r="H400" s="545"/>
    </row>
    <row r="401" spans="1:11" ht="15.75" thickBot="1" x14ac:dyDescent="0.3">
      <c r="B401" s="44" t="s">
        <v>420</v>
      </c>
      <c r="C401" s="45"/>
      <c r="D401" s="46"/>
      <c r="E401" s="46"/>
      <c r="F401" s="47"/>
      <c r="G401" s="738">
        <f>SUM(G402)</f>
        <v>73</v>
      </c>
      <c r="H401" s="738"/>
      <c r="I401" s="139">
        <v>135</v>
      </c>
      <c r="J401" s="139">
        <v>85</v>
      </c>
      <c r="K401" s="37"/>
    </row>
    <row r="402" spans="1:11" ht="15" customHeight="1" thickTop="1" x14ac:dyDescent="0.25">
      <c r="A402" s="37">
        <v>5494</v>
      </c>
      <c r="B402" s="528" t="s">
        <v>441</v>
      </c>
      <c r="C402" s="530"/>
      <c r="D402" s="530"/>
      <c r="E402" s="530"/>
      <c r="F402" s="530"/>
      <c r="G402" s="732">
        <v>73</v>
      </c>
      <c r="H402" s="732"/>
    </row>
    <row r="403" spans="1:11" x14ac:dyDescent="0.2">
      <c r="B403" s="739" t="s">
        <v>913</v>
      </c>
      <c r="C403" s="739"/>
      <c r="D403" s="739"/>
      <c r="E403" s="739"/>
      <c r="F403" s="739"/>
      <c r="G403" s="739"/>
      <c r="H403" s="739"/>
    </row>
    <row r="404" spans="1:11" x14ac:dyDescent="0.2">
      <c r="B404" s="739"/>
      <c r="C404" s="739"/>
      <c r="D404" s="739"/>
      <c r="E404" s="739"/>
      <c r="F404" s="739"/>
      <c r="G404" s="739"/>
      <c r="H404" s="739"/>
    </row>
    <row r="405" spans="1:11" ht="30.75" customHeight="1" x14ac:dyDescent="0.2">
      <c r="B405" s="739"/>
      <c r="C405" s="739"/>
      <c r="D405" s="739"/>
      <c r="E405" s="739"/>
      <c r="F405" s="739"/>
      <c r="G405" s="739"/>
      <c r="H405" s="739"/>
    </row>
    <row r="407" spans="1:11" ht="17.25" customHeight="1" thickBot="1" x14ac:dyDescent="0.3">
      <c r="B407" s="44" t="s">
        <v>434</v>
      </c>
      <c r="C407" s="45"/>
      <c r="D407" s="46"/>
      <c r="E407" s="47"/>
      <c r="F407" s="47"/>
      <c r="G407" s="738">
        <f>SUM(G408,G414)</f>
        <v>8000</v>
      </c>
      <c r="H407" s="738"/>
      <c r="I407" s="139">
        <v>8000</v>
      </c>
      <c r="J407" s="139">
        <v>8000</v>
      </c>
    </row>
    <row r="408" spans="1:11" ht="15.75" thickTop="1" x14ac:dyDescent="0.25">
      <c r="A408" s="37">
        <v>5169</v>
      </c>
      <c r="B408" s="528" t="s">
        <v>14</v>
      </c>
      <c r="C408" s="42"/>
      <c r="D408" s="37"/>
      <c r="E408" s="35"/>
      <c r="F408" s="35"/>
      <c r="G408" s="732">
        <v>8000</v>
      </c>
      <c r="H408" s="733"/>
    </row>
    <row r="409" spans="1:11" x14ac:dyDescent="0.2">
      <c r="B409" s="739" t="s">
        <v>571</v>
      </c>
      <c r="C409" s="739"/>
      <c r="D409" s="739"/>
      <c r="E409" s="739"/>
      <c r="F409" s="739"/>
      <c r="G409" s="739"/>
      <c r="H409" s="739"/>
    </row>
    <row r="410" spans="1:11" x14ac:dyDescent="0.2">
      <c r="B410" s="739"/>
      <c r="C410" s="739"/>
      <c r="D410" s="739"/>
      <c r="E410" s="739"/>
      <c r="F410" s="739"/>
      <c r="G410" s="739"/>
      <c r="H410" s="739"/>
    </row>
    <row r="411" spans="1:11" x14ac:dyDescent="0.2">
      <c r="B411" s="739"/>
      <c r="C411" s="739"/>
      <c r="D411" s="739"/>
      <c r="E411" s="739"/>
      <c r="F411" s="739"/>
      <c r="G411" s="739"/>
      <c r="H411" s="739"/>
    </row>
    <row r="412" spans="1:11" x14ac:dyDescent="0.2">
      <c r="B412" s="42"/>
      <c r="C412" s="42"/>
      <c r="D412" s="37"/>
      <c r="E412" s="35"/>
      <c r="F412" s="35"/>
    </row>
    <row r="415" spans="1:11" x14ac:dyDescent="0.2">
      <c r="D415" s="176" t="s">
        <v>252</v>
      </c>
      <c r="E415" s="177">
        <f>SUM(E30)</f>
        <v>72454</v>
      </c>
      <c r="F415" s="177">
        <f>SUM(F30)</f>
        <v>73187</v>
      </c>
      <c r="G415" s="177">
        <f>SUM(G30)</f>
        <v>166983</v>
      </c>
    </row>
    <row r="416" spans="1:11" x14ac:dyDescent="0.2">
      <c r="D416" s="176" t="s">
        <v>253</v>
      </c>
      <c r="E416" s="177"/>
      <c r="F416" s="177"/>
      <c r="G416" s="177"/>
    </row>
    <row r="417" spans="4:7" ht="15" x14ac:dyDescent="0.25">
      <c r="D417" s="178" t="s">
        <v>248</v>
      </c>
      <c r="E417" s="179">
        <f>SUM(E415:E416)</f>
        <v>72454</v>
      </c>
      <c r="F417" s="179">
        <f>SUM(F415:F416)</f>
        <v>73187</v>
      </c>
      <c r="G417" s="179">
        <f>SUM(G415:G416)</f>
        <v>166983</v>
      </c>
    </row>
    <row r="418" spans="4:7" x14ac:dyDescent="0.2">
      <c r="D418" s="37"/>
      <c r="E418" s="35"/>
      <c r="F418" s="35"/>
    </row>
  </sheetData>
  <mergeCells count="204">
    <mergeCell ref="G108:H108"/>
    <mergeCell ref="B109:H110"/>
    <mergeCell ref="G147:H147"/>
    <mergeCell ref="G148:H148"/>
    <mergeCell ref="B149:H150"/>
    <mergeCell ref="G153:H153"/>
    <mergeCell ref="G131:H131"/>
    <mergeCell ref="B137:H139"/>
    <mergeCell ref="G130:H130"/>
    <mergeCell ref="G135:H135"/>
    <mergeCell ref="G125:H125"/>
    <mergeCell ref="B126:H128"/>
    <mergeCell ref="G152:H152"/>
    <mergeCell ref="B61:H61"/>
    <mergeCell ref="G107:H107"/>
    <mergeCell ref="G112:H112"/>
    <mergeCell ref="B113:H114"/>
    <mergeCell ref="G116:H116"/>
    <mergeCell ref="B117:H118"/>
    <mergeCell ref="G120:H120"/>
    <mergeCell ref="B121:H122"/>
    <mergeCell ref="G124:H124"/>
    <mergeCell ref="B93:H96"/>
    <mergeCell ref="B104:H105"/>
    <mergeCell ref="B63:F63"/>
    <mergeCell ref="G63:H63"/>
    <mergeCell ref="B80:F80"/>
    <mergeCell ref="G80:H80"/>
    <mergeCell ref="B81:H81"/>
    <mergeCell ref="B64:H66"/>
    <mergeCell ref="G102:H102"/>
    <mergeCell ref="G103:H103"/>
    <mergeCell ref="G87:H87"/>
    <mergeCell ref="B87:D87"/>
    <mergeCell ref="B68:F68"/>
    <mergeCell ref="G68:H68"/>
    <mergeCell ref="B69:H78"/>
    <mergeCell ref="G60:H60"/>
    <mergeCell ref="G407:H407"/>
    <mergeCell ref="G408:H408"/>
    <mergeCell ref="B238:H240"/>
    <mergeCell ref="G250:H250"/>
    <mergeCell ref="G224:H224"/>
    <mergeCell ref="G228:H228"/>
    <mergeCell ref="G233:H233"/>
    <mergeCell ref="G262:H262"/>
    <mergeCell ref="B294:H296"/>
    <mergeCell ref="B263:H263"/>
    <mergeCell ref="G242:H242"/>
    <mergeCell ref="G292:H292"/>
    <mergeCell ref="G293:H293"/>
    <mergeCell ref="G254:H254"/>
    <mergeCell ref="G269:H269"/>
    <mergeCell ref="B243:H248"/>
    <mergeCell ref="B251:H252"/>
    <mergeCell ref="G265:H265"/>
    <mergeCell ref="B266:H267"/>
    <mergeCell ref="G283:H283"/>
    <mergeCell ref="B284:H285"/>
    <mergeCell ref="G88:H88"/>
    <mergeCell ref="G136:H136"/>
    <mergeCell ref="G1:H1"/>
    <mergeCell ref="B30:D30"/>
    <mergeCell ref="G33:H33"/>
    <mergeCell ref="G34:H34"/>
    <mergeCell ref="G47:H47"/>
    <mergeCell ref="G52:H52"/>
    <mergeCell ref="G53:H53"/>
    <mergeCell ref="G40:H40"/>
    <mergeCell ref="B41:H41"/>
    <mergeCell ref="B48:H50"/>
    <mergeCell ref="B35:H38"/>
    <mergeCell ref="G43:H43"/>
    <mergeCell ref="B44:H45"/>
    <mergeCell ref="B54:H55"/>
    <mergeCell ref="G57:H57"/>
    <mergeCell ref="B58:H58"/>
    <mergeCell ref="G83:H83"/>
    <mergeCell ref="B229:H231"/>
    <mergeCell ref="B84:H85"/>
    <mergeCell ref="B83:C83"/>
    <mergeCell ref="G141:H141"/>
    <mergeCell ref="G219:H219"/>
    <mergeCell ref="G220:H220"/>
    <mergeCell ref="B221:H222"/>
    <mergeCell ref="B132:H133"/>
    <mergeCell ref="B142:H145"/>
    <mergeCell ref="B89:H90"/>
    <mergeCell ref="G92:H92"/>
    <mergeCell ref="G98:H98"/>
    <mergeCell ref="B99:H100"/>
    <mergeCell ref="G225:H225"/>
    <mergeCell ref="B226:H226"/>
    <mergeCell ref="G214:H214"/>
    <mergeCell ref="B216:H217"/>
    <mergeCell ref="G215:H215"/>
    <mergeCell ref="B215:F215"/>
    <mergeCell ref="G176:H176"/>
    <mergeCell ref="B177:H179"/>
    <mergeCell ref="G181:H181"/>
    <mergeCell ref="B182:H183"/>
    <mergeCell ref="G185:H185"/>
    <mergeCell ref="G237:H237"/>
    <mergeCell ref="B255:H258"/>
    <mergeCell ref="B270:H274"/>
    <mergeCell ref="B277:H281"/>
    <mergeCell ref="G299:H299"/>
    <mergeCell ref="G186:H186"/>
    <mergeCell ref="B187:H189"/>
    <mergeCell ref="G191:H191"/>
    <mergeCell ref="G276:H276"/>
    <mergeCell ref="G208:H208"/>
    <mergeCell ref="G209:H209"/>
    <mergeCell ref="B210:H212"/>
    <mergeCell ref="B300:H300"/>
    <mergeCell ref="B336:H338"/>
    <mergeCell ref="G325:H325"/>
    <mergeCell ref="G318:H318"/>
    <mergeCell ref="B287:F287"/>
    <mergeCell ref="G287:H287"/>
    <mergeCell ref="G288:H288"/>
    <mergeCell ref="B289:H290"/>
    <mergeCell ref="G302:H302"/>
    <mergeCell ref="B315:H316"/>
    <mergeCell ref="B308:H309"/>
    <mergeCell ref="G307:H307"/>
    <mergeCell ref="B312:H312"/>
    <mergeCell ref="G311:H311"/>
    <mergeCell ref="G314:H314"/>
    <mergeCell ref="G298:H298"/>
    <mergeCell ref="B335:F335"/>
    <mergeCell ref="G335:H335"/>
    <mergeCell ref="G303:H303"/>
    <mergeCell ref="B304:H305"/>
    <mergeCell ref="G326:H326"/>
    <mergeCell ref="B327:H328"/>
    <mergeCell ref="B161:H162"/>
    <mergeCell ref="G164:H164"/>
    <mergeCell ref="B165:H165"/>
    <mergeCell ref="G167:H167"/>
    <mergeCell ref="B168:H169"/>
    <mergeCell ref="G171:H171"/>
    <mergeCell ref="B172:H174"/>
    <mergeCell ref="G157:H157"/>
    <mergeCell ref="B158:H158"/>
    <mergeCell ref="G154:H154"/>
    <mergeCell ref="B340:F340"/>
    <mergeCell ref="G340:H340"/>
    <mergeCell ref="B341:H341"/>
    <mergeCell ref="B343:F343"/>
    <mergeCell ref="G343:H343"/>
    <mergeCell ref="B344:H347"/>
    <mergeCell ref="G192:H192"/>
    <mergeCell ref="B193:H194"/>
    <mergeCell ref="G196:H196"/>
    <mergeCell ref="B197:H198"/>
    <mergeCell ref="G200:H200"/>
    <mergeCell ref="B201:H202"/>
    <mergeCell ref="G204:H204"/>
    <mergeCell ref="B205:H206"/>
    <mergeCell ref="G322:H322"/>
    <mergeCell ref="B323:H323"/>
    <mergeCell ref="G330:H330"/>
    <mergeCell ref="B331:H332"/>
    <mergeCell ref="B319:H320"/>
    <mergeCell ref="G334:H334"/>
    <mergeCell ref="B234:H235"/>
    <mergeCell ref="B155:H155"/>
    <mergeCell ref="G160:H160"/>
    <mergeCell ref="G349:H349"/>
    <mergeCell ref="B350:H350"/>
    <mergeCell ref="G355:H355"/>
    <mergeCell ref="G352:H352"/>
    <mergeCell ref="B353:H353"/>
    <mergeCell ref="B356:H356"/>
    <mergeCell ref="G358:H358"/>
    <mergeCell ref="B359:H360"/>
    <mergeCell ref="G362:H362"/>
    <mergeCell ref="B363:H364"/>
    <mergeCell ref="G366:H366"/>
    <mergeCell ref="B367:H369"/>
    <mergeCell ref="G371:H371"/>
    <mergeCell ref="B373:H373"/>
    <mergeCell ref="B372:F372"/>
    <mergeCell ref="G372:H372"/>
    <mergeCell ref="B375:F375"/>
    <mergeCell ref="G375:H375"/>
    <mergeCell ref="G397:H397"/>
    <mergeCell ref="B398:H399"/>
    <mergeCell ref="G401:H401"/>
    <mergeCell ref="G402:H402"/>
    <mergeCell ref="B403:H405"/>
    <mergeCell ref="B409:H411"/>
    <mergeCell ref="B376:H380"/>
    <mergeCell ref="B382:F382"/>
    <mergeCell ref="G382:H382"/>
    <mergeCell ref="B383:H384"/>
    <mergeCell ref="G386:H386"/>
    <mergeCell ref="B387:H388"/>
    <mergeCell ref="B394:D394"/>
    <mergeCell ref="G394:H394"/>
    <mergeCell ref="B395:H395"/>
    <mergeCell ref="B391:H392"/>
    <mergeCell ref="G390:H390"/>
  </mergeCells>
  <pageMargins left="0.70866141732283472" right="0.70866141732283472" top="0.78740157480314965" bottom="0.78740157480314965" header="0.31496062992125984" footer="0.31496062992125984"/>
  <pageSetup paperSize="9" scale="64" firstPageNumber="65"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rowBreaks count="6" manualBreakCount="6">
    <brk id="51" min="1" max="7" man="1"/>
    <brk id="100" min="1" max="7" man="1"/>
    <brk id="159" min="1" max="7" man="1"/>
    <brk id="223" min="1" max="7" man="1"/>
    <brk id="291" min="1" max="7" man="1"/>
    <brk id="354" min="1" max="7"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92D050"/>
  </sheetPr>
  <dimension ref="A1:AM47"/>
  <sheetViews>
    <sheetView showGridLines="0" view="pageBreakPreview" topLeftCell="A26" zoomScaleNormal="100" zoomScaleSheetLayoutView="100" workbookViewId="0">
      <selection activeCell="G51" sqref="G51"/>
    </sheetView>
  </sheetViews>
  <sheetFormatPr defaultColWidth="9.140625" defaultRowHeight="14.25" x14ac:dyDescent="0.2"/>
  <cols>
    <col min="1" max="1" width="6.42578125" style="37" customWidth="1"/>
    <col min="2" max="2" width="8.5703125" style="42" customWidth="1"/>
    <col min="3" max="3" width="9.7109375" style="42" customWidth="1"/>
    <col min="4" max="4" width="58.7109375" style="37" customWidth="1"/>
    <col min="5" max="7" width="14.140625" style="35" customWidth="1"/>
    <col min="8" max="8" width="9.140625" style="37" customWidth="1"/>
    <col min="9" max="9" width="13.5703125" style="37" customWidth="1"/>
    <col min="10" max="12" width="9.140625" style="37"/>
    <col min="13" max="13" width="13.28515625" style="37" customWidth="1"/>
    <col min="14" max="16384" width="9.140625" style="37"/>
  </cols>
  <sheetData>
    <row r="1" spans="2:39" ht="23.25" x14ac:dyDescent="0.35">
      <c r="B1" s="98" t="s">
        <v>91</v>
      </c>
      <c r="G1" s="737" t="s">
        <v>92</v>
      </c>
      <c r="H1" s="737"/>
    </row>
    <row r="3" spans="2:39" x14ac:dyDescent="0.2">
      <c r="B3" s="49" t="s">
        <v>1</v>
      </c>
      <c r="C3" s="49" t="s">
        <v>236</v>
      </c>
    </row>
    <row r="4" spans="2:39" x14ac:dyDescent="0.2">
      <c r="C4" s="49" t="s">
        <v>40</v>
      </c>
    </row>
    <row r="6" spans="2:39" s="39" customFormat="1" ht="13.5" thickBot="1" x14ac:dyDescent="0.25">
      <c r="B6" s="100"/>
      <c r="C6" s="100"/>
      <c r="E6" s="36"/>
      <c r="F6" s="36"/>
      <c r="G6" s="36"/>
      <c r="H6" s="132" t="s">
        <v>6</v>
      </c>
    </row>
    <row r="7" spans="2:39" s="39" customFormat="1" ht="39.75" thickTop="1" thickBot="1" x14ac:dyDescent="0.25">
      <c r="B7" s="58" t="s">
        <v>2</v>
      </c>
      <c r="C7" s="59" t="s">
        <v>3</v>
      </c>
      <c r="D7" s="60" t="s">
        <v>4</v>
      </c>
      <c r="E7" s="61" t="s">
        <v>220</v>
      </c>
      <c r="F7" s="61" t="s">
        <v>233</v>
      </c>
      <c r="G7" s="61" t="s">
        <v>221</v>
      </c>
      <c r="H7" s="27" t="s">
        <v>5</v>
      </c>
      <c r="I7" s="56"/>
      <c r="J7" s="56"/>
      <c r="K7" s="56"/>
      <c r="L7" s="56"/>
      <c r="M7" s="56"/>
      <c r="N7" s="56"/>
      <c r="O7" s="56"/>
      <c r="P7" s="56"/>
      <c r="Q7" s="56"/>
      <c r="R7" s="56"/>
      <c r="S7" s="56"/>
      <c r="T7" s="56"/>
      <c r="U7" s="56"/>
      <c r="V7" s="56"/>
      <c r="W7" s="56"/>
      <c r="X7" s="56"/>
      <c r="Y7" s="56"/>
      <c r="Z7" s="56"/>
      <c r="AA7" s="56"/>
      <c r="AB7" s="56"/>
      <c r="AC7" s="56"/>
      <c r="AD7" s="56"/>
      <c r="AE7" s="56"/>
      <c r="AF7" s="56"/>
      <c r="AG7" s="56"/>
      <c r="AH7" s="56"/>
      <c r="AI7" s="56"/>
      <c r="AJ7" s="56"/>
      <c r="AK7" s="56"/>
      <c r="AL7" s="56"/>
      <c r="AM7" s="56"/>
    </row>
    <row r="8" spans="2:39" s="67" customFormat="1" ht="12.75" thickTop="1" thickBot="1" x14ac:dyDescent="0.25">
      <c r="B8" s="62">
        <v>1</v>
      </c>
      <c r="C8" s="63">
        <v>2</v>
      </c>
      <c r="D8" s="63">
        <v>3</v>
      </c>
      <c r="E8" s="64">
        <v>4</v>
      </c>
      <c r="F8" s="64">
        <v>5</v>
      </c>
      <c r="G8" s="64">
        <v>6</v>
      </c>
      <c r="H8" s="65" t="s">
        <v>194</v>
      </c>
      <c r="I8" s="66"/>
      <c r="J8" s="66"/>
      <c r="K8" s="66"/>
      <c r="L8" s="66"/>
      <c r="M8" s="66"/>
      <c r="N8" s="66"/>
      <c r="O8" s="66"/>
      <c r="P8" s="66"/>
      <c r="Q8" s="66"/>
      <c r="R8" s="66"/>
      <c r="S8" s="66"/>
      <c r="T8" s="66"/>
      <c r="U8" s="66"/>
      <c r="V8" s="66"/>
      <c r="W8" s="66"/>
      <c r="X8" s="66"/>
      <c r="Y8" s="66"/>
      <c r="Z8" s="66"/>
      <c r="AA8" s="66"/>
      <c r="AB8" s="66"/>
      <c r="AC8" s="66"/>
      <c r="AD8" s="66"/>
      <c r="AE8" s="66"/>
      <c r="AF8" s="66"/>
      <c r="AG8" s="66"/>
      <c r="AH8" s="66"/>
      <c r="AI8" s="66"/>
      <c r="AJ8" s="66"/>
      <c r="AK8" s="66"/>
      <c r="AL8" s="66"/>
      <c r="AM8" s="66"/>
    </row>
    <row r="9" spans="2:39" ht="15" thickTop="1" x14ac:dyDescent="0.2">
      <c r="B9" s="78">
        <v>6409</v>
      </c>
      <c r="C9" s="79">
        <v>51</v>
      </c>
      <c r="D9" s="82" t="s">
        <v>7</v>
      </c>
      <c r="E9" s="25">
        <v>31488</v>
      </c>
      <c r="F9" s="25">
        <v>15644</v>
      </c>
      <c r="G9" s="25"/>
      <c r="H9" s="34"/>
    </row>
    <row r="10" spans="2:39" x14ac:dyDescent="0.2">
      <c r="B10" s="78"/>
      <c r="C10" s="79"/>
      <c r="D10" s="168" t="s">
        <v>241</v>
      </c>
      <c r="E10" s="169">
        <f>SUM(E9)</f>
        <v>31488</v>
      </c>
      <c r="F10" s="169">
        <f>SUM(F9)</f>
        <v>15644</v>
      </c>
      <c r="G10" s="169">
        <f>SUM(G9)</f>
        <v>0</v>
      </c>
      <c r="H10" s="34"/>
    </row>
    <row r="11" spans="2:39" ht="15" thickBot="1" x14ac:dyDescent="0.25">
      <c r="B11" s="78">
        <v>6172</v>
      </c>
      <c r="C11" s="79">
        <v>51</v>
      </c>
      <c r="D11" s="82" t="s">
        <v>7</v>
      </c>
      <c r="E11" s="25">
        <v>38997</v>
      </c>
      <c r="F11" s="25">
        <v>18656</v>
      </c>
      <c r="G11" s="25"/>
      <c r="H11" s="34">
        <f>G11/E11*100</f>
        <v>0</v>
      </c>
    </row>
    <row r="12" spans="2:39" s="87" customFormat="1" ht="16.5" thickTop="1" thickBot="1" x14ac:dyDescent="0.3">
      <c r="B12" s="726" t="s">
        <v>8</v>
      </c>
      <c r="C12" s="727"/>
      <c r="D12" s="728"/>
      <c r="E12" s="85">
        <f>SUM(E10:E11)</f>
        <v>70485</v>
      </c>
      <c r="F12" s="85">
        <f>SUM(F10:F11)</f>
        <v>34300</v>
      </c>
      <c r="G12" s="85">
        <f>SUM(G10:G11)</f>
        <v>0</v>
      </c>
      <c r="H12" s="40">
        <f>G12/E12*100</f>
        <v>0</v>
      </c>
    </row>
    <row r="13" spans="2:39" ht="15" thickTop="1" x14ac:dyDescent="0.2">
      <c r="B13" s="824"/>
      <c r="C13" s="824"/>
      <c r="D13" s="824"/>
      <c r="E13" s="824"/>
      <c r="F13" s="824"/>
      <c r="G13" s="824"/>
      <c r="H13" s="824"/>
    </row>
    <row r="14" spans="2:39" x14ac:dyDescent="0.2">
      <c r="B14" s="38"/>
      <c r="C14" s="38"/>
      <c r="D14" s="38"/>
      <c r="E14" s="38"/>
      <c r="F14" s="38"/>
      <c r="G14" s="38"/>
      <c r="H14" s="38"/>
    </row>
    <row r="15" spans="2:39" ht="15" x14ac:dyDescent="0.25">
      <c r="B15" s="43" t="s">
        <v>10</v>
      </c>
    </row>
    <row r="16" spans="2:39" ht="17.25" customHeight="1" thickBot="1" x14ac:dyDescent="0.3">
      <c r="B16" s="44" t="s">
        <v>59</v>
      </c>
      <c r="C16" s="45"/>
      <c r="D16" s="46"/>
      <c r="E16" s="47"/>
      <c r="F16" s="47"/>
      <c r="G16" s="738">
        <f>SUM(G17)</f>
        <v>31488</v>
      </c>
      <c r="H16" s="738"/>
      <c r="I16" s="1"/>
    </row>
    <row r="17" spans="1:10" ht="16.5" customHeight="1" thickTop="1" x14ac:dyDescent="0.25">
      <c r="A17" s="37">
        <v>5169</v>
      </c>
      <c r="B17" s="154" t="s">
        <v>14</v>
      </c>
      <c r="G17" s="732">
        <v>31488</v>
      </c>
      <c r="H17" s="733"/>
    </row>
    <row r="18" spans="1:10" s="93" customFormat="1" ht="12" customHeight="1" x14ac:dyDescent="0.2">
      <c r="B18" s="716" t="s">
        <v>239</v>
      </c>
      <c r="C18" s="716"/>
      <c r="D18" s="716"/>
      <c r="E18" s="716"/>
      <c r="F18" s="716"/>
      <c r="G18" s="716"/>
      <c r="H18" s="716"/>
      <c r="I18" s="146"/>
    </row>
    <row r="19" spans="1:10" ht="17.25" customHeight="1" x14ac:dyDescent="0.2">
      <c r="B19" s="716"/>
      <c r="C19" s="716"/>
      <c r="D19" s="716"/>
      <c r="E19" s="716"/>
      <c r="F19" s="716"/>
      <c r="G19" s="716"/>
      <c r="H19" s="716"/>
      <c r="I19" s="1"/>
    </row>
    <row r="20" spans="1:10" ht="274.5" customHeight="1" x14ac:dyDescent="0.2">
      <c r="B20" s="716"/>
      <c r="C20" s="716"/>
      <c r="D20" s="716"/>
      <c r="E20" s="716"/>
      <c r="F20" s="716"/>
      <c r="G20" s="716"/>
      <c r="H20" s="716"/>
    </row>
    <row r="22" spans="1:10" ht="17.25" customHeight="1" thickBot="1" x14ac:dyDescent="0.3">
      <c r="B22" s="44" t="s">
        <v>31</v>
      </c>
      <c r="C22" s="45"/>
      <c r="D22" s="46"/>
      <c r="E22" s="47"/>
      <c r="F22" s="47"/>
      <c r="G22" s="738">
        <f>SUM(G23,G27,G30,G34,G38,G41)</f>
        <v>38997</v>
      </c>
      <c r="H22" s="738"/>
      <c r="I22" s="1"/>
    </row>
    <row r="23" spans="1:10" ht="15.75" thickTop="1" x14ac:dyDescent="0.25">
      <c r="A23" s="37">
        <v>5163</v>
      </c>
      <c r="B23" s="41" t="s">
        <v>24</v>
      </c>
      <c r="C23" s="52"/>
      <c r="D23" s="52"/>
      <c r="E23" s="52"/>
      <c r="F23" s="52"/>
      <c r="G23" s="732">
        <v>38556</v>
      </c>
      <c r="H23" s="733"/>
    </row>
    <row r="24" spans="1:10" s="23" customFormat="1" ht="27.75" customHeight="1" x14ac:dyDescent="0.2">
      <c r="B24" s="766" t="s">
        <v>240</v>
      </c>
      <c r="C24" s="721"/>
      <c r="D24" s="721"/>
      <c r="E24" s="721"/>
      <c r="F24" s="721"/>
      <c r="G24" s="721"/>
      <c r="H24" s="721"/>
      <c r="I24" s="30"/>
    </row>
    <row r="25" spans="1:10" s="23" customFormat="1" ht="378" customHeight="1" x14ac:dyDescent="0.2">
      <c r="B25" s="721"/>
      <c r="C25" s="721"/>
      <c r="D25" s="721"/>
      <c r="E25" s="721"/>
      <c r="F25" s="721"/>
      <c r="G25" s="721"/>
      <c r="H25" s="721"/>
      <c r="I25" s="30"/>
    </row>
    <row r="26" spans="1:10" s="23" customFormat="1" ht="17.25" customHeight="1" x14ac:dyDescent="0.25">
      <c r="B26" s="94"/>
      <c r="C26" s="95"/>
      <c r="D26" s="93"/>
      <c r="E26" s="92"/>
      <c r="F26" s="92"/>
      <c r="G26" s="96"/>
      <c r="H26" s="96"/>
      <c r="I26" s="30"/>
    </row>
    <row r="27" spans="1:10" ht="15" x14ac:dyDescent="0.25">
      <c r="A27" s="37">
        <v>5139</v>
      </c>
      <c r="B27" s="154" t="s">
        <v>188</v>
      </c>
      <c r="E27" s="37"/>
      <c r="G27" s="732">
        <v>35</v>
      </c>
      <c r="H27" s="733"/>
      <c r="I27" s="36"/>
      <c r="J27" s="36"/>
    </row>
    <row r="28" spans="1:10" s="23" customFormat="1" ht="17.25" customHeight="1" x14ac:dyDescent="0.2">
      <c r="B28" s="751" t="s">
        <v>232</v>
      </c>
      <c r="C28" s="751"/>
      <c r="D28" s="751"/>
      <c r="E28" s="751"/>
      <c r="F28" s="751"/>
      <c r="G28" s="751"/>
      <c r="H28" s="751"/>
      <c r="I28" s="30"/>
    </row>
    <row r="29" spans="1:10" s="23" customFormat="1" ht="17.25" customHeight="1" x14ac:dyDescent="0.25">
      <c r="B29" s="94"/>
      <c r="C29" s="95"/>
      <c r="D29" s="93"/>
      <c r="E29" s="92"/>
      <c r="F29" s="92"/>
      <c r="G29" s="153"/>
      <c r="H29" s="153"/>
      <c r="I29" s="30"/>
    </row>
    <row r="30" spans="1:10" ht="15" x14ac:dyDescent="0.25">
      <c r="A30" s="37">
        <v>5164</v>
      </c>
      <c r="B30" s="41" t="s">
        <v>29</v>
      </c>
      <c r="G30" s="732">
        <v>16</v>
      </c>
      <c r="H30" s="733"/>
    </row>
    <row r="31" spans="1:10" ht="15" customHeight="1" x14ac:dyDescent="0.2">
      <c r="B31" s="756" t="s">
        <v>184</v>
      </c>
      <c r="C31" s="756"/>
      <c r="D31" s="756"/>
      <c r="E31" s="756"/>
      <c r="F31" s="756"/>
      <c r="G31" s="756"/>
      <c r="H31" s="756"/>
    </row>
    <row r="32" spans="1:10" ht="15" customHeight="1" x14ac:dyDescent="0.2">
      <c r="B32" s="756"/>
      <c r="C32" s="756"/>
      <c r="D32" s="756"/>
      <c r="E32" s="756"/>
      <c r="F32" s="756"/>
      <c r="G32" s="756"/>
      <c r="H32" s="756"/>
    </row>
    <row r="33" spans="1:8" ht="15" x14ac:dyDescent="0.25">
      <c r="B33" s="49"/>
      <c r="G33" s="50"/>
      <c r="H33" s="51"/>
    </row>
    <row r="34" spans="1:8" ht="15" x14ac:dyDescent="0.25">
      <c r="A34" s="37">
        <v>5166</v>
      </c>
      <c r="B34" s="41" t="s">
        <v>12</v>
      </c>
      <c r="G34" s="732">
        <v>24</v>
      </c>
      <c r="H34" s="733"/>
    </row>
    <row r="35" spans="1:8" ht="15" customHeight="1" x14ac:dyDescent="0.2">
      <c r="B35" s="711" t="s">
        <v>212</v>
      </c>
      <c r="C35" s="711"/>
      <c r="D35" s="711"/>
      <c r="E35" s="711"/>
      <c r="F35" s="711"/>
      <c r="G35" s="711"/>
      <c r="H35" s="711"/>
    </row>
    <row r="36" spans="1:8" ht="15" customHeight="1" x14ac:dyDescent="0.2">
      <c r="B36" s="711"/>
      <c r="C36" s="711"/>
      <c r="D36" s="711"/>
      <c r="E36" s="711"/>
      <c r="F36" s="711"/>
      <c r="G36" s="711"/>
      <c r="H36" s="711"/>
    </row>
    <row r="37" spans="1:8" ht="15" x14ac:dyDescent="0.25">
      <c r="B37" s="41"/>
      <c r="G37" s="50"/>
      <c r="H37" s="51"/>
    </row>
    <row r="38" spans="1:8" ht="15" x14ac:dyDescent="0.25">
      <c r="A38" s="37">
        <v>5169</v>
      </c>
      <c r="B38" s="41" t="s">
        <v>14</v>
      </c>
      <c r="C38" s="52"/>
      <c r="D38" s="52"/>
      <c r="E38" s="52"/>
      <c r="F38" s="52"/>
      <c r="G38" s="732">
        <v>350</v>
      </c>
      <c r="H38" s="733"/>
    </row>
    <row r="39" spans="1:8" ht="15" x14ac:dyDescent="0.2">
      <c r="B39" s="711" t="s">
        <v>231</v>
      </c>
      <c r="C39" s="721"/>
      <c r="D39" s="721"/>
      <c r="E39" s="721"/>
      <c r="F39" s="721"/>
      <c r="G39" s="721"/>
      <c r="H39" s="721"/>
    </row>
    <row r="40" spans="1:8" ht="15" x14ac:dyDescent="0.25">
      <c r="B40" s="90"/>
      <c r="C40" s="91"/>
      <c r="D40" s="91"/>
      <c r="E40" s="91"/>
      <c r="F40" s="91"/>
      <c r="G40" s="91"/>
      <c r="H40" s="91"/>
    </row>
    <row r="41" spans="1:8" ht="15" x14ac:dyDescent="0.25">
      <c r="A41" s="37">
        <v>5175</v>
      </c>
      <c r="B41" s="41" t="s">
        <v>26</v>
      </c>
      <c r="C41" s="52"/>
      <c r="D41" s="52"/>
      <c r="E41" s="52"/>
      <c r="F41" s="52"/>
      <c r="G41" s="732">
        <v>16</v>
      </c>
      <c r="H41" s="733"/>
    </row>
    <row r="42" spans="1:8" ht="15" customHeight="1" x14ac:dyDescent="0.2">
      <c r="B42" s="756" t="s">
        <v>185</v>
      </c>
      <c r="C42" s="756"/>
      <c r="D42" s="756"/>
      <c r="E42" s="756"/>
      <c r="F42" s="756"/>
      <c r="G42" s="756"/>
      <c r="H42" s="756"/>
    </row>
    <row r="43" spans="1:8" x14ac:dyDescent="0.2">
      <c r="B43" s="756"/>
      <c r="C43" s="756"/>
      <c r="D43" s="756"/>
      <c r="E43" s="756"/>
      <c r="F43" s="756"/>
      <c r="G43" s="756"/>
      <c r="H43" s="756"/>
    </row>
    <row r="45" spans="1:8" x14ac:dyDescent="0.2">
      <c r="D45" s="176" t="s">
        <v>252</v>
      </c>
      <c r="E45" s="177">
        <f>SUM(E12)</f>
        <v>70485</v>
      </c>
      <c r="F45" s="177">
        <f>SUM(F12)</f>
        <v>34300</v>
      </c>
      <c r="G45" s="177">
        <f>SUM(G12)</f>
        <v>0</v>
      </c>
    </row>
    <row r="46" spans="1:8" x14ac:dyDescent="0.2">
      <c r="D46" s="176" t="s">
        <v>253</v>
      </c>
      <c r="E46" s="177">
        <v>0</v>
      </c>
      <c r="F46" s="177">
        <v>0</v>
      </c>
      <c r="G46" s="177">
        <v>0</v>
      </c>
    </row>
    <row r="47" spans="1:8" ht="15" x14ac:dyDescent="0.25">
      <c r="D47" s="178" t="s">
        <v>248</v>
      </c>
      <c r="E47" s="179">
        <f>SUM(E45:E46)</f>
        <v>70485</v>
      </c>
      <c r="F47" s="179">
        <f>SUM(F45:F46)</f>
        <v>34300</v>
      </c>
      <c r="G47" s="179">
        <f>SUM(G45:G46)</f>
        <v>0</v>
      </c>
    </row>
  </sheetData>
  <mergeCells count="19">
    <mergeCell ref="G17:H17"/>
    <mergeCell ref="B42:H43"/>
    <mergeCell ref="B18:H20"/>
    <mergeCell ref="G1:H1"/>
    <mergeCell ref="B12:D12"/>
    <mergeCell ref="B13:H13"/>
    <mergeCell ref="G41:H41"/>
    <mergeCell ref="G22:H22"/>
    <mergeCell ref="G30:H30"/>
    <mergeCell ref="G34:H34"/>
    <mergeCell ref="G23:H23"/>
    <mergeCell ref="B24:H25"/>
    <mergeCell ref="G38:H38"/>
    <mergeCell ref="B39:H39"/>
    <mergeCell ref="G27:H27"/>
    <mergeCell ref="B35:H36"/>
    <mergeCell ref="B31:H32"/>
    <mergeCell ref="B28:H28"/>
    <mergeCell ref="G16:H16"/>
  </mergeCells>
  <pageMargins left="0.70866141732283472" right="0.70866141732283472" top="0.78740157480314965" bottom="0.78740157480314965" header="0.31496062992125984" footer="0.31496062992125984"/>
  <pageSetup paperSize="9" scale="67" firstPageNumber="67" orientation="portrait" useFirstPageNumber="1" r:id="rId1"/>
  <headerFooter>
    <oddFooter>&amp;L&amp;"-,Kurzíva"Zastupitelstvo Olomouckého kraje 21-12-2020
11. - Rozpočet Olomouckého kraje 2021 - návrh rozpočtu
Příloha č. 3a): Výdaje odborů &amp;R&amp;"-,Kurzíva"Strana &amp;P (Celkem 150)</oddFooter>
  </headerFooter>
  <colBreaks count="1" manualBreakCount="1">
    <brk id="12" max="107" man="1"/>
  </col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CCFFFF"/>
  </sheetPr>
  <dimension ref="A1:J41"/>
  <sheetViews>
    <sheetView showGridLines="0" view="pageBreakPreview" zoomScaleNormal="100" zoomScaleSheetLayoutView="100" workbookViewId="0">
      <selection activeCell="C4" sqref="C4"/>
    </sheetView>
  </sheetViews>
  <sheetFormatPr defaultColWidth="9.140625" defaultRowHeight="14.25" x14ac:dyDescent="0.2"/>
  <cols>
    <col min="1" max="1" width="5.42578125" style="37" customWidth="1"/>
    <col min="2" max="2" width="8.5703125" style="42" customWidth="1"/>
    <col min="3" max="3" width="9.7109375" style="42" customWidth="1"/>
    <col min="4" max="4" width="58.7109375" style="37" customWidth="1"/>
    <col min="5" max="7" width="14.140625" style="35" customWidth="1"/>
    <col min="8" max="8" width="9.140625" style="37" customWidth="1"/>
    <col min="9" max="9" width="9.85546875" style="37" bestFit="1" customWidth="1"/>
    <col min="10" max="10" width="9.140625" style="37"/>
    <col min="11" max="11" width="13.28515625" style="37" customWidth="1"/>
    <col min="12" max="16384" width="9.140625" style="37"/>
  </cols>
  <sheetData>
    <row r="1" spans="1:10" ht="23.25" x14ac:dyDescent="0.35">
      <c r="B1" s="98" t="s">
        <v>98</v>
      </c>
      <c r="G1" s="737" t="s">
        <v>99</v>
      </c>
      <c r="H1" s="737"/>
    </row>
    <row r="3" spans="1:10" x14ac:dyDescent="0.2">
      <c r="B3" s="49" t="s">
        <v>1</v>
      </c>
      <c r="C3" s="49" t="s">
        <v>100</v>
      </c>
    </row>
    <row r="4" spans="1:10" x14ac:dyDescent="0.2">
      <c r="C4" s="49" t="s">
        <v>101</v>
      </c>
    </row>
    <row r="6" spans="1:10" s="39" customFormat="1" ht="15" thickBot="1" x14ac:dyDescent="0.25">
      <c r="B6" s="100"/>
      <c r="C6" s="100"/>
      <c r="E6" s="36"/>
      <c r="F6" s="36"/>
      <c r="G6" s="36"/>
      <c r="H6" s="132" t="s">
        <v>6</v>
      </c>
      <c r="I6" s="37"/>
      <c r="J6" s="37"/>
    </row>
    <row r="7" spans="1:10" s="39" customFormat="1" ht="39.75" thickTop="1" thickBot="1" x14ac:dyDescent="0.25">
      <c r="B7" s="58" t="s">
        <v>2</v>
      </c>
      <c r="C7" s="59" t="s">
        <v>3</v>
      </c>
      <c r="D7" s="60" t="s">
        <v>4</v>
      </c>
      <c r="E7" s="61" t="s">
        <v>582</v>
      </c>
      <c r="F7" s="61" t="s">
        <v>583</v>
      </c>
      <c r="G7" s="61" t="s">
        <v>584</v>
      </c>
      <c r="H7" s="27" t="s">
        <v>5</v>
      </c>
      <c r="I7" s="37"/>
      <c r="J7" s="37"/>
    </row>
    <row r="8" spans="1:10" s="67" customFormat="1" ht="15.75" thickTop="1" thickBot="1" x14ac:dyDescent="0.25">
      <c r="B8" s="62">
        <v>1</v>
      </c>
      <c r="C8" s="63">
        <v>2</v>
      </c>
      <c r="D8" s="63">
        <v>3</v>
      </c>
      <c r="E8" s="64">
        <v>4</v>
      </c>
      <c r="F8" s="64">
        <v>5</v>
      </c>
      <c r="G8" s="64">
        <v>6</v>
      </c>
      <c r="H8" s="65" t="s">
        <v>194</v>
      </c>
      <c r="I8" s="42"/>
      <c r="J8" s="42"/>
    </row>
    <row r="9" spans="1:10" ht="15.75" thickTop="1" thickBot="1" x14ac:dyDescent="0.25">
      <c r="B9" s="119">
        <v>6172</v>
      </c>
      <c r="C9" s="120">
        <v>51</v>
      </c>
      <c r="D9" s="123" t="s">
        <v>380</v>
      </c>
      <c r="E9" s="122">
        <f>SUM(I14)</f>
        <v>577</v>
      </c>
      <c r="F9" s="122">
        <f>SUM(J14)</f>
        <v>577</v>
      </c>
      <c r="G9" s="122">
        <f>SUM(G14)</f>
        <v>577</v>
      </c>
      <c r="H9" s="101">
        <f>G9/E9*100</f>
        <v>100</v>
      </c>
    </row>
    <row r="10" spans="1:10" s="87" customFormat="1" ht="17.25" customHeight="1" thickTop="1" thickBot="1" x14ac:dyDescent="0.3">
      <c r="B10" s="726" t="s">
        <v>8</v>
      </c>
      <c r="C10" s="727"/>
      <c r="D10" s="728"/>
      <c r="E10" s="85">
        <f>SUM(E9:E9)</f>
        <v>577</v>
      </c>
      <c r="F10" s="85">
        <f>SUM(F9:F9)</f>
        <v>577</v>
      </c>
      <c r="G10" s="85">
        <f>SUM(G9:G9)</f>
        <v>577</v>
      </c>
      <c r="H10" s="40">
        <f>G10/E10*100</f>
        <v>100</v>
      </c>
    </row>
    <row r="11" spans="1:10" ht="15" thickTop="1" x14ac:dyDescent="0.2">
      <c r="B11" s="37"/>
      <c r="C11" s="37"/>
      <c r="E11" s="37"/>
      <c r="F11" s="37"/>
      <c r="G11" s="37"/>
    </row>
    <row r="12" spans="1:10" x14ac:dyDescent="0.2">
      <c r="B12" s="38"/>
      <c r="C12" s="38"/>
      <c r="D12" s="38"/>
      <c r="E12" s="38"/>
      <c r="F12" s="125"/>
      <c r="G12" s="38"/>
      <c r="H12" s="38"/>
    </row>
    <row r="13" spans="1:10" ht="15" x14ac:dyDescent="0.25">
      <c r="B13" s="43" t="s">
        <v>10</v>
      </c>
    </row>
    <row r="14" spans="1:10" ht="17.25" customHeight="1" thickBot="1" x14ac:dyDescent="0.3">
      <c r="B14" s="44" t="s">
        <v>381</v>
      </c>
      <c r="C14" s="45"/>
      <c r="D14" s="46"/>
      <c r="E14" s="47"/>
      <c r="F14" s="47"/>
      <c r="G14" s="738">
        <f>SUM(G15,G18,G22,G26,G30)</f>
        <v>577</v>
      </c>
      <c r="H14" s="738"/>
      <c r="I14" s="181">
        <f>SUM(I15:I30)</f>
        <v>577</v>
      </c>
      <c r="J14" s="181">
        <f>SUM(J15:J30)</f>
        <v>577</v>
      </c>
    </row>
    <row r="15" spans="1:10" ht="15.75" thickTop="1" x14ac:dyDescent="0.25">
      <c r="A15" s="37">
        <v>5139</v>
      </c>
      <c r="B15" s="41" t="s">
        <v>341</v>
      </c>
      <c r="E15" s="37"/>
      <c r="G15" s="732">
        <v>450</v>
      </c>
      <c r="H15" s="733"/>
      <c r="I15" s="37">
        <v>450</v>
      </c>
      <c r="J15" s="37">
        <v>450</v>
      </c>
    </row>
    <row r="16" spans="1:10" ht="45" customHeight="1" x14ac:dyDescent="0.2">
      <c r="B16" s="756" t="s">
        <v>255</v>
      </c>
      <c r="C16" s="756"/>
      <c r="D16" s="756"/>
      <c r="E16" s="756"/>
      <c r="F16" s="756"/>
      <c r="G16" s="756"/>
      <c r="H16" s="756"/>
    </row>
    <row r="17" spans="1:10" ht="16.5" customHeight="1" x14ac:dyDescent="0.2">
      <c r="B17" s="136"/>
      <c r="C17" s="136"/>
      <c r="D17" s="136"/>
      <c r="E17" s="136"/>
      <c r="F17" s="136"/>
      <c r="G17" s="136"/>
      <c r="H17" s="136"/>
    </row>
    <row r="18" spans="1:10" ht="18" customHeight="1" x14ac:dyDescent="0.25">
      <c r="A18" s="37">
        <v>5166</v>
      </c>
      <c r="B18" s="41" t="s">
        <v>12</v>
      </c>
      <c r="G18" s="732">
        <f>18-2</f>
        <v>16</v>
      </c>
      <c r="H18" s="733"/>
      <c r="I18" s="37">
        <v>16</v>
      </c>
      <c r="J18" s="37">
        <v>16</v>
      </c>
    </row>
    <row r="19" spans="1:10" x14ac:dyDescent="0.2">
      <c r="B19" s="756" t="s">
        <v>102</v>
      </c>
      <c r="C19" s="758"/>
      <c r="D19" s="758"/>
      <c r="E19" s="758"/>
      <c r="F19" s="758"/>
      <c r="G19" s="758"/>
      <c r="H19" s="758"/>
    </row>
    <row r="20" spans="1:10" ht="15" customHeight="1" x14ac:dyDescent="0.2">
      <c r="B20" s="763"/>
      <c r="C20" s="763"/>
      <c r="D20" s="763"/>
      <c r="E20" s="763"/>
      <c r="F20" s="763"/>
      <c r="G20" s="763"/>
      <c r="H20" s="763"/>
    </row>
    <row r="21" spans="1:10" ht="15" customHeight="1" x14ac:dyDescent="0.2">
      <c r="B21" s="316"/>
      <c r="C21" s="316"/>
      <c r="D21" s="316"/>
      <c r="E21" s="316"/>
      <c r="F21" s="316"/>
      <c r="G21" s="316"/>
      <c r="H21" s="316"/>
    </row>
    <row r="22" spans="1:10" ht="18" customHeight="1" x14ac:dyDescent="0.25">
      <c r="A22" s="37">
        <v>5168</v>
      </c>
      <c r="B22" s="317" t="s">
        <v>63</v>
      </c>
      <c r="G22" s="732">
        <v>30</v>
      </c>
      <c r="H22" s="733"/>
      <c r="I22" s="37">
        <v>30</v>
      </c>
      <c r="J22" s="37">
        <v>30</v>
      </c>
    </row>
    <row r="23" spans="1:10" x14ac:dyDescent="0.2">
      <c r="B23" s="711" t="s">
        <v>679</v>
      </c>
      <c r="C23" s="721"/>
      <c r="D23" s="721"/>
      <c r="E23" s="721"/>
      <c r="F23" s="721"/>
      <c r="G23" s="721"/>
      <c r="H23" s="721"/>
    </row>
    <row r="24" spans="1:10" ht="44.25" customHeight="1" x14ac:dyDescent="0.2">
      <c r="B24" s="830"/>
      <c r="C24" s="830"/>
      <c r="D24" s="830"/>
      <c r="E24" s="830"/>
      <c r="F24" s="830"/>
      <c r="G24" s="830"/>
      <c r="H24" s="830"/>
    </row>
    <row r="25" spans="1:10" ht="15" customHeight="1" x14ac:dyDescent="0.2">
      <c r="B25" s="316"/>
      <c r="C25" s="316"/>
      <c r="D25" s="316"/>
      <c r="E25" s="316"/>
      <c r="F25" s="316"/>
      <c r="G25" s="316"/>
      <c r="H25" s="316"/>
    </row>
    <row r="26" spans="1:10" ht="15" customHeight="1" x14ac:dyDescent="0.25">
      <c r="A26" s="37">
        <v>5179</v>
      </c>
      <c r="B26" s="831" t="s">
        <v>104</v>
      </c>
      <c r="C26" s="831"/>
      <c r="D26" s="831"/>
      <c r="E26" s="316"/>
      <c r="F26" s="316"/>
      <c r="G26" s="732">
        <v>49</v>
      </c>
      <c r="H26" s="733"/>
      <c r="I26" s="37">
        <v>49</v>
      </c>
      <c r="J26" s="37">
        <v>49</v>
      </c>
    </row>
    <row r="27" spans="1:10" ht="15" customHeight="1" x14ac:dyDescent="0.2">
      <c r="B27" s="711" t="s">
        <v>680</v>
      </c>
      <c r="C27" s="711"/>
      <c r="D27" s="711"/>
      <c r="E27" s="711"/>
      <c r="F27" s="711"/>
      <c r="G27" s="711"/>
      <c r="H27" s="711"/>
    </row>
    <row r="28" spans="1:10" ht="30" customHeight="1" x14ac:dyDescent="0.2">
      <c r="B28" s="711"/>
      <c r="C28" s="711"/>
      <c r="D28" s="711"/>
      <c r="E28" s="711"/>
      <c r="F28" s="711"/>
      <c r="G28" s="711"/>
      <c r="H28" s="711"/>
    </row>
    <row r="29" spans="1:10" ht="15" customHeight="1" x14ac:dyDescent="0.2">
      <c r="B29" s="316"/>
      <c r="C29" s="316"/>
      <c r="D29" s="316"/>
      <c r="E29" s="316"/>
      <c r="F29" s="316"/>
      <c r="G29" s="316"/>
      <c r="H29" s="316"/>
    </row>
    <row r="30" spans="1:10" ht="15" x14ac:dyDescent="0.25">
      <c r="A30" s="37">
        <v>5192</v>
      </c>
      <c r="B30" s="41" t="s">
        <v>111</v>
      </c>
      <c r="E30" s="37"/>
      <c r="G30" s="732">
        <f>45-13</f>
        <v>32</v>
      </c>
      <c r="H30" s="733"/>
      <c r="I30" s="37">
        <v>32</v>
      </c>
      <c r="J30" s="37">
        <v>32</v>
      </c>
    </row>
    <row r="31" spans="1:10" ht="16.5" customHeight="1" x14ac:dyDescent="0.2">
      <c r="B31" s="756" t="s">
        <v>203</v>
      </c>
      <c r="C31" s="756"/>
      <c r="D31" s="756"/>
      <c r="E31" s="756"/>
      <c r="F31" s="756"/>
      <c r="G31" s="756"/>
      <c r="H31" s="756"/>
    </row>
    <row r="35" spans="2:8" x14ac:dyDescent="0.2">
      <c r="D35" s="176" t="s">
        <v>252</v>
      </c>
      <c r="E35" s="177">
        <f>SUM(I14)</f>
        <v>577</v>
      </c>
      <c r="F35" s="177">
        <f>SUM(F9:F9)</f>
        <v>577</v>
      </c>
      <c r="G35" s="177">
        <f>SUM(G9)</f>
        <v>577</v>
      </c>
    </row>
    <row r="36" spans="2:8" x14ac:dyDescent="0.2">
      <c r="D36" s="176" t="s">
        <v>253</v>
      </c>
      <c r="E36" s="177">
        <v>0</v>
      </c>
      <c r="F36" s="177">
        <v>0</v>
      </c>
      <c r="G36" s="177">
        <v>0</v>
      </c>
    </row>
    <row r="37" spans="2:8" ht="15" x14ac:dyDescent="0.25">
      <c r="D37" s="178" t="s">
        <v>248</v>
      </c>
      <c r="E37" s="179">
        <f>SUM(E35:E36)</f>
        <v>577</v>
      </c>
      <c r="F37" s="179">
        <f>SUM(F35:F36)</f>
        <v>577</v>
      </c>
      <c r="G37" s="179">
        <f>SUM(G35:G36)</f>
        <v>577</v>
      </c>
    </row>
    <row r="38" spans="2:8" x14ac:dyDescent="0.2">
      <c r="D38" s="37" t="s">
        <v>122</v>
      </c>
    </row>
    <row r="41" spans="2:8" ht="15" x14ac:dyDescent="0.2">
      <c r="B41" s="829"/>
      <c r="C41" s="829"/>
      <c r="D41" s="829"/>
      <c r="E41" s="829"/>
      <c r="F41" s="829"/>
      <c r="G41" s="829"/>
      <c r="H41" s="829"/>
    </row>
  </sheetData>
  <mergeCells count="15">
    <mergeCell ref="B41:H41"/>
    <mergeCell ref="G30:H30"/>
    <mergeCell ref="B31:H31"/>
    <mergeCell ref="B19:H20"/>
    <mergeCell ref="G1:H1"/>
    <mergeCell ref="B10:D10"/>
    <mergeCell ref="G14:H14"/>
    <mergeCell ref="G18:H18"/>
    <mergeCell ref="G15:H15"/>
    <mergeCell ref="B16:H16"/>
    <mergeCell ref="G22:H22"/>
    <mergeCell ref="B23:H24"/>
    <mergeCell ref="B26:D26"/>
    <mergeCell ref="G26:H26"/>
    <mergeCell ref="B27:H28"/>
  </mergeCells>
  <pageMargins left="0.70866141732283472" right="0.70866141732283472" top="0.78740157480314965" bottom="0.78740157480314965" header="0.31496062992125984" footer="0.31496062992125984"/>
  <pageSetup paperSize="9" scale="67" firstPageNumber="72"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colBreaks count="1" manualBreakCount="1">
    <brk id="10" max="107" man="1"/>
  </col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CCFFFF"/>
  </sheetPr>
  <dimension ref="A1:AM27"/>
  <sheetViews>
    <sheetView showGridLines="0" view="pageBreakPreview" zoomScaleNormal="100" zoomScaleSheetLayoutView="100" workbookViewId="0">
      <selection activeCell="D31" sqref="D31"/>
    </sheetView>
  </sheetViews>
  <sheetFormatPr defaultColWidth="9.140625" defaultRowHeight="14.25" x14ac:dyDescent="0.2"/>
  <cols>
    <col min="1" max="1" width="5.7109375" style="37" customWidth="1"/>
    <col min="2" max="2" width="8.5703125" style="42" customWidth="1"/>
    <col min="3" max="3" width="9.140625" style="42"/>
    <col min="4" max="4" width="58.7109375" style="37" customWidth="1"/>
    <col min="5" max="5" width="15.7109375" style="37" customWidth="1"/>
    <col min="6" max="6" width="14.28515625" style="35" customWidth="1"/>
    <col min="7" max="7" width="14.140625" style="35" customWidth="1"/>
    <col min="8" max="8" width="8.28515625" style="37" customWidth="1"/>
    <col min="9" max="10" width="10.42578125" style="36" customWidth="1"/>
    <col min="11" max="11" width="9.140625" style="39"/>
    <col min="12" max="12" width="9.140625" style="37"/>
    <col min="13" max="13" width="13.28515625" style="37" customWidth="1"/>
    <col min="14" max="16384" width="9.140625" style="37"/>
  </cols>
  <sheetData>
    <row r="1" spans="2:39" ht="23.25" x14ac:dyDescent="0.35">
      <c r="B1" s="98" t="s">
        <v>468</v>
      </c>
      <c r="G1" s="737" t="s">
        <v>463</v>
      </c>
      <c r="H1" s="737"/>
    </row>
    <row r="3" spans="2:39" x14ac:dyDescent="0.2">
      <c r="B3" s="314" t="s">
        <v>1</v>
      </c>
      <c r="C3" s="429" t="s">
        <v>613</v>
      </c>
    </row>
    <row r="4" spans="2:39" x14ac:dyDescent="0.2">
      <c r="C4" s="429" t="s">
        <v>614</v>
      </c>
    </row>
    <row r="5" spans="2:39" s="39" customFormat="1" ht="15.75" thickBot="1" x14ac:dyDescent="0.3">
      <c r="B5" s="99"/>
      <c r="C5" s="100"/>
      <c r="F5" s="36"/>
      <c r="G5" s="36"/>
      <c r="H5" s="132" t="s">
        <v>6</v>
      </c>
      <c r="I5" s="36"/>
      <c r="J5" s="36"/>
    </row>
    <row r="6" spans="2:39" s="39" customFormat="1" ht="39.75" thickTop="1" thickBot="1" x14ac:dyDescent="0.25">
      <c r="B6" s="58" t="s">
        <v>2</v>
      </c>
      <c r="C6" s="59" t="s">
        <v>3</v>
      </c>
      <c r="D6" s="60" t="s">
        <v>4</v>
      </c>
      <c r="E6" s="61" t="s">
        <v>582</v>
      </c>
      <c r="F6" s="61" t="s">
        <v>583</v>
      </c>
      <c r="G6" s="61" t="s">
        <v>584</v>
      </c>
      <c r="H6" s="27" t="s">
        <v>5</v>
      </c>
      <c r="I6" s="57"/>
      <c r="J6" s="57"/>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c r="AM6" s="56"/>
    </row>
    <row r="7" spans="2:39" s="67" customFormat="1" thickTop="1" thickBot="1" x14ac:dyDescent="0.25">
      <c r="B7" s="62">
        <v>1</v>
      </c>
      <c r="C7" s="63">
        <v>2</v>
      </c>
      <c r="D7" s="63">
        <v>3</v>
      </c>
      <c r="E7" s="64">
        <v>4</v>
      </c>
      <c r="F7" s="64">
        <v>5</v>
      </c>
      <c r="G7" s="64">
        <v>6</v>
      </c>
      <c r="H7" s="65" t="s">
        <v>194</v>
      </c>
      <c r="I7" s="140"/>
      <c r="J7" s="140"/>
      <c r="K7" s="55"/>
      <c r="L7" s="66"/>
      <c r="M7" s="66"/>
      <c r="N7" s="66"/>
      <c r="O7" s="66"/>
      <c r="P7" s="66"/>
      <c r="Q7" s="66"/>
      <c r="R7" s="66"/>
      <c r="S7" s="66"/>
      <c r="T7" s="66"/>
      <c r="U7" s="66"/>
      <c r="V7" s="66"/>
      <c r="W7" s="66"/>
      <c r="X7" s="66"/>
      <c r="Y7" s="66"/>
      <c r="Z7" s="66"/>
      <c r="AA7" s="66"/>
      <c r="AB7" s="66"/>
      <c r="AC7" s="66"/>
      <c r="AD7" s="66"/>
      <c r="AE7" s="66"/>
      <c r="AF7" s="66"/>
      <c r="AG7" s="66"/>
      <c r="AH7" s="66"/>
      <c r="AI7" s="66"/>
      <c r="AJ7" s="66"/>
      <c r="AK7" s="66"/>
      <c r="AL7" s="66"/>
      <c r="AM7" s="66"/>
    </row>
    <row r="8" spans="2:39" ht="15" hidden="1" thickTop="1" x14ac:dyDescent="0.2">
      <c r="B8" s="78">
        <v>6172</v>
      </c>
      <c r="C8" s="79">
        <v>50</v>
      </c>
      <c r="D8" s="73" t="s">
        <v>167</v>
      </c>
      <c r="E8" s="103"/>
      <c r="F8" s="32"/>
      <c r="G8" s="32"/>
      <c r="H8" s="34" t="e">
        <f>G8/E8*100</f>
        <v>#DIV/0!</v>
      </c>
    </row>
    <row r="9" spans="2:39" ht="29.25" thickTop="1" x14ac:dyDescent="0.2">
      <c r="B9" s="78">
        <v>6221</v>
      </c>
      <c r="C9" s="79">
        <v>53</v>
      </c>
      <c r="D9" s="102" t="s">
        <v>414</v>
      </c>
      <c r="E9" s="25">
        <f>SUM(I17)</f>
        <v>1000</v>
      </c>
      <c r="F9" s="32">
        <f>SUM(J17)</f>
        <v>4476</v>
      </c>
      <c r="G9" s="32">
        <f>SUM(G17)</f>
        <v>1000</v>
      </c>
      <c r="H9" s="34">
        <f>G9/E9*100</f>
        <v>100</v>
      </c>
    </row>
    <row r="10" spans="2:39" ht="15" thickBot="1" x14ac:dyDescent="0.25">
      <c r="B10" s="128">
        <v>6221</v>
      </c>
      <c r="C10" s="129">
        <v>58</v>
      </c>
      <c r="D10" s="134" t="s">
        <v>466</v>
      </c>
      <c r="E10" s="80">
        <f>SUM(I21)</f>
        <v>14000</v>
      </c>
      <c r="F10" s="80">
        <f>SUM(J21)</f>
        <v>45229</v>
      </c>
      <c r="G10" s="48">
        <f>SUM(G21)</f>
        <v>14000</v>
      </c>
      <c r="H10" s="34">
        <f>G10/E10*100</f>
        <v>100</v>
      </c>
    </row>
    <row r="11" spans="2:39" ht="15" hidden="1" thickBot="1" x14ac:dyDescent="0.25">
      <c r="B11" s="78">
        <v>6172</v>
      </c>
      <c r="C11" s="79">
        <v>54</v>
      </c>
      <c r="D11" s="82" t="s">
        <v>9</v>
      </c>
      <c r="E11" s="25"/>
      <c r="F11" s="32"/>
      <c r="G11" s="32"/>
      <c r="H11" s="34"/>
    </row>
    <row r="12" spans="2:39" ht="29.25" hidden="1" thickBot="1" x14ac:dyDescent="0.25">
      <c r="B12" s="128">
        <v>6330</v>
      </c>
      <c r="C12" s="129">
        <v>53</v>
      </c>
      <c r="D12" s="134" t="s">
        <v>168</v>
      </c>
      <c r="E12" s="80"/>
      <c r="F12" s="48"/>
      <c r="G12" s="48"/>
      <c r="H12" s="81"/>
    </row>
    <row r="13" spans="2:39" s="87" customFormat="1" ht="16.5" thickTop="1" thickBot="1" x14ac:dyDescent="0.3">
      <c r="B13" s="726" t="s">
        <v>8</v>
      </c>
      <c r="C13" s="727"/>
      <c r="D13" s="728"/>
      <c r="E13" s="85">
        <f>SUM(E8:E12)</f>
        <v>15000</v>
      </c>
      <c r="F13" s="85">
        <f>SUM(F8:F12)</f>
        <v>49705</v>
      </c>
      <c r="G13" s="85">
        <f>SUM(G8:G12)</f>
        <v>15000</v>
      </c>
      <c r="H13" s="40">
        <f>G13/E13*100</f>
        <v>100</v>
      </c>
      <c r="I13" s="137"/>
      <c r="J13" s="137"/>
      <c r="K13" s="210"/>
    </row>
    <row r="14" spans="2:39" ht="15" thickTop="1" x14ac:dyDescent="0.2">
      <c r="B14" s="318"/>
      <c r="C14" s="318"/>
      <c r="D14" s="318"/>
      <c r="E14" s="318"/>
      <c r="F14" s="318"/>
      <c r="G14" s="318"/>
      <c r="H14" s="318"/>
    </row>
    <row r="15" spans="2:39" x14ac:dyDescent="0.2">
      <c r="B15" s="125"/>
      <c r="C15" s="125"/>
      <c r="D15" s="125"/>
      <c r="E15" s="125"/>
      <c r="F15" s="125"/>
      <c r="G15" s="125"/>
      <c r="H15" s="125"/>
      <c r="J15" s="138"/>
      <c r="K15" s="211"/>
      <c r="L15" s="125"/>
      <c r="M15" s="125"/>
      <c r="N15" s="125"/>
      <c r="O15" s="125"/>
      <c r="P15" s="125"/>
    </row>
    <row r="16" spans="2:39" ht="15" x14ac:dyDescent="0.25">
      <c r="B16" s="43" t="s">
        <v>10</v>
      </c>
      <c r="M16" s="37" t="s">
        <v>122</v>
      </c>
    </row>
    <row r="17" spans="1:11" ht="31.5" customHeight="1" thickBot="1" x14ac:dyDescent="0.3">
      <c r="B17" s="719" t="s">
        <v>464</v>
      </c>
      <c r="C17" s="719"/>
      <c r="D17" s="719"/>
      <c r="E17" s="719"/>
      <c r="F17" s="719"/>
      <c r="G17" s="738">
        <f>SUM(G18)</f>
        <v>1000</v>
      </c>
      <c r="H17" s="738"/>
      <c r="I17" s="139">
        <v>1000</v>
      </c>
      <c r="J17" s="139">
        <v>4476</v>
      </c>
    </row>
    <row r="18" spans="1:11" ht="14.25" customHeight="1" thickTop="1" x14ac:dyDescent="0.25">
      <c r="A18" s="37">
        <v>5331</v>
      </c>
      <c r="B18" s="320" t="s">
        <v>90</v>
      </c>
      <c r="E18" s="35"/>
      <c r="G18" s="732">
        <v>1000</v>
      </c>
      <c r="H18" s="733"/>
      <c r="K18" s="37"/>
    </row>
    <row r="19" spans="1:11" ht="17.25" customHeight="1" x14ac:dyDescent="0.2">
      <c r="B19" s="739" t="s">
        <v>484</v>
      </c>
      <c r="C19" s="739"/>
      <c r="D19" s="739"/>
      <c r="E19" s="739"/>
      <c r="F19" s="739"/>
      <c r="G19" s="739"/>
      <c r="H19" s="739"/>
    </row>
    <row r="20" spans="1:11" ht="17.25" customHeight="1" x14ac:dyDescent="0.25">
      <c r="B20" s="313"/>
      <c r="C20" s="313"/>
      <c r="D20" s="313"/>
      <c r="E20" s="313"/>
      <c r="F20" s="313"/>
      <c r="G20" s="313"/>
      <c r="H20" s="313"/>
    </row>
    <row r="21" spans="1:11" ht="31.5" customHeight="1" thickBot="1" x14ac:dyDescent="0.3">
      <c r="B21" s="719" t="s">
        <v>465</v>
      </c>
      <c r="C21" s="719"/>
      <c r="D21" s="719"/>
      <c r="E21" s="719"/>
      <c r="F21" s="719"/>
      <c r="G21" s="738">
        <f>SUM(G22)</f>
        <v>14000</v>
      </c>
      <c r="H21" s="738"/>
      <c r="I21" s="139">
        <v>14000</v>
      </c>
      <c r="J21" s="139">
        <v>45229</v>
      </c>
    </row>
    <row r="22" spans="1:11" ht="15.75" thickTop="1" x14ac:dyDescent="0.25">
      <c r="A22" s="37">
        <v>5811</v>
      </c>
      <c r="B22" s="315" t="s">
        <v>213</v>
      </c>
      <c r="E22" s="35"/>
      <c r="G22" s="732">
        <v>14000</v>
      </c>
      <c r="H22" s="733"/>
      <c r="K22" s="37"/>
    </row>
    <row r="23" spans="1:11" ht="16.5" customHeight="1" x14ac:dyDescent="0.2">
      <c r="B23" s="739" t="s">
        <v>485</v>
      </c>
      <c r="C23" s="739"/>
      <c r="D23" s="739"/>
      <c r="E23" s="739"/>
      <c r="F23" s="739"/>
      <c r="G23" s="739"/>
      <c r="H23" s="739"/>
    </row>
    <row r="25" spans="1:11" x14ac:dyDescent="0.2">
      <c r="D25" s="176" t="s">
        <v>252</v>
      </c>
      <c r="E25" s="177">
        <f>SUM(E13)</f>
        <v>15000</v>
      </c>
      <c r="F25" s="177">
        <f>SUM(F13)</f>
        <v>49705</v>
      </c>
      <c r="G25" s="177">
        <f>SUM(G13)</f>
        <v>15000</v>
      </c>
    </row>
    <row r="26" spans="1:11" x14ac:dyDescent="0.2">
      <c r="D26" s="176" t="s">
        <v>253</v>
      </c>
      <c r="E26" s="177">
        <v>0</v>
      </c>
      <c r="F26" s="177">
        <v>0</v>
      </c>
      <c r="G26" s="177">
        <v>0</v>
      </c>
    </row>
    <row r="27" spans="1:11" ht="15" x14ac:dyDescent="0.25">
      <c r="D27" s="178" t="s">
        <v>248</v>
      </c>
      <c r="E27" s="179">
        <f>SUM(E25:E26)</f>
        <v>15000</v>
      </c>
      <c r="F27" s="179">
        <f>SUM(F25:F26)</f>
        <v>49705</v>
      </c>
      <c r="G27" s="179">
        <f>SUM(G25:G26)</f>
        <v>15000</v>
      </c>
    </row>
  </sheetData>
  <mergeCells count="10">
    <mergeCell ref="G1:H1"/>
    <mergeCell ref="B13:D13"/>
    <mergeCell ref="G17:H17"/>
    <mergeCell ref="G18:H18"/>
    <mergeCell ref="B19:H19"/>
    <mergeCell ref="B23:H23"/>
    <mergeCell ref="B17:F17"/>
    <mergeCell ref="B21:F21"/>
    <mergeCell ref="G21:H21"/>
    <mergeCell ref="G22:H22"/>
  </mergeCells>
  <pageMargins left="0.70866141732283472" right="0.70866141732283472" top="0.78740157480314965" bottom="0.78740157480314965" header="0.31496062992125984" footer="0.31496062992125984"/>
  <pageSetup paperSize="9" scale="67" firstPageNumber="73" orientation="portrait" useFirstPageNumber="1" r:id="rId1"/>
  <headerFooter>
    <oddFooter>&amp;L&amp;"-,Kurzíva"Zastupitelstvo Olomouckého kraje 16.12.2024
10.1. - Rozpočet Olomouckého kraje na rok 2025 - návrh rozpočtu
Příloha č. 3a): Výdaje odborů &amp;R&amp;"-,Kurzíva"Strana &amp;P (Celkem 205)</oddFooter>
  </headerFooter>
  <colBreaks count="1" manualBreakCount="1">
    <brk id="12" max="107"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22</vt:i4>
      </vt:variant>
      <vt:variant>
        <vt:lpstr>Pojmenované oblasti</vt:lpstr>
      </vt:variant>
      <vt:variant>
        <vt:i4>22</vt:i4>
      </vt:variant>
    </vt:vector>
  </HeadingPairs>
  <TitlesOfParts>
    <vt:vector size="44" baseType="lpstr">
      <vt:lpstr>Položky s mimořádným nárůstem</vt:lpstr>
      <vt:lpstr>Výčíslení úspory</vt:lpstr>
      <vt:lpstr>celkem</vt:lpstr>
      <vt:lpstr>01</vt:lpstr>
      <vt:lpstr>02</vt:lpstr>
      <vt:lpstr>03</vt:lpstr>
      <vt:lpstr>04</vt:lpstr>
      <vt:lpstr>06</vt:lpstr>
      <vt:lpstr>07</vt:lpstr>
      <vt:lpstr>08</vt:lpstr>
      <vt:lpstr>09</vt:lpstr>
      <vt:lpstr>10</vt:lpstr>
      <vt:lpstr>11</vt:lpstr>
      <vt:lpstr>12</vt:lpstr>
      <vt:lpstr>13</vt:lpstr>
      <vt:lpstr>14</vt:lpstr>
      <vt:lpstr>15</vt:lpstr>
      <vt:lpstr>17</vt:lpstr>
      <vt:lpstr>18</vt:lpstr>
      <vt:lpstr>19</vt:lpstr>
      <vt:lpstr>20</vt:lpstr>
      <vt:lpstr>98</vt:lpstr>
      <vt:lpstr>'01'!Oblast_tisku</vt:lpstr>
      <vt:lpstr>'02'!Oblast_tisku</vt:lpstr>
      <vt:lpstr>'03'!Oblast_tisku</vt:lpstr>
      <vt:lpstr>'04'!Oblast_tisku</vt:lpstr>
      <vt:lpstr>'06'!Oblast_tisku</vt:lpstr>
      <vt:lpstr>'07'!Oblast_tisku</vt:lpstr>
      <vt:lpstr>'08'!Oblast_tisku</vt:lpstr>
      <vt:lpstr>'09'!Oblast_tisku</vt:lpstr>
      <vt:lpstr>'10'!Oblast_tisku</vt:lpstr>
      <vt:lpstr>'11'!Oblast_tisku</vt:lpstr>
      <vt:lpstr>'12'!Oblast_tisku</vt:lpstr>
      <vt:lpstr>'13'!Oblast_tisku</vt:lpstr>
      <vt:lpstr>'14'!Oblast_tisku</vt:lpstr>
      <vt:lpstr>'15'!Oblast_tisku</vt:lpstr>
      <vt:lpstr>'17'!Oblast_tisku</vt:lpstr>
      <vt:lpstr>'18'!Oblast_tisku</vt:lpstr>
      <vt:lpstr>'19'!Oblast_tisku</vt:lpstr>
      <vt:lpstr>'20'!Oblast_tisku</vt:lpstr>
      <vt:lpstr>'98'!Oblast_tisku</vt:lpstr>
      <vt:lpstr>celkem!Oblast_tisku</vt:lpstr>
      <vt:lpstr>'Položky s mimořádným nárůstem'!Oblast_tisku</vt:lpstr>
      <vt:lpstr>'Výčíslení úspory'!Oblast_tisku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Vítková Petra</cp:lastModifiedBy>
  <cp:lastPrinted>2024-11-26T09:51:12Z</cp:lastPrinted>
  <dcterms:created xsi:type="dcterms:W3CDTF">2012-11-27T11:19:48Z</dcterms:created>
  <dcterms:modified xsi:type="dcterms:W3CDTF">2024-11-26T09:51:45Z</dcterms:modified>
</cp:coreProperties>
</file>