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450" tabRatio="861" activeTab="7"/>
  </bookViews>
  <sheets>
    <sheet name="Rekapitulace dle oblasti" sheetId="26" r:id="rId1"/>
    <sheet name="1601" sheetId="25" r:id="rId2"/>
    <sheet name="1602" sheetId="41" r:id="rId3"/>
    <sheet name="1603" sheetId="43" r:id="rId4"/>
    <sheet name="1604" sheetId="44" r:id="rId5"/>
    <sheet name="1606" sheetId="45" r:id="rId6"/>
    <sheet name="1607" sheetId="42" r:id="rId7"/>
    <sheet name="1608" sheetId="27" r:id="rId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0">'Rekapitulace dle oblasti'!$A$64595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0">#REF!</definedName>
    <definedName name="názvy.tisku">#REF!</definedName>
    <definedName name="_xlnm.Print_Area" localSheetId="1">'1601'!$A$1:$I$54</definedName>
    <definedName name="_xlnm.Print_Area" localSheetId="2">'1602'!$A$1:$I$54</definedName>
    <definedName name="_xlnm.Print_Area" localSheetId="3">'1603'!$A$1:$I$54</definedName>
    <definedName name="_xlnm.Print_Area" localSheetId="4">'1604'!$A$1:$I$54</definedName>
    <definedName name="_xlnm.Print_Area" localSheetId="5">'1606'!$A$1:$I$54</definedName>
    <definedName name="_xlnm.Print_Area" localSheetId="6">'1607'!$A$1:$I$54</definedName>
    <definedName name="_xlnm.Print_Area" localSheetId="7">'1608'!$A$1:$I$54</definedName>
    <definedName name="_xlnm.Print_Area" localSheetId="0">'Rekapitulace dle oblasti'!$A$1:$N$33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G25" i="25" l="1"/>
  <c r="G31" i="42" l="1"/>
  <c r="G31" i="45"/>
  <c r="G20" i="45"/>
  <c r="L13" i="26"/>
  <c r="G20" i="41"/>
  <c r="G20" i="25"/>
  <c r="I40" i="27" l="1"/>
  <c r="I39" i="27"/>
  <c r="I38" i="27"/>
  <c r="I37" i="27"/>
  <c r="I40" i="42"/>
  <c r="I39" i="42"/>
  <c r="I38" i="42"/>
  <c r="I37" i="42"/>
  <c r="I40" i="45"/>
  <c r="I39" i="45"/>
  <c r="I38" i="45"/>
  <c r="I37" i="45"/>
  <c r="I40" i="44"/>
  <c r="I39" i="44"/>
  <c r="I38" i="44"/>
  <c r="I37" i="44"/>
  <c r="I40" i="43"/>
  <c r="I39" i="43"/>
  <c r="I38" i="43"/>
  <c r="I37" i="43"/>
  <c r="I40" i="41"/>
  <c r="I39" i="41"/>
  <c r="I38" i="41"/>
  <c r="I37" i="41"/>
  <c r="I40" i="25"/>
  <c r="I39" i="25"/>
  <c r="I38" i="25"/>
  <c r="I37" i="25"/>
  <c r="G18" i="27" l="1"/>
  <c r="G17" i="27"/>
  <c r="G16" i="27"/>
  <c r="G18" i="42" l="1"/>
  <c r="G17" i="42"/>
  <c r="G16" i="42"/>
  <c r="G18" i="45" l="1"/>
  <c r="G17" i="45"/>
  <c r="G16" i="45"/>
  <c r="G18" i="44" l="1"/>
  <c r="G17" i="44"/>
  <c r="G16" i="44"/>
  <c r="G18" i="43" l="1"/>
  <c r="G17" i="43"/>
  <c r="G16" i="43"/>
  <c r="G18" i="41" l="1"/>
  <c r="G17" i="41"/>
  <c r="G16" i="41"/>
  <c r="G18" i="25" l="1"/>
  <c r="G17" i="25"/>
  <c r="G16" i="25"/>
  <c r="B33" i="27" l="1"/>
  <c r="B33" i="42"/>
  <c r="B33" i="45"/>
  <c r="B33" i="44"/>
  <c r="B33" i="43"/>
  <c r="B33" i="41"/>
  <c r="B33" i="25"/>
  <c r="I54" i="27" l="1"/>
  <c r="G54" i="27"/>
  <c r="F54" i="27"/>
  <c r="E54" i="27"/>
  <c r="H53" i="27"/>
  <c r="H52" i="27"/>
  <c r="H51" i="27"/>
  <c r="H50" i="27"/>
  <c r="I47" i="27"/>
  <c r="H47" i="27"/>
  <c r="E46" i="27"/>
  <c r="I42" i="27"/>
  <c r="I41" i="27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54" i="45"/>
  <c r="G54" i="45"/>
  <c r="F54" i="45"/>
  <c r="E54" i="45"/>
  <c r="H53" i="45"/>
  <c r="G58" i="45" s="1"/>
  <c r="H52" i="45"/>
  <c r="H51" i="45"/>
  <c r="G56" i="45" s="1"/>
  <c r="H50" i="45"/>
  <c r="H54" i="45" s="1"/>
  <c r="I47" i="45"/>
  <c r="H47" i="45"/>
  <c r="E46" i="45"/>
  <c r="I42" i="45"/>
  <c r="I41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54" i="43"/>
  <c r="G54" i="43"/>
  <c r="F54" i="43"/>
  <c r="E54" i="43"/>
  <c r="H53" i="43"/>
  <c r="H52" i="43"/>
  <c r="H51" i="43"/>
  <c r="H50" i="43"/>
  <c r="G55" i="43" s="1"/>
  <c r="I47" i="43"/>
  <c r="H47" i="43"/>
  <c r="E46" i="43"/>
  <c r="I42" i="43"/>
  <c r="I41" i="43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7" i="25"/>
  <c r="H47" i="25"/>
  <c r="E46" i="25"/>
  <c r="I54" i="25"/>
  <c r="G54" i="25"/>
  <c r="F54" i="25"/>
  <c r="E54" i="25"/>
  <c r="H53" i="25"/>
  <c r="H52" i="25"/>
  <c r="H51" i="25"/>
  <c r="H50" i="25"/>
  <c r="I42" i="25"/>
  <c r="I41" i="25"/>
  <c r="H54" i="27" l="1"/>
  <c r="H54" i="42"/>
  <c r="G55" i="45"/>
  <c r="H54" i="44"/>
  <c r="G55" i="44"/>
  <c r="H54" i="43"/>
  <c r="H54" i="41"/>
  <c r="H54" i="25"/>
  <c r="G57" i="45"/>
  <c r="M13" i="26" l="1"/>
  <c r="M18" i="26" l="1"/>
  <c r="L18" i="26"/>
  <c r="M17" i="26"/>
  <c r="L17" i="26"/>
  <c r="M16" i="26"/>
  <c r="L16" i="26"/>
  <c r="M15" i="26"/>
  <c r="L15" i="26"/>
  <c r="M14" i="26"/>
  <c r="L14" i="26"/>
  <c r="G29" i="45" l="1"/>
  <c r="G26" i="45"/>
  <c r="I20" i="45"/>
  <c r="I21" i="45" s="1"/>
  <c r="I25" i="45" s="1"/>
  <c r="H20" i="45"/>
  <c r="H21" i="45" s="1"/>
  <c r="H25" i="45" s="1"/>
  <c r="G17" i="26"/>
  <c r="F17" i="26"/>
  <c r="E17" i="26"/>
  <c r="G29" i="44"/>
  <c r="G26" i="44"/>
  <c r="I20" i="44"/>
  <c r="H20" i="44"/>
  <c r="G16" i="26"/>
  <c r="F16" i="26"/>
  <c r="E16" i="26"/>
  <c r="G29" i="43"/>
  <c r="G26" i="43"/>
  <c r="I20" i="43"/>
  <c r="I21" i="43" s="1"/>
  <c r="I25" i="43" s="1"/>
  <c r="H20" i="43"/>
  <c r="H21" i="43" s="1"/>
  <c r="H25" i="43" s="1"/>
  <c r="G15" i="26"/>
  <c r="F15" i="26"/>
  <c r="E15" i="26"/>
  <c r="G29" i="42"/>
  <c r="G26" i="42"/>
  <c r="I18" i="26" s="1"/>
  <c r="I20" i="42"/>
  <c r="I21" i="42" s="1"/>
  <c r="I25" i="42" s="1"/>
  <c r="H20" i="42"/>
  <c r="H21" i="42" s="1"/>
  <c r="H25" i="42" s="1"/>
  <c r="G18" i="26"/>
  <c r="F18" i="26"/>
  <c r="E18" i="26"/>
  <c r="G29" i="41"/>
  <c r="G26" i="41"/>
  <c r="I20" i="41"/>
  <c r="I21" i="41" s="1"/>
  <c r="I25" i="41" s="1"/>
  <c r="H20" i="41"/>
  <c r="H21" i="41" s="1"/>
  <c r="H25" i="41" s="1"/>
  <c r="G14" i="26"/>
  <c r="F14" i="26"/>
  <c r="E14" i="26"/>
  <c r="H21" i="44" l="1"/>
  <c r="I21" i="44"/>
  <c r="G32" i="42"/>
  <c r="G32" i="45"/>
  <c r="I17" i="26"/>
  <c r="G32" i="44"/>
  <c r="I16" i="26"/>
  <c r="G32" i="43"/>
  <c r="I15" i="26"/>
  <c r="G32" i="41"/>
  <c r="I14" i="26"/>
  <c r="G20" i="44"/>
  <c r="G20" i="42"/>
  <c r="G21" i="42" s="1"/>
  <c r="G21" i="45"/>
  <c r="G20" i="43"/>
  <c r="G21" i="43" s="1"/>
  <c r="G21" i="41"/>
  <c r="H20" i="27"/>
  <c r="G21" i="44" l="1"/>
  <c r="I25" i="44"/>
  <c r="H25" i="44"/>
  <c r="G25" i="44"/>
  <c r="G25" i="42"/>
  <c r="H18" i="26"/>
  <c r="G25" i="45"/>
  <c r="H17" i="26"/>
  <c r="G25" i="43"/>
  <c r="H15" i="26"/>
  <c r="G25" i="41"/>
  <c r="H14" i="26"/>
  <c r="G26" i="27"/>
  <c r="G26" i="25"/>
  <c r="G29" i="25"/>
  <c r="I20" i="25"/>
  <c r="I21" i="25" s="1"/>
  <c r="I25" i="25" s="1"/>
  <c r="H20" i="25"/>
  <c r="H21" i="25" s="1"/>
  <c r="H25" i="25" s="1"/>
  <c r="E13" i="26"/>
  <c r="I20" i="27"/>
  <c r="I21" i="27" s="1"/>
  <c r="I25" i="27" s="1"/>
  <c r="H21" i="27"/>
  <c r="H25" i="27" s="1"/>
  <c r="H16" i="26" l="1"/>
  <c r="J18" i="26"/>
  <c r="K18" i="26"/>
  <c r="K17" i="26"/>
  <c r="J17" i="26"/>
  <c r="J15" i="26"/>
  <c r="K15" i="26"/>
  <c r="J14" i="26"/>
  <c r="K14" i="26"/>
  <c r="G21" i="25"/>
  <c r="J16" i="26" l="1"/>
  <c r="K16" i="26"/>
  <c r="H13" i="26"/>
  <c r="H26" i="26" s="1"/>
  <c r="G32" i="25" l="1"/>
  <c r="G32" i="27"/>
  <c r="L19" i="26"/>
  <c r="N20" i="26" l="1"/>
  <c r="I19" i="26"/>
  <c r="L20" i="26" l="1"/>
  <c r="I13" i="26"/>
  <c r="J13" i="26" s="1"/>
  <c r="I20" i="26" l="1"/>
  <c r="M19" i="26" l="1"/>
  <c r="M20" i="26" l="1"/>
  <c r="G29" i="27"/>
  <c r="F19" i="26"/>
  <c r="E19" i="26"/>
  <c r="E20" i="26" s="1"/>
  <c r="N21" i="26" l="1"/>
  <c r="G19" i="26"/>
  <c r="G20" i="27"/>
  <c r="G21" i="27" s="1"/>
  <c r="G25" i="27" s="1"/>
  <c r="H19" i="26" l="1"/>
  <c r="H25" i="26" l="1"/>
  <c r="J19" i="26"/>
  <c r="K19" i="26"/>
  <c r="H30" i="26" l="1"/>
  <c r="G13" i="26"/>
  <c r="G20" i="26" l="1"/>
  <c r="F13" i="26"/>
  <c r="F20" i="26" s="1"/>
  <c r="H20" i="26" l="1"/>
  <c r="K13" i="26"/>
  <c r="H31" i="26" s="1"/>
  <c r="K20" i="26" l="1"/>
  <c r="J20" i="26"/>
  <c r="K21" i="26" l="1"/>
</calcChain>
</file>

<file path=xl/comments1.xml><?xml version="1.0" encoding="utf-8"?>
<comments xmlns="http://schemas.openxmlformats.org/spreadsheetml/2006/main">
  <authors>
    <author>Dostálová Anna</author>
  </authors>
  <commentLis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čerpáno ze sumáře GINISU za dané období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<sst xmlns="http://schemas.openxmlformats.org/spreadsheetml/2006/main" count="497" uniqueCount="123">
  <si>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</si>
  <si>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</si>
  <si>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</si>
  <si>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</si>
  <si>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</si>
  <si>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</si>
  <si>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</si>
  <si>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</si>
  <si>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</si>
  <si>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</si>
  <si>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</si>
  <si>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</si>
  <si>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</si>
  <si>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</si>
  <si>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</si>
  <si>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</si>
  <si>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</si>
  <si>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</si>
  <si>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</si>
  <si>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</si>
  <si>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</si>
  <si>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</si>
  <si>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</si>
  <si>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</si>
  <si>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</si>
  <si>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</si>
  <si>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</si>
  <si>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</si>
  <si>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</si>
  <si>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</si>
  <si>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</si>
  <si>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</si>
  <si>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</si>
  <si>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</si>
  <si>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</si>
  <si>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</si>
  <si>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</si>
  <si>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</si>
  <si>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</si>
  <si>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</si>
  <si>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</si>
  <si>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</si>
  <si>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</si>
  <si>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</si>
  <si>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</si>
  <si>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</si>
  <si>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</si>
  <si>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</si>
  <si>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</si>
  <si>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</si>
  <si>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</si>
  <si>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</si>
  <si>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</si>
  <si>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</si>
  <si>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</si>
  <si>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</si>
  <si>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</si>
  <si>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</si>
  <si>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</si>
  <si>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</si>
  <si>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</si>
  <si>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</si>
  <si>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</si>
  <si>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</si>
  <si>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</si>
  <si>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</si>
  <si>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</si>
  <si>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</si>
  <si>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</si>
  <si>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</si>
  <si>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</si>
  <si>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</si>
  <si>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</si>
  <si>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r>
      <t>Z celkového počtu 7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kultury skončilo:</t>
    </r>
  </si>
  <si>
    <t>00100625</t>
  </si>
  <si>
    <t>Vlastivědné muzeum v Olomouci</t>
  </si>
  <si>
    <t>nám. Republiky 823/5, 779 00 Olomouc</t>
  </si>
  <si>
    <t>00100609</t>
  </si>
  <si>
    <t>Vlastivědné muzeum Jesenicka, příspěvková organizace</t>
  </si>
  <si>
    <t>Zámecké náměstí 1, 790 01 Jeseník</t>
  </si>
  <si>
    <t>Muzeum a galerie v Prostějově, příspěvková organizace</t>
  </si>
  <si>
    <t>00091405</t>
  </si>
  <si>
    <t>Muzeum Komenského v Přerově, příspěvková organizace</t>
  </si>
  <si>
    <t>00097969</t>
  </si>
  <si>
    <t>Vlastivědné muzeum v Šumperku, příspěvková organizace</t>
  </si>
  <si>
    <t>Hlavní třída 342/22, 787 31 Šumperk</t>
  </si>
  <si>
    <t>00098311</t>
  </si>
  <si>
    <t>Archeologické centrum Olomouc, příspěvková organizace</t>
  </si>
  <si>
    <t>Vědecká knihovna v Olomouci</t>
  </si>
  <si>
    <t>Bezručova 3</t>
  </si>
  <si>
    <t>779 11 Olomouc</t>
  </si>
  <si>
    <t>nám. Republiky 823/5</t>
  </si>
  <si>
    <t>779 00 Olomouc</t>
  </si>
  <si>
    <t>Zámecké náměstí 1</t>
  </si>
  <si>
    <t>790 01 Jeseník</t>
  </si>
  <si>
    <t>nám. T. G. Masaryka 2</t>
  </si>
  <si>
    <t>796 01 Prostějov</t>
  </si>
  <si>
    <t>Horní náměstí 7/7, Přerov I - Město</t>
  </si>
  <si>
    <t>750 02 Přerov</t>
  </si>
  <si>
    <t>Hlavní třída 342/22</t>
  </si>
  <si>
    <t>787 31 Šumperk</t>
  </si>
  <si>
    <t xml:space="preserve"> - 7 organizací se zlepšeným výsledkem hospodaření  v celkové výši  </t>
  </si>
  <si>
    <t xml:space="preserve"> - 0 organizací s vyrovnaným výsledkem hospodaření</t>
  </si>
  <si>
    <t>U Hradiska 42/6</t>
  </si>
  <si>
    <t xml:space="preserve">Rekapitulace hospodaření /výsledek hospodaření/ za  rok </t>
  </si>
  <si>
    <t>Příspěvek na provoz /odpisy/</t>
  </si>
  <si>
    <t>Příspěvek na provoz /nájemné/</t>
  </si>
  <si>
    <t xml:space="preserve">Vědecká knihovna v Olomouci  </t>
  </si>
  <si>
    <t>Bezručova 3, Olomouc, PSČ 779 11</t>
  </si>
  <si>
    <t>nám. T. G. Masaryka 7/2, 796 01 Prostějov</t>
  </si>
  <si>
    <t>Horní náměstí 7/7, Přerov I-Město, 750 02 Přerov</t>
  </si>
  <si>
    <t>ulice U Hradiska 42/6, 779 00 Olomouc</t>
  </si>
  <si>
    <t xml:space="preserve"> - 1 organizace se zhoršeným výsledkem hospodaření v celkové výši </t>
  </si>
  <si>
    <t xml:space="preserve"> - 6 organizací se zlepšeným výsledkem hospodaření  v celkové výši  </t>
  </si>
  <si>
    <t xml:space="preserve"> - 0 organizace se zhoršeným výsledkem hospodaření v celkové výši 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</si>
  <si>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1 767 609,15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</si>
  <si>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127 623,2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</si>
  <si>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1 902,24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</si>
  <si>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2 414 482,44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</si>
  <si>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469 442,52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</si>
  <si>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ztrátě, která činí -115 146,16 Kč. Ztráta bude v plné výši pokryta z postředků rezervního fondu.</t>
  </si>
  <si>
    <t>14. Financování hospodaření příspěvkových organizací Olomouckého kraje</t>
  </si>
  <si>
    <t>d) Příspěvkové organizace v oblasti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</si>
</sst>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9"/>
      </patternFill>
    </fill>
  </fills>
  <borders count="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4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7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26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5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27" fillId="0" borderId="0" xfId="1" applyFont="1" applyFill="1" applyBorder="1" applyProtection="1"/>
    <xf numFmtId="0" fontId="18" fillId="0" borderId="0" xfId="1" applyFont="1" applyFill="1" applyBorder="1" applyProtection="1"/>
    <xf numFmtId="0" fontId="22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" fontId="22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19" fillId="0" borderId="0" xfId="1" applyFont="1" applyFill="1" applyBorder="1" applyProtection="1"/>
    <xf numFmtId="0" fontId="24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19" xfId="0" applyFont="1" applyFill="1" applyBorder="1"/>
    <xf numFmtId="0" fontId="6" fillId="0" borderId="20" xfId="0" applyFont="1" applyFill="1" applyBorder="1"/>
    <xf numFmtId="0" fontId="7" fillId="0" borderId="21" xfId="0" applyFont="1" applyFill="1" applyBorder="1"/>
    <xf numFmtId="0" fontId="24" fillId="0" borderId="1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3" xfId="0" applyNumberFormat="1" applyFont="1" applyFill="1" applyBorder="1"/>
    <xf numFmtId="0" fontId="24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" fillId="0" borderId="33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24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vertical="top" wrapText="1" shrinkToFit="1"/>
    </xf>
    <xf numFmtId="0" fontId="28" fillId="0" borderId="26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/>
    </xf>
    <xf numFmtId="0" fontId="1" fillId="0" borderId="33" xfId="0" applyFont="1" applyFill="1" applyBorder="1"/>
    <xf numFmtId="4" fontId="2" fillId="0" borderId="28" xfId="0" applyNumberFormat="1" applyFont="1" applyFill="1" applyBorder="1"/>
    <xf numFmtId="0" fontId="1" fillId="0" borderId="0" xfId="0" applyFont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28" fillId="0" borderId="28" xfId="0" applyFont="1" applyFill="1" applyBorder="1" applyAlignment="1">
      <alignment horizontal="left"/>
    </xf>
    <xf numFmtId="2" fontId="2" fillId="0" borderId="37" xfId="0" applyNumberFormat="1" applyFont="1" applyFill="1" applyBorder="1"/>
    <xf numFmtId="4" fontId="28" fillId="0" borderId="39" xfId="0" applyNumberFormat="1" applyFont="1" applyFill="1" applyBorder="1"/>
    <xf numFmtId="2" fontId="28" fillId="0" borderId="36" xfId="0" applyNumberFormat="1" applyFont="1" applyFill="1" applyBorder="1"/>
    <xf numFmtId="4" fontId="2" fillId="0" borderId="27" xfId="0" applyNumberFormat="1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4" fontId="2" fillId="0" borderId="3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right"/>
    </xf>
    <xf numFmtId="4" fontId="2" fillId="0" borderId="43" xfId="0" applyNumberFormat="1" applyFont="1" applyFill="1" applyBorder="1"/>
    <xf numFmtId="4" fontId="24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" fontId="2" fillId="0" borderId="44" xfId="0" applyNumberFormat="1" applyFont="1" applyFill="1" applyBorder="1"/>
    <xf numFmtId="4" fontId="2" fillId="0" borderId="15" xfId="0" applyNumberFormat="1" applyFont="1" applyFill="1" applyBorder="1"/>
    <xf numFmtId="4" fontId="2" fillId="0" borderId="39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2" fillId="0" borderId="13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4" xfId="0" applyNumberFormat="1" applyFont="1" applyFill="1" applyBorder="1"/>
    <xf numFmtId="0" fontId="1" fillId="0" borderId="30" xfId="0" applyFont="1" applyFill="1" applyBorder="1"/>
    <xf numFmtId="0" fontId="7" fillId="0" borderId="4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 shrinkToFit="1"/>
      <protection hidden="1"/>
    </xf>
    <xf numFmtId="4" fontId="2" fillId="0" borderId="24" xfId="0" applyNumberFormat="1" applyFont="1" applyFill="1" applyBorder="1"/>
    <xf numFmtId="4" fontId="2" fillId="0" borderId="40" xfId="0" applyNumberFormat="1" applyFont="1" applyFill="1" applyBorder="1"/>
    <xf numFmtId="4" fontId="2" fillId="0" borderId="53" xfId="0" applyNumberFormat="1" applyFont="1" applyFill="1" applyBorder="1"/>
    <xf numFmtId="4" fontId="36" fillId="0" borderId="39" xfId="0" applyNumberFormat="1" applyFont="1" applyFill="1" applyBorder="1" applyAlignment="1">
      <alignment horizontal="right"/>
    </xf>
    <xf numFmtId="4" fontId="36" fillId="0" borderId="43" xfId="0" applyNumberFormat="1" applyFont="1" applyFill="1" applyBorder="1" applyAlignment="1">
      <alignment horizontal="right"/>
    </xf>
    <xf numFmtId="4" fontId="36" fillId="0" borderId="22" xfId="0" applyNumberFormat="1" applyFont="1" applyFill="1" applyBorder="1" applyAlignment="1">
      <alignment horizontal="right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 wrapText="1"/>
    </xf>
    <xf numFmtId="0" fontId="1" fillId="0" borderId="46" xfId="0" applyNumberFormat="1" applyFont="1" applyFill="1" applyBorder="1" applyAlignment="1">
      <alignment wrapText="1"/>
    </xf>
    <xf numFmtId="0" fontId="1" fillId="0" borderId="47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51" xfId="0" applyNumberFormat="1" applyFont="1" applyFill="1" applyBorder="1" applyAlignment="1">
      <alignment wrapText="1"/>
    </xf>
    <xf numFmtId="0" fontId="1" fillId="0" borderId="52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41" xfId="0" applyFont="1" applyFill="1" applyBorder="1"/>
    <xf numFmtId="0" fontId="1" fillId="0" borderId="0" xfId="25" applyFont="1" applyFill="1"/>
    <xf numFmtId="0" fontId="1" fillId="0" borderId="0" xfId="25"/>
    <xf numFmtId="4" fontId="1" fillId="0" borderId="0" xfId="0" applyNumberFormat="1" applyFont="1" applyAlignment="1">
      <alignment horizontal="right"/>
    </xf>
    <xf numFmtId="4" fontId="38" fillId="0" borderId="0" xfId="0" applyNumberFormat="1" applyFont="1" applyFill="1" applyBorder="1"/>
    <xf numFmtId="0" fontId="38" fillId="0" borderId="0" xfId="0" applyFont="1" applyFill="1"/>
    <xf numFmtId="0" fontId="22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12" fillId="0" borderId="0" xfId="0" applyNumberFormat="1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28" fillId="0" borderId="2" xfId="0" applyNumberFormat="1" applyFont="1" applyFill="1" applyBorder="1"/>
    <xf numFmtId="0" fontId="39" fillId="0" borderId="0" xfId="0" applyFont="1" applyFill="1" applyBorder="1"/>
    <xf numFmtId="4" fontId="39" fillId="0" borderId="0" xfId="0" applyNumberFormat="1" applyFont="1" applyFill="1" applyBorder="1" applyAlignment="1">
      <alignment horizontal="right"/>
    </xf>
    <xf numFmtId="4" fontId="39" fillId="0" borderId="0" xfId="0" applyNumberFormat="1" applyFont="1" applyFill="1" applyBorder="1" applyAlignment="1">
      <alignment horizontal="right" shrinkToFit="1"/>
    </xf>
    <xf numFmtId="4" fontId="28" fillId="0" borderId="1" xfId="0" applyNumberFormat="1" applyFont="1" applyFill="1" applyBorder="1"/>
    <xf numFmtId="4" fontId="28" fillId="0" borderId="13" xfId="0" applyNumberFormat="1" applyFont="1" applyFill="1" applyBorder="1"/>
    <xf numFmtId="4" fontId="28" fillId="0" borderId="0" xfId="0" applyNumberFormat="1" applyFont="1" applyFill="1" applyBorder="1"/>
    <xf numFmtId="4" fontId="28" fillId="0" borderId="35" xfId="0" applyNumberFormat="1" applyFont="1" applyFill="1" applyBorder="1"/>
    <xf numFmtId="4" fontId="28" fillId="0" borderId="38" xfId="0" applyNumberFormat="1" applyFont="1" applyFill="1" applyBorder="1"/>
    <xf numFmtId="4" fontId="1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1" fillId="0" borderId="0" xfId="0" applyFont="1" applyAlignment="1" applyProtection="1">
      <alignment vertical="top" wrapText="1" shrinkToFit="1"/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4" fontId="4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4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0" borderId="54" xfId="0" applyFont="1" applyBorder="1" applyProtection="1">
      <protection hidden="1"/>
    </xf>
    <xf numFmtId="0" fontId="1" fillId="0" borderId="55" xfId="0" applyFont="1" applyBorder="1" applyProtection="1">
      <protection hidden="1"/>
    </xf>
    <xf numFmtId="0" fontId="14" fillId="0" borderId="55" xfId="0" applyFont="1" applyBorder="1" applyProtection="1"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center"/>
      <protection hidden="1"/>
    </xf>
    <xf numFmtId="0" fontId="1" fillId="0" borderId="57" xfId="0" applyFont="1" applyBorder="1" applyAlignment="1" applyProtection="1">
      <alignment horizontal="left"/>
      <protection hidden="1"/>
    </xf>
    <xf numFmtId="0" fontId="1" fillId="0" borderId="58" xfId="0" applyFont="1" applyBorder="1" applyAlignment="1" applyProtection="1">
      <alignment horizontal="left"/>
      <protection hidden="1"/>
    </xf>
    <xf numFmtId="0" fontId="1" fillId="0" borderId="59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0" xfId="0" applyFont="1" applyBorder="1" applyProtection="1">
      <protection hidden="1"/>
    </xf>
    <xf numFmtId="0" fontId="1" fillId="0" borderId="61" xfId="0" applyFont="1" applyBorder="1" applyProtection="1">
      <protection hidden="1"/>
    </xf>
    <xf numFmtId="175" fontId="1" fillId="0" borderId="61" xfId="0" applyNumberFormat="1" applyFont="1" applyBorder="1" applyAlignment="1" applyProtection="1">
      <alignment horizontal="right"/>
      <protection hidden="1"/>
    </xf>
    <xf numFmtId="175" fontId="1" fillId="0" borderId="62" xfId="0" applyNumberFormat="1" applyFont="1" applyBorder="1" applyAlignment="1" applyProtection="1">
      <alignment horizontal="right"/>
      <protection hidden="1"/>
    </xf>
    <xf numFmtId="0" fontId="1" fillId="0" borderId="61" xfId="0" applyFont="1" applyBorder="1" applyAlignment="1" applyProtection="1">
      <alignment horizontal="center"/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Fill="1" applyBorder="1" applyProtection="1">
      <protection hidden="1"/>
    </xf>
    <xf numFmtId="0" fontId="1" fillId="0" borderId="68" xfId="0" applyFont="1" applyFill="1" applyBorder="1" applyProtection="1">
      <protection hidden="1"/>
    </xf>
    <xf numFmtId="4" fontId="1" fillId="0" borderId="69" xfId="0" applyNumberFormat="1" applyFont="1" applyFill="1" applyBorder="1" applyAlignment="1" applyProtection="1">
      <alignment horizontal="right"/>
      <protection hidden="1"/>
    </xf>
    <xf numFmtId="4" fontId="1" fillId="0" borderId="70" xfId="0" applyNumberFormat="1" applyFont="1" applyFill="1" applyBorder="1" applyAlignment="1" applyProtection="1">
      <alignment horizontal="right"/>
      <protection hidden="1"/>
    </xf>
    <xf numFmtId="4" fontId="1" fillId="0" borderId="71" xfId="0" applyNumberFormat="1" applyFont="1" applyFill="1" applyBorder="1" applyProtection="1">
      <protection hidden="1"/>
    </xf>
    <xf numFmtId="4" fontId="1" fillId="0" borderId="72" xfId="0" applyNumberFormat="1" applyFont="1" applyFill="1" applyBorder="1" applyAlignment="1" applyProtection="1">
      <alignment horizontal="right" shrinkToFit="1"/>
      <protection hidden="1"/>
    </xf>
    <xf numFmtId="0" fontId="1" fillId="0" borderId="73" xfId="0" applyFont="1" applyFill="1" applyBorder="1" applyProtection="1">
      <protection hidden="1"/>
    </xf>
    <xf numFmtId="0" fontId="1" fillId="0" borderId="74" xfId="0" applyFont="1" applyFill="1" applyBorder="1" applyProtection="1">
      <protection hidden="1"/>
    </xf>
    <xf numFmtId="4" fontId="1" fillId="0" borderId="75" xfId="0" applyNumberFormat="1" applyFont="1" applyFill="1" applyBorder="1" applyProtection="1">
      <protection hidden="1"/>
    </xf>
    <xf numFmtId="4" fontId="1" fillId="0" borderId="76" xfId="0" applyNumberFormat="1" applyFont="1" applyFill="1" applyBorder="1" applyAlignment="1" applyProtection="1">
      <alignment horizontal="right"/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 shrinkToFit="1"/>
      <protection hidden="1"/>
    </xf>
    <xf numFmtId="0" fontId="14" fillId="0" borderId="63" xfId="0" applyFont="1" applyFill="1" applyBorder="1" applyProtection="1">
      <protection hidden="1"/>
    </xf>
    <xf numFmtId="0" fontId="12" fillId="0" borderId="64" xfId="0" applyFont="1" applyFill="1" applyBorder="1" applyProtection="1">
      <protection hidden="1"/>
    </xf>
    <xf numFmtId="4" fontId="12" fillId="0" borderId="79" xfId="0" applyNumberFormat="1" applyFont="1" applyFill="1" applyBorder="1" applyProtection="1">
      <protection hidden="1"/>
    </xf>
    <xf numFmtId="4" fontId="12" fillId="0" borderId="80" xfId="0" applyNumberFormat="1" applyFont="1" applyFill="1" applyBorder="1" applyProtection="1">
      <protection hidden="1"/>
    </xf>
    <xf numFmtId="4" fontId="12" fillId="0" borderId="81" xfId="0" applyNumberFormat="1" applyFont="1" applyFill="1" applyBorder="1" applyProtection="1">
      <protection hidden="1"/>
    </xf>
    <xf numFmtId="4" fontId="12" fillId="0" borderId="82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32" fillId="0" borderId="0" xfId="1" applyNumberFormat="1" applyFont="1" applyFill="1"/>
    <xf numFmtId="4" fontId="26" fillId="0" borderId="0" xfId="0" applyNumberFormat="1" applyFont="1" applyFill="1" applyAlignment="1" applyProtection="1">
      <alignment shrinkToFit="1"/>
      <protection hidden="1"/>
    </xf>
    <xf numFmtId="10" fontId="1" fillId="2" borderId="0" xfId="0" applyNumberFormat="1" applyFont="1" applyFill="1" applyBorder="1"/>
    <xf numFmtId="4" fontId="43" fillId="0" borderId="0" xfId="0" applyNumberFormat="1" applyFont="1" applyFill="1" applyBorder="1" applyAlignment="1">
      <alignment horizontal="right" shrinkToFit="1"/>
    </xf>
    <xf numFmtId="4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6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0" fontId="44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1" fillId="0" borderId="0" xfId="25" applyFont="1"/>
    <xf numFmtId="4" fontId="2" fillId="0" borderId="0" xfId="0" applyNumberFormat="1" applyFont="1" applyFill="1" applyBorder="1" applyAlignment="1">
      <alignment vertical="top" shrinkToFit="1"/>
    </xf>
    <xf numFmtId="0" fontId="40" fillId="0" borderId="0" xfId="0" applyFont="1" applyAlignment="1"/>
    <xf numFmtId="0" fontId="41" fillId="0" borderId="0" xfId="0" applyFont="1" applyAlignment="1"/>
    <xf numFmtId="0" fontId="0" fillId="0" borderId="0" xfId="0" applyAlignment="1"/>
    <xf numFmtId="9" fontId="2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left" vertical="top" wrapText="1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1" xfId="0" applyFont="1" applyBorder="1" applyAlignment="1" applyProtection="1">
      <alignment wrapText="1"/>
      <protection hidden="1"/>
    </xf>
    <xf numFmtId="0" fontId="24" fillId="0" borderId="0" xfId="1" applyFont="1" applyFill="1" applyBorder="1" applyAlignment="1" applyProtection="1">
      <alignment horizontal="left"/>
      <protection hidden="1"/>
    </xf>
    <xf numFmtId="0" fontId="24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Alignment="1">
      <alignment horizontal="left" shrinkToFit="1"/>
    </xf>
    <xf numFmtId="0" fontId="32" fillId="0" borderId="2" xfId="0" applyFont="1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32" fillId="0" borderId="0" xfId="0" applyFont="1" applyFill="1" applyAlignment="1"/>
    <xf numFmtId="0" fontId="1" fillId="0" borderId="0" xfId="0" applyFont="1" applyAlignment="1"/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Alignment="1">
      <alignment horizontal="right" indent="4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shrinkToFi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W628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0.8554687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3.5703125" style="20" customWidth="1"/>
    <col min="16" max="16" width="12" style="20" customWidth="1"/>
    <col min="17" max="17" width="12.5703125" style="20" customWidth="1"/>
    <col min="18" max="18" width="14.42578125" style="20" customWidth="1"/>
    <col min="19" max="19" width="9.140625" style="20"/>
    <col min="20" max="20" width="9.140625" style="10"/>
    <col min="21" max="21" width="13.85546875" style="10" bestFit="1" customWidth="1"/>
    <col min="22" max="22" width="13.5703125" style="10" customWidth="1"/>
    <col min="23" max="16384" width="9.140625" style="10"/>
  </cols>
  <sheetData>
    <row r="1" spans="1:23" ht="20.25" x14ac:dyDescent="0.3">
      <c r="A1" s="281" t="s">
        <v>121</v>
      </c>
      <c r="B1" s="282"/>
      <c r="C1" s="282"/>
      <c r="D1" s="282"/>
      <c r="E1" s="282"/>
      <c r="F1" s="282"/>
      <c r="G1" s="283"/>
      <c r="H1" s="283"/>
    </row>
    <row r="2" spans="1:23" ht="28.5" customHeight="1" x14ac:dyDescent="0.3">
      <c r="A2" s="292" t="s">
        <v>122</v>
      </c>
      <c r="B2" s="293"/>
      <c r="C2" s="293"/>
      <c r="D2" s="293"/>
      <c r="E2" s="291"/>
      <c r="F2" s="291"/>
      <c r="G2" s="291"/>
      <c r="H2" s="291"/>
      <c r="I2" s="291"/>
      <c r="J2" s="291"/>
      <c r="K2" s="291"/>
      <c r="L2" s="291"/>
      <c r="N2" s="134"/>
    </row>
    <row r="3" spans="1:23" ht="20.25" x14ac:dyDescent="0.3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N3" s="134"/>
    </row>
    <row r="4" spans="1:23" ht="14.25" x14ac:dyDescent="0.2">
      <c r="A4" s="11"/>
      <c r="B4" s="9"/>
      <c r="D4" s="13"/>
    </row>
    <row r="5" spans="1:23" ht="14.25" x14ac:dyDescent="0.2">
      <c r="A5" s="214"/>
      <c r="B5" s="3"/>
      <c r="D5" s="13"/>
    </row>
    <row r="6" spans="1:23" x14ac:dyDescent="0.2">
      <c r="B6" s="9"/>
    </row>
    <row r="7" spans="1:23" ht="15.75" x14ac:dyDescent="0.25">
      <c r="A7" s="3"/>
      <c r="D7" s="273" t="s">
        <v>104</v>
      </c>
      <c r="E7" s="268">
        <v>2021</v>
      </c>
      <c r="H7" s="14"/>
      <c r="I7" s="14"/>
    </row>
    <row r="8" spans="1:23" ht="13.5" thickBot="1" x14ac:dyDescent="0.25">
      <c r="K8" s="57"/>
      <c r="N8" s="21" t="s">
        <v>64</v>
      </c>
    </row>
    <row r="9" spans="1:23" ht="16.5" customHeight="1" thickTop="1" x14ac:dyDescent="0.25">
      <c r="A9" s="15" t="s">
        <v>3</v>
      </c>
      <c r="B9" s="87" t="s">
        <v>56</v>
      </c>
      <c r="C9" s="88" t="s">
        <v>31</v>
      </c>
      <c r="D9" s="89"/>
      <c r="E9" s="151" t="s">
        <v>12</v>
      </c>
      <c r="F9" s="157"/>
      <c r="G9" s="152" t="s">
        <v>13</v>
      </c>
      <c r="H9" s="294" t="s">
        <v>46</v>
      </c>
      <c r="I9" s="295"/>
      <c r="J9" s="295"/>
      <c r="K9" s="295"/>
      <c r="L9" s="296" t="s">
        <v>47</v>
      </c>
      <c r="M9" s="297"/>
      <c r="N9" s="298"/>
    </row>
    <row r="10" spans="1:23" ht="16.5" customHeight="1" x14ac:dyDescent="0.25">
      <c r="A10" s="90"/>
      <c r="B10" s="91"/>
      <c r="C10" s="92"/>
      <c r="D10" s="93"/>
      <c r="E10" s="149" t="s">
        <v>11</v>
      </c>
      <c r="F10" s="158"/>
      <c r="G10" s="150" t="s">
        <v>11</v>
      </c>
      <c r="H10" s="113"/>
      <c r="I10" s="114"/>
      <c r="J10" s="115"/>
      <c r="K10" s="115"/>
      <c r="L10" s="299" t="s">
        <v>48</v>
      </c>
      <c r="M10" s="300"/>
      <c r="N10" s="301"/>
      <c r="W10" s="20"/>
    </row>
    <row r="11" spans="1:23" ht="33.75" customHeight="1" x14ac:dyDescent="0.25">
      <c r="A11" s="90"/>
      <c r="B11" s="91"/>
      <c r="C11" s="92"/>
      <c r="D11" s="93"/>
      <c r="E11" s="94"/>
      <c r="F11" s="159" t="s">
        <v>72</v>
      </c>
      <c r="G11" s="116"/>
      <c r="H11" s="302" t="s">
        <v>49</v>
      </c>
      <c r="I11" s="304" t="s">
        <v>50</v>
      </c>
      <c r="J11" s="306" t="s">
        <v>51</v>
      </c>
      <c r="K11" s="307"/>
      <c r="L11" s="308" t="s">
        <v>52</v>
      </c>
      <c r="M11" s="309"/>
      <c r="N11" s="310" t="s">
        <v>53</v>
      </c>
      <c r="O11" s="284"/>
      <c r="P11" s="286"/>
      <c r="Q11" s="286"/>
      <c r="R11" s="286"/>
      <c r="T11" s="20"/>
      <c r="U11" s="103"/>
      <c r="V11" s="20"/>
      <c r="W11" s="103"/>
    </row>
    <row r="12" spans="1:23" ht="16.5" thickBot="1" x14ac:dyDescent="0.3">
      <c r="A12" s="16"/>
      <c r="B12" s="95"/>
      <c r="C12" s="17" t="s">
        <v>67</v>
      </c>
      <c r="D12" s="18" t="s">
        <v>66</v>
      </c>
      <c r="E12" s="96"/>
      <c r="F12" s="156"/>
      <c r="G12" s="117"/>
      <c r="H12" s="303"/>
      <c r="I12" s="305"/>
      <c r="J12" s="137" t="s">
        <v>32</v>
      </c>
      <c r="K12" s="137" t="s">
        <v>33</v>
      </c>
      <c r="L12" s="136" t="s">
        <v>15</v>
      </c>
      <c r="M12" s="135" t="s">
        <v>63</v>
      </c>
      <c r="N12" s="311"/>
      <c r="O12" s="285"/>
      <c r="P12" s="287"/>
      <c r="Q12" s="287"/>
      <c r="R12" s="287"/>
      <c r="T12" s="160"/>
      <c r="U12" s="103"/>
      <c r="V12" s="20"/>
      <c r="W12" s="103"/>
    </row>
    <row r="13" spans="1:23" ht="28.5" customHeight="1" thickTop="1" x14ac:dyDescent="0.2">
      <c r="A13" s="175">
        <v>1601</v>
      </c>
      <c r="B13" s="176" t="s">
        <v>88</v>
      </c>
      <c r="C13" s="177" t="s">
        <v>89</v>
      </c>
      <c r="D13" s="178" t="s">
        <v>90</v>
      </c>
      <c r="E13" s="155">
        <f>'1601'!G16</f>
        <v>58405671.960000001</v>
      </c>
      <c r="F13" s="144">
        <f>'1601'!G17</f>
        <v>0</v>
      </c>
      <c r="G13" s="143">
        <f>'1601'!G18</f>
        <v>59533546.5</v>
      </c>
      <c r="H13" s="142">
        <f>'1601'!G21</f>
        <v>1127874.5399999991</v>
      </c>
      <c r="I13" s="143">
        <f>'1601'!G26</f>
        <v>1243020.7</v>
      </c>
      <c r="J13" s="145">
        <f>IF((H13&lt;0),0,(IF((H13-I13)&lt;0,0,(H13-I13))))</f>
        <v>0</v>
      </c>
      <c r="K13" s="144">
        <f t="shared" ref="K13:K19" si="0">IF((H13&lt;0),(H13-I13),(IF((H13-I13)&lt;0,(H13-I13),0)))</f>
        <v>-115146.16000000085</v>
      </c>
      <c r="L13" s="142">
        <f>'1601'!G30</f>
        <v>0</v>
      </c>
      <c r="M13" s="143">
        <f>'1601'!G31</f>
        <v>0</v>
      </c>
      <c r="N13" s="172"/>
      <c r="O13" s="213"/>
      <c r="P13" s="264"/>
      <c r="Q13" s="103"/>
      <c r="R13" s="103"/>
      <c r="S13" s="265"/>
      <c r="T13" s="20"/>
      <c r="U13" s="103"/>
      <c r="V13" s="20"/>
      <c r="W13" s="103"/>
    </row>
    <row r="14" spans="1:23" ht="28.5" customHeight="1" x14ac:dyDescent="0.2">
      <c r="A14" s="179">
        <v>1602</v>
      </c>
      <c r="B14" s="180" t="s">
        <v>75</v>
      </c>
      <c r="C14" s="181" t="s">
        <v>91</v>
      </c>
      <c r="D14" s="182" t="s">
        <v>92</v>
      </c>
      <c r="E14" s="169">
        <f>'1602'!G16</f>
        <v>67388131</v>
      </c>
      <c r="F14" s="139">
        <f>'1602'!G17</f>
        <v>0</v>
      </c>
      <c r="G14" s="170">
        <f>'1602'!G18</f>
        <v>69619176.149999991</v>
      </c>
      <c r="H14" s="171">
        <f>'1602'!G21</f>
        <v>2231045.1499999911</v>
      </c>
      <c r="I14" s="170">
        <f>'1602'!G26</f>
        <v>463436</v>
      </c>
      <c r="J14" s="138">
        <f t="shared" ref="J14:J19" si="1">IF((H14&lt;0),0,(IF((H14-I14)&lt;0,0,(H14-I14))))</f>
        <v>1767609.1499999911</v>
      </c>
      <c r="K14" s="139">
        <f t="shared" si="0"/>
        <v>0</v>
      </c>
      <c r="L14" s="171">
        <f>'1602'!G30</f>
        <v>0</v>
      </c>
      <c r="M14" s="170">
        <f>'1602'!G31</f>
        <v>1767609.15</v>
      </c>
      <c r="N14" s="173"/>
      <c r="O14" s="213"/>
      <c r="P14" s="264"/>
      <c r="Q14" s="103"/>
      <c r="R14" s="103"/>
      <c r="S14" s="265"/>
    </row>
    <row r="15" spans="1:23" ht="28.5" customHeight="1" x14ac:dyDescent="0.2">
      <c r="A15" s="183">
        <v>1603</v>
      </c>
      <c r="B15" s="184" t="s">
        <v>78</v>
      </c>
      <c r="C15" s="185" t="s">
        <v>93</v>
      </c>
      <c r="D15" s="186" t="s">
        <v>94</v>
      </c>
      <c r="E15" s="169">
        <f>'1603'!G16</f>
        <v>10348293.84</v>
      </c>
      <c r="F15" s="139">
        <f>'1603'!G17</f>
        <v>0</v>
      </c>
      <c r="G15" s="170">
        <f>'1603'!G18</f>
        <v>10480192.539999999</v>
      </c>
      <c r="H15" s="171">
        <f>'1603'!G21</f>
        <v>131898.69999999925</v>
      </c>
      <c r="I15" s="170">
        <f>'1603'!G26</f>
        <v>4275.5</v>
      </c>
      <c r="J15" s="138">
        <f t="shared" si="1"/>
        <v>127623.19999999925</v>
      </c>
      <c r="K15" s="139">
        <f t="shared" si="0"/>
        <v>0</v>
      </c>
      <c r="L15" s="171">
        <f>'1603'!G30</f>
        <v>0</v>
      </c>
      <c r="M15" s="170">
        <f>'1603'!G31</f>
        <v>127623.2</v>
      </c>
      <c r="N15" s="173"/>
      <c r="O15" s="213"/>
      <c r="P15" s="264"/>
      <c r="Q15" s="103"/>
      <c r="R15" s="103"/>
      <c r="S15" s="265"/>
    </row>
    <row r="16" spans="1:23" ht="28.5" customHeight="1" x14ac:dyDescent="0.2">
      <c r="A16" s="183">
        <v>1604</v>
      </c>
      <c r="B16" s="184" t="s">
        <v>80</v>
      </c>
      <c r="C16" s="185" t="s">
        <v>95</v>
      </c>
      <c r="D16" s="186" t="s">
        <v>96</v>
      </c>
      <c r="E16" s="169">
        <f>'1604'!G16</f>
        <v>19729266.32</v>
      </c>
      <c r="F16" s="139">
        <f>'1604'!G17</f>
        <v>0</v>
      </c>
      <c r="G16" s="170">
        <f>'1604'!G18</f>
        <v>19758459.809999999</v>
      </c>
      <c r="H16" s="171">
        <f>'1604'!G21</f>
        <v>29193.489999998361</v>
      </c>
      <c r="I16" s="170">
        <f>'1604'!G26</f>
        <v>27291.25</v>
      </c>
      <c r="J16" s="138">
        <f t="shared" si="1"/>
        <v>1902.2399999983609</v>
      </c>
      <c r="K16" s="139">
        <f t="shared" si="0"/>
        <v>0</v>
      </c>
      <c r="L16" s="171">
        <f>'1604'!G30</f>
        <v>0</v>
      </c>
      <c r="M16" s="170">
        <f>'1604'!G31</f>
        <v>1902.24</v>
      </c>
      <c r="N16" s="173"/>
      <c r="O16" s="213"/>
      <c r="P16" s="264"/>
      <c r="Q16" s="103"/>
      <c r="R16" s="103"/>
      <c r="S16" s="265"/>
    </row>
    <row r="17" spans="1:19" ht="28.5" customHeight="1" x14ac:dyDescent="0.2">
      <c r="A17" s="183">
        <v>1606</v>
      </c>
      <c r="B17" s="184" t="s">
        <v>82</v>
      </c>
      <c r="C17" s="185" t="s">
        <v>97</v>
      </c>
      <c r="D17" s="186" t="s">
        <v>98</v>
      </c>
      <c r="E17" s="169">
        <f>'1606'!G16</f>
        <v>43099602.990000002</v>
      </c>
      <c r="F17" s="139">
        <f>'1606'!G17</f>
        <v>114090</v>
      </c>
      <c r="G17" s="170">
        <f>'1606'!G18</f>
        <v>47172403.109999999</v>
      </c>
      <c r="H17" s="171">
        <f>'1606'!G21</f>
        <v>4072800.1199999973</v>
      </c>
      <c r="I17" s="170">
        <f>'1606'!G26</f>
        <v>1658317.68</v>
      </c>
      <c r="J17" s="138">
        <f t="shared" si="1"/>
        <v>2414482.4399999976</v>
      </c>
      <c r="K17" s="139">
        <f t="shared" si="0"/>
        <v>0</v>
      </c>
      <c r="L17" s="171">
        <f>'1606'!G30</f>
        <v>0</v>
      </c>
      <c r="M17" s="170">
        <f>'1606'!G31</f>
        <v>2414482.44</v>
      </c>
      <c r="N17" s="173"/>
      <c r="O17" s="213"/>
      <c r="P17" s="264"/>
      <c r="Q17" s="103"/>
      <c r="R17" s="103"/>
      <c r="S17" s="265"/>
    </row>
    <row r="18" spans="1:19" ht="28.5" customHeight="1" x14ac:dyDescent="0.2">
      <c r="A18" s="183">
        <v>1607</v>
      </c>
      <c r="B18" s="184" t="s">
        <v>84</v>
      </c>
      <c r="C18" s="185" t="s">
        <v>99</v>
      </c>
      <c r="D18" s="186" t="s">
        <v>100</v>
      </c>
      <c r="E18" s="169">
        <f>'1607'!G16</f>
        <v>29993535.470000003</v>
      </c>
      <c r="F18" s="139">
        <f>'1607'!G17</f>
        <v>0</v>
      </c>
      <c r="G18" s="170">
        <f>'1607'!G18</f>
        <v>30472715.989999998</v>
      </c>
      <c r="H18" s="171">
        <f>'1607'!G21</f>
        <v>479180.51999999583</v>
      </c>
      <c r="I18" s="170">
        <f>'1607'!G26</f>
        <v>9738</v>
      </c>
      <c r="J18" s="138">
        <f t="shared" si="1"/>
        <v>469442.51999999583</v>
      </c>
      <c r="K18" s="139">
        <f t="shared" si="0"/>
        <v>0</v>
      </c>
      <c r="L18" s="171">
        <f>'1607'!G30</f>
        <v>18000</v>
      </c>
      <c r="M18" s="170">
        <f>'1607'!G31</f>
        <v>451442.51999999583</v>
      </c>
      <c r="N18" s="173"/>
      <c r="O18" s="213"/>
      <c r="P18" s="264"/>
      <c r="Q18" s="103"/>
      <c r="R18" s="103"/>
      <c r="S18" s="265"/>
    </row>
    <row r="19" spans="1:19" ht="30" customHeight="1" thickBot="1" x14ac:dyDescent="0.25">
      <c r="A19" s="187">
        <v>1608</v>
      </c>
      <c r="B19" s="188" t="s">
        <v>87</v>
      </c>
      <c r="C19" s="189" t="s">
        <v>103</v>
      </c>
      <c r="D19" s="190" t="s">
        <v>92</v>
      </c>
      <c r="E19" s="97">
        <f>'1608'!G16</f>
        <v>42559162.550000004</v>
      </c>
      <c r="F19" s="133">
        <f>'1608'!G17</f>
        <v>0</v>
      </c>
      <c r="G19" s="118">
        <f>'1608'!G18</f>
        <v>42576017.100000001</v>
      </c>
      <c r="H19" s="101">
        <f>'1608'!G21</f>
        <v>16854.54999999702</v>
      </c>
      <c r="I19" s="111">
        <f>'1608'!G26</f>
        <v>0</v>
      </c>
      <c r="J19" s="138">
        <f t="shared" si="1"/>
        <v>16854.54999999702</v>
      </c>
      <c r="K19" s="139">
        <f t="shared" si="0"/>
        <v>0</v>
      </c>
      <c r="L19" s="97">
        <f>'1608'!G30</f>
        <v>0</v>
      </c>
      <c r="M19" s="130">
        <f>'1608'!G31</f>
        <v>16854.55</v>
      </c>
      <c r="N19" s="174"/>
      <c r="O19" s="213"/>
      <c r="P19" s="264"/>
      <c r="Q19" s="103"/>
      <c r="R19" s="103"/>
      <c r="S19" s="265"/>
    </row>
    <row r="20" spans="1:19" ht="15.75" thickTop="1" x14ac:dyDescent="0.25">
      <c r="A20" s="131" t="s">
        <v>54</v>
      </c>
      <c r="B20" s="132"/>
      <c r="C20" s="98"/>
      <c r="D20" s="98"/>
      <c r="E20" s="208">
        <f t="shared" ref="E20:N20" si="2">SUM(E13:E19)</f>
        <v>271523664.13</v>
      </c>
      <c r="F20" s="109">
        <f t="shared" si="2"/>
        <v>114090</v>
      </c>
      <c r="G20" s="204">
        <f t="shared" si="2"/>
        <v>279612511.20000005</v>
      </c>
      <c r="H20" s="209">
        <f t="shared" si="2"/>
        <v>8088847.0699999779</v>
      </c>
      <c r="I20" s="210">
        <f t="shared" si="2"/>
        <v>3406079.13</v>
      </c>
      <c r="J20" s="211">
        <f t="shared" si="2"/>
        <v>4797914.0999999791</v>
      </c>
      <c r="K20" s="109">
        <f t="shared" si="2"/>
        <v>-115146.16000000085</v>
      </c>
      <c r="L20" s="208">
        <f t="shared" si="2"/>
        <v>18000</v>
      </c>
      <c r="M20" s="212">
        <f t="shared" si="2"/>
        <v>4779914.099999995</v>
      </c>
      <c r="N20" s="128">
        <f t="shared" si="2"/>
        <v>0</v>
      </c>
      <c r="O20" s="213"/>
    </row>
    <row r="21" spans="1:19" ht="15.75" customHeight="1" thickBot="1" x14ac:dyDescent="0.25">
      <c r="A21" s="99"/>
      <c r="B21" s="100"/>
      <c r="C21" s="19"/>
      <c r="D21" s="19"/>
      <c r="E21" s="101"/>
      <c r="F21" s="53"/>
      <c r="G21" s="52"/>
      <c r="H21" s="51"/>
      <c r="I21" s="52"/>
      <c r="J21" s="126" t="s">
        <v>34</v>
      </c>
      <c r="K21" s="110">
        <f>J20+K20</f>
        <v>4682767.9399999781</v>
      </c>
      <c r="L21" s="129" t="s">
        <v>55</v>
      </c>
      <c r="M21" s="127"/>
      <c r="N21" s="102">
        <f>L20+M20+N20</f>
        <v>4797914.099999995</v>
      </c>
      <c r="O21" s="213"/>
    </row>
    <row r="22" spans="1:19" ht="15" thickTop="1" x14ac:dyDescent="0.2">
      <c r="A22" s="20"/>
      <c r="B22" s="104"/>
      <c r="C22" s="22"/>
      <c r="D22" s="22"/>
      <c r="E22" s="204"/>
      <c r="F22" s="204"/>
      <c r="G22" s="204"/>
      <c r="H22" s="204"/>
      <c r="I22" s="204"/>
      <c r="J22" s="204"/>
      <c r="K22" s="204"/>
      <c r="L22" s="204"/>
      <c r="M22" s="204"/>
      <c r="N22" s="213"/>
      <c r="O22" s="213"/>
    </row>
    <row r="23" spans="1:19" s="205" customFormat="1" x14ac:dyDescent="0.2">
      <c r="E23" s="207"/>
      <c r="F23" s="207"/>
      <c r="G23" s="207"/>
      <c r="H23" s="207"/>
      <c r="I23" s="207"/>
      <c r="J23" s="206"/>
      <c r="K23" s="206"/>
      <c r="L23" s="266"/>
      <c r="M23" s="266"/>
      <c r="N23" s="267"/>
      <c r="O23" s="20"/>
      <c r="P23" s="20"/>
      <c r="Q23" s="20"/>
      <c r="R23" s="20"/>
      <c r="S23" s="22"/>
    </row>
    <row r="24" spans="1:19" ht="14.25" x14ac:dyDescent="0.2">
      <c r="A24" s="104" t="s">
        <v>73</v>
      </c>
      <c r="B24" s="104"/>
      <c r="C24" s="104"/>
      <c r="D24" s="104"/>
      <c r="E24" s="105"/>
      <c r="F24" s="105"/>
      <c r="G24" s="106"/>
      <c r="H24" s="106"/>
      <c r="I24" s="106"/>
      <c r="J24" s="106"/>
      <c r="K24" s="3"/>
      <c r="L24" s="20"/>
      <c r="N24" s="103"/>
    </row>
    <row r="25" spans="1:19" ht="14.25" customHeight="1" x14ac:dyDescent="0.2">
      <c r="A25" s="104"/>
      <c r="B25" s="112"/>
      <c r="C25" s="112" t="s">
        <v>101</v>
      </c>
      <c r="D25" s="112"/>
      <c r="E25" s="112"/>
      <c r="F25" s="112"/>
      <c r="G25" s="112"/>
      <c r="H25" s="153">
        <f>SUMIF(H13:H19,"&gt;0")</f>
        <v>8088847.0699999779</v>
      </c>
      <c r="I25" s="112" t="s">
        <v>65</v>
      </c>
      <c r="J25" s="12"/>
      <c r="K25" s="274"/>
      <c r="L25" s="20"/>
      <c r="N25" s="20"/>
    </row>
    <row r="26" spans="1:19" ht="14.25" customHeight="1" x14ac:dyDescent="0.2">
      <c r="A26" s="104"/>
      <c r="B26" s="112"/>
      <c r="C26" s="3" t="s">
        <v>114</v>
      </c>
      <c r="D26" s="120"/>
      <c r="E26" s="121"/>
      <c r="F26" s="121"/>
      <c r="G26" s="121"/>
      <c r="H26" s="153">
        <f>SUMIF(H13:H19,"&lt;0")</f>
        <v>0</v>
      </c>
      <c r="I26" s="112" t="s">
        <v>65</v>
      </c>
      <c r="J26" s="12"/>
      <c r="K26" s="275"/>
      <c r="L26" s="20"/>
      <c r="N26" s="20"/>
    </row>
    <row r="27" spans="1:19" ht="14.25" customHeight="1" x14ac:dyDescent="0.2">
      <c r="A27" s="104"/>
      <c r="B27" s="112"/>
      <c r="C27" s="20" t="s">
        <v>102</v>
      </c>
      <c r="D27" s="120"/>
      <c r="E27" s="121"/>
      <c r="F27" s="121"/>
      <c r="G27" s="121"/>
      <c r="H27" s="112"/>
      <c r="I27" s="112"/>
      <c r="J27" s="12"/>
      <c r="K27" s="274"/>
      <c r="L27" s="20"/>
      <c r="N27" s="20"/>
    </row>
    <row r="28" spans="1:19" ht="14.25" x14ac:dyDescent="0.2">
      <c r="A28" s="104"/>
      <c r="B28" s="112"/>
      <c r="C28" s="112"/>
      <c r="D28" s="112"/>
      <c r="E28" s="112"/>
      <c r="F28" s="112"/>
      <c r="G28" s="112"/>
      <c r="H28" s="112"/>
      <c r="I28" s="112"/>
      <c r="J28" s="12"/>
      <c r="K28" s="3"/>
      <c r="L28" s="20"/>
      <c r="N28" s="20"/>
    </row>
    <row r="29" spans="1:19" ht="14.25" x14ac:dyDescent="0.2">
      <c r="A29" s="104" t="s">
        <v>57</v>
      </c>
      <c r="B29" s="112"/>
      <c r="C29" s="112"/>
      <c r="D29" s="112"/>
      <c r="E29" s="112"/>
      <c r="F29" s="112"/>
      <c r="G29" s="112"/>
      <c r="H29" s="112"/>
      <c r="I29" s="112"/>
      <c r="J29" s="12"/>
      <c r="K29" s="3"/>
      <c r="L29" s="20"/>
      <c r="N29" s="20"/>
    </row>
    <row r="30" spans="1:19" ht="14.25" x14ac:dyDescent="0.2">
      <c r="A30" s="106"/>
      <c r="B30" s="106"/>
      <c r="C30" s="20" t="s">
        <v>113</v>
      </c>
      <c r="D30" s="107"/>
      <c r="E30" s="106"/>
      <c r="F30" s="106"/>
      <c r="G30" s="106"/>
      <c r="H30" s="153">
        <f>SUMIF(J13:J19,"&gt;0")</f>
        <v>4797914.0999999791</v>
      </c>
      <c r="I30" s="3" t="s">
        <v>65</v>
      </c>
      <c r="J30" s="12"/>
      <c r="K30" s="274"/>
      <c r="N30" s="20"/>
    </row>
    <row r="31" spans="1:19" s="9" customFormat="1" ht="14.25" x14ac:dyDescent="0.2">
      <c r="A31" s="106"/>
      <c r="B31" s="106"/>
      <c r="C31" s="3" t="s">
        <v>112</v>
      </c>
      <c r="D31" s="3"/>
      <c r="E31" s="3"/>
      <c r="F31" s="3"/>
      <c r="G31" s="3"/>
      <c r="H31" s="280">
        <f>SUMIF(K13:K19,"&lt;0")</f>
        <v>-115146.16000000085</v>
      </c>
      <c r="I31" s="3" t="s">
        <v>65</v>
      </c>
      <c r="J31" s="12"/>
      <c r="K31" s="275"/>
      <c r="L31" s="10"/>
      <c r="M31" s="10"/>
      <c r="N31" s="20"/>
      <c r="O31" s="3"/>
      <c r="P31" s="3"/>
      <c r="Q31" s="3"/>
      <c r="R31" s="3"/>
      <c r="S31" s="3"/>
    </row>
    <row r="32" spans="1:19" x14ac:dyDescent="0.2">
      <c r="C32" s="20" t="s">
        <v>102</v>
      </c>
      <c r="D32" s="122"/>
      <c r="E32" s="3"/>
      <c r="F32" s="3"/>
      <c r="G32" s="3"/>
      <c r="J32" s="12"/>
      <c r="K32" s="274"/>
      <c r="N32" s="20"/>
    </row>
    <row r="33" spans="1:19" s="9" customFormat="1" ht="15" x14ac:dyDescent="0.2">
      <c r="A33" s="108"/>
      <c r="B33" s="108"/>
      <c r="C33" s="12"/>
      <c r="D33" s="12"/>
      <c r="L33" s="10"/>
      <c r="M33" s="10"/>
      <c r="N33" s="10"/>
      <c r="O33" s="3"/>
      <c r="P33" s="3"/>
      <c r="Q33" s="3"/>
      <c r="R33" s="3"/>
      <c r="S33" s="3"/>
    </row>
    <row r="34" spans="1:19" s="9" customFormat="1" ht="15.75" x14ac:dyDescent="0.25">
      <c r="A34" s="288"/>
      <c r="B34" s="289"/>
      <c r="C34" s="12"/>
      <c r="D34" s="12"/>
      <c r="L34" s="10"/>
      <c r="M34" s="10"/>
      <c r="N34" s="10"/>
      <c r="O34" s="3"/>
      <c r="P34" s="3"/>
      <c r="Q34" s="3"/>
      <c r="R34" s="3"/>
      <c r="S34" s="3"/>
    </row>
    <row r="35" spans="1:19" s="9" customFormat="1" ht="35.25" customHeight="1" x14ac:dyDescent="0.2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3"/>
      <c r="P35" s="3"/>
      <c r="Q35" s="3"/>
      <c r="R35" s="3"/>
      <c r="S35" s="3"/>
    </row>
    <row r="36" spans="1:19" s="9" customFormat="1" ht="27" customHeight="1" x14ac:dyDescent="0.2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3"/>
      <c r="P36" s="3"/>
      <c r="Q36" s="3"/>
      <c r="R36" s="3"/>
      <c r="S36" s="3"/>
    </row>
    <row r="37" spans="1:19" s="12" customFormat="1" ht="15" x14ac:dyDescent="0.2">
      <c r="A37" s="108"/>
      <c r="B37" s="108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9" s="12" customFormat="1" ht="15" x14ac:dyDescent="0.2">
      <c r="A38" s="108"/>
      <c r="B38" s="108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9" s="12" customFormat="1" ht="15" x14ac:dyDescent="0.2">
      <c r="A39" s="108"/>
      <c r="B39" s="108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9" s="12" customFormat="1" ht="15" x14ac:dyDescent="0.2">
      <c r="A40" s="108"/>
      <c r="B40" s="108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9" s="12" customFormat="1" ht="15" x14ac:dyDescent="0.2">
      <c r="A41" s="108"/>
      <c r="B41" s="108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9" s="12" customFormat="1" ht="15" x14ac:dyDescent="0.2">
      <c r="A42" s="108"/>
      <c r="B42" s="108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9" s="12" customFormat="1" ht="15" x14ac:dyDescent="0.2">
      <c r="A43" s="108"/>
      <c r="B43" s="108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9" s="12" customFormat="1" ht="15" x14ac:dyDescent="0.2">
      <c r="A44" s="108"/>
      <c r="B44" s="108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9" s="12" customFormat="1" ht="15" x14ac:dyDescent="0.2">
      <c r="A45" s="108"/>
      <c r="B45" s="108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9" s="12" customFormat="1" ht="15" x14ac:dyDescent="0.2">
      <c r="A46" s="108"/>
      <c r="B46" s="108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9" s="12" customFormat="1" ht="15" x14ac:dyDescent="0.2">
      <c r="A47" s="108"/>
      <c r="B47" s="108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9" s="12" customFormat="1" ht="15" x14ac:dyDescent="0.2">
      <c r="A48" s="108"/>
      <c r="B48" s="108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08"/>
      <c r="B49" s="108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08"/>
      <c r="B50" s="108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08"/>
      <c r="B51" s="108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08"/>
      <c r="B52" s="108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08"/>
      <c r="B53" s="108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08"/>
      <c r="B54" s="108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08"/>
      <c r="B55" s="108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08"/>
      <c r="B56" s="108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08"/>
      <c r="B57" s="108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08"/>
      <c r="B58" s="108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08"/>
      <c r="B59" s="108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08"/>
      <c r="B60" s="108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08"/>
      <c r="B61" s="108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08"/>
      <c r="B62" s="108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08"/>
      <c r="B63" s="108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08"/>
      <c r="B64" s="108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08"/>
      <c r="B65" s="108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08"/>
      <c r="B66" s="108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08"/>
      <c r="B67" s="108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08"/>
      <c r="B68" s="108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08"/>
      <c r="B69" s="108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08"/>
      <c r="B70" s="108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08"/>
      <c r="B71" s="108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08"/>
      <c r="B72" s="108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08"/>
      <c r="B73" s="108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08"/>
      <c r="B74" s="108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08"/>
      <c r="B75" s="108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08"/>
      <c r="B76" s="108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08"/>
      <c r="B77" s="108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08"/>
      <c r="B78" s="108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08"/>
      <c r="B79" s="108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08"/>
      <c r="B80" s="108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08"/>
      <c r="B81" s="108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08"/>
      <c r="B82" s="108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08"/>
      <c r="B83" s="108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08"/>
      <c r="B84" s="108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08"/>
      <c r="B85" s="108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08"/>
      <c r="B86" s="108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08"/>
      <c r="B87" s="108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08"/>
      <c r="B88" s="108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08"/>
      <c r="B89" s="108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08"/>
      <c r="B90" s="108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08"/>
      <c r="B91" s="108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08"/>
      <c r="B92" s="108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08"/>
      <c r="B93" s="108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08"/>
      <c r="B94" s="108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08"/>
      <c r="B95" s="108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08"/>
      <c r="B96" s="108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08"/>
      <c r="B97" s="108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08"/>
      <c r="B98" s="108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08"/>
      <c r="B99" s="108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08"/>
      <c r="B100" s="108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08"/>
      <c r="B101" s="108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08"/>
      <c r="B102" s="108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08"/>
      <c r="B103" s="108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08"/>
      <c r="B104" s="108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08"/>
      <c r="B105" s="108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08"/>
      <c r="B106" s="108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08"/>
      <c r="B107" s="108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08"/>
      <c r="B108" s="108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08"/>
      <c r="B109" s="108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08"/>
      <c r="B110" s="108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08"/>
      <c r="B111" s="108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08"/>
      <c r="B112" s="108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08"/>
      <c r="B113" s="108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08"/>
      <c r="B114" s="108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08"/>
      <c r="B115" s="108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08"/>
      <c r="B116" s="108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08"/>
      <c r="B117" s="108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08"/>
      <c r="B118" s="108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08"/>
      <c r="B119" s="108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08"/>
      <c r="B120" s="108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08"/>
      <c r="B121" s="108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08"/>
      <c r="B122" s="108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08"/>
      <c r="B123" s="108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08"/>
      <c r="B124" s="108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08"/>
      <c r="B125" s="108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08"/>
      <c r="B126" s="108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08"/>
      <c r="B127" s="108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08"/>
      <c r="B128" s="108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08"/>
      <c r="B129" s="108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08"/>
      <c r="B130" s="108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08"/>
      <c r="B131" s="108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08"/>
      <c r="B132" s="108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08"/>
      <c r="B133" s="108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08"/>
      <c r="B134" s="108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08"/>
      <c r="B135" s="108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08"/>
      <c r="B136" s="108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08"/>
      <c r="B137" s="108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08"/>
      <c r="B138" s="108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08"/>
      <c r="B139" s="108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08"/>
      <c r="B140" s="108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08"/>
      <c r="B141" s="108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08"/>
      <c r="B142" s="108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08"/>
      <c r="B143" s="108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08"/>
      <c r="B144" s="108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08"/>
      <c r="B145" s="108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08"/>
      <c r="B146" s="108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08"/>
      <c r="B147" s="108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08"/>
      <c r="B148" s="108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08"/>
      <c r="B149" s="108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08"/>
      <c r="B150" s="108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08"/>
      <c r="B151" s="108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08"/>
      <c r="B152" s="108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08"/>
      <c r="B153" s="108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08"/>
      <c r="B154" s="108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08"/>
      <c r="B155" s="108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08"/>
      <c r="B156" s="108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08"/>
      <c r="B157" s="108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08"/>
      <c r="B158" s="108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08"/>
      <c r="B159" s="108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08"/>
      <c r="B160" s="108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08"/>
      <c r="B161" s="108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08"/>
      <c r="B162" s="108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08"/>
      <c r="B163" s="108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08"/>
      <c r="B164" s="108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08"/>
      <c r="B165" s="108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08"/>
      <c r="B166" s="108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08"/>
      <c r="B167" s="108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08"/>
      <c r="B168" s="108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08"/>
      <c r="B169" s="108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08"/>
      <c r="B170" s="108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08"/>
      <c r="B171" s="108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08"/>
      <c r="B172" s="108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08"/>
      <c r="B173" s="108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08"/>
      <c r="B174" s="108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08"/>
      <c r="B175" s="108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08"/>
      <c r="B176" s="108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08"/>
      <c r="B177" s="108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08"/>
      <c r="B178" s="108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08"/>
      <c r="B179" s="108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08"/>
      <c r="B180" s="108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08"/>
      <c r="B181" s="108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08"/>
      <c r="B182" s="108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08"/>
      <c r="B183" s="108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08"/>
      <c r="B184" s="108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08"/>
      <c r="B185" s="108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08"/>
      <c r="B186" s="108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08"/>
      <c r="B187" s="108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08"/>
      <c r="B188" s="108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08"/>
      <c r="B189" s="108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08"/>
      <c r="B190" s="108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08"/>
      <c r="B191" s="108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08"/>
      <c r="B192" s="108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08"/>
      <c r="B193" s="108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08"/>
      <c r="B194" s="108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08"/>
      <c r="B195" s="108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08"/>
      <c r="B196" s="108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08"/>
      <c r="B197" s="108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08"/>
      <c r="B198" s="108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08"/>
      <c r="B199" s="108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08"/>
      <c r="B200" s="108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08"/>
      <c r="B201" s="108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08"/>
      <c r="B202" s="108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08"/>
      <c r="B203" s="108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08"/>
      <c r="B204" s="108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08"/>
      <c r="B205" s="108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08"/>
      <c r="B206" s="108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08"/>
      <c r="B207" s="108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08"/>
      <c r="B208" s="108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08"/>
      <c r="B209" s="108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08"/>
      <c r="B210" s="108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08"/>
      <c r="B211" s="108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08"/>
      <c r="B212" s="108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08"/>
      <c r="B213" s="108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08"/>
      <c r="B214" s="108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08"/>
      <c r="B215" s="108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08"/>
      <c r="B216" s="108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08"/>
      <c r="B217" s="108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08"/>
      <c r="B218" s="108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08"/>
      <c r="B219" s="108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08"/>
      <c r="B220" s="108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08"/>
      <c r="B221" s="108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08"/>
      <c r="B222" s="108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08"/>
      <c r="B223" s="108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08"/>
      <c r="B224" s="108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08"/>
      <c r="B225" s="108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08"/>
      <c r="B226" s="108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08"/>
      <c r="B227" s="108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08"/>
      <c r="B228" s="108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08"/>
      <c r="B229" s="108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08"/>
      <c r="B230" s="108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08"/>
      <c r="B231" s="108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08"/>
      <c r="B232" s="108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08"/>
      <c r="B233" s="108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08"/>
      <c r="B234" s="108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08"/>
      <c r="B235" s="108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08"/>
      <c r="B236" s="108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08"/>
      <c r="B237" s="108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08"/>
      <c r="B238" s="108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08"/>
      <c r="B239" s="108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08"/>
      <c r="B240" s="108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08"/>
      <c r="B241" s="108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08"/>
      <c r="B242" s="108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08"/>
      <c r="B243" s="108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08"/>
      <c r="B244" s="108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08"/>
      <c r="B245" s="108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08"/>
      <c r="B246" s="108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08"/>
      <c r="B247" s="108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08"/>
      <c r="B248" s="108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08"/>
      <c r="B249" s="108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08"/>
      <c r="B250" s="108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08"/>
      <c r="B251" s="108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08"/>
      <c r="B252" s="108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08"/>
      <c r="B253" s="108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08"/>
      <c r="B254" s="108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08"/>
      <c r="B255" s="108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08"/>
      <c r="B256" s="108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08"/>
      <c r="B257" s="108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08"/>
      <c r="B258" s="108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08"/>
      <c r="B259" s="108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08"/>
      <c r="B260" s="108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08"/>
      <c r="B261" s="108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08"/>
      <c r="B262" s="108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08"/>
      <c r="B263" s="108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08"/>
      <c r="B264" s="108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08"/>
      <c r="B265" s="108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08"/>
      <c r="B266" s="108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08"/>
      <c r="B267" s="108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08"/>
      <c r="B268" s="108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08"/>
      <c r="B269" s="108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08"/>
      <c r="B270" s="108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08"/>
      <c r="B271" s="108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08"/>
      <c r="B272" s="108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08"/>
      <c r="B273" s="108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08"/>
      <c r="B274" s="108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08"/>
      <c r="B275" s="108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08"/>
      <c r="B276" s="108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08"/>
      <c r="B277" s="108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08"/>
      <c r="B278" s="108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08"/>
      <c r="B279" s="108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08"/>
      <c r="B280" s="108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08"/>
      <c r="B281" s="108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08"/>
      <c r="B282" s="108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08"/>
      <c r="B283" s="108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08"/>
      <c r="B284" s="108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08"/>
      <c r="B285" s="108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08"/>
      <c r="B286" s="108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08"/>
      <c r="B287" s="108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08"/>
      <c r="B288" s="108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08"/>
      <c r="B289" s="108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08"/>
      <c r="B290" s="108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08"/>
      <c r="B291" s="108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08"/>
      <c r="B292" s="108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08"/>
      <c r="B293" s="108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08"/>
      <c r="B294" s="108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08"/>
      <c r="B295" s="108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08"/>
      <c r="B296" s="108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08"/>
      <c r="B297" s="108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08"/>
      <c r="B298" s="108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08"/>
      <c r="B299" s="108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08"/>
      <c r="B300" s="108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08"/>
      <c r="B301" s="108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08"/>
      <c r="B302" s="108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08"/>
      <c r="B303" s="108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08"/>
      <c r="B304" s="108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08"/>
      <c r="B305" s="108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08"/>
      <c r="B306" s="108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08"/>
      <c r="B307" s="108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08"/>
      <c r="B308" s="108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08"/>
      <c r="B309" s="108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08"/>
      <c r="B310" s="108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08"/>
      <c r="B311" s="108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08"/>
      <c r="B312" s="108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08"/>
      <c r="B313" s="108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08"/>
      <c r="B314" s="108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08"/>
      <c r="B315" s="108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08"/>
      <c r="B316" s="108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08"/>
      <c r="B317" s="108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08"/>
      <c r="B318" s="108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08"/>
      <c r="B319" s="108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08"/>
      <c r="B320" s="108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08"/>
      <c r="B321" s="108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08"/>
      <c r="B322" s="108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08"/>
      <c r="B323" s="108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08"/>
      <c r="B324" s="108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08"/>
      <c r="B325" s="108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08"/>
      <c r="B326" s="108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08"/>
      <c r="B327" s="108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08"/>
      <c r="B328" s="108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08"/>
      <c r="B329" s="108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08"/>
      <c r="B330" s="108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08"/>
      <c r="B331" s="108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08"/>
      <c r="B332" s="108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08"/>
      <c r="B333" s="108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08"/>
      <c r="B334" s="108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08"/>
      <c r="B335" s="108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08"/>
      <c r="B336" s="108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08"/>
      <c r="B337" s="108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08"/>
      <c r="B338" s="108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08"/>
      <c r="B339" s="108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08"/>
      <c r="B340" s="108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08"/>
      <c r="B341" s="108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08"/>
      <c r="B342" s="108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08"/>
      <c r="B343" s="108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08"/>
      <c r="B344" s="108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08"/>
      <c r="B345" s="108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08"/>
      <c r="B346" s="108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08"/>
      <c r="B347" s="108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08"/>
      <c r="B348" s="108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08"/>
      <c r="B349" s="108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08"/>
      <c r="B350" s="108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08"/>
      <c r="B351" s="108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08"/>
      <c r="B352" s="108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08"/>
      <c r="B353" s="108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08"/>
      <c r="B354" s="108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08"/>
      <c r="B355" s="108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08"/>
      <c r="B356" s="108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08"/>
      <c r="B357" s="108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08"/>
      <c r="B358" s="108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08"/>
      <c r="B359" s="108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08"/>
      <c r="B360" s="108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08"/>
      <c r="B361" s="108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08"/>
      <c r="B362" s="108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08"/>
      <c r="B363" s="108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08"/>
      <c r="B364" s="108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08"/>
      <c r="B365" s="108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08"/>
      <c r="B366" s="108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08"/>
      <c r="B367" s="108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08"/>
      <c r="B368" s="108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08"/>
      <c r="B369" s="108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08"/>
      <c r="B370" s="108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08"/>
      <c r="B371" s="108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08"/>
      <c r="B372" s="108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08"/>
      <c r="B373" s="108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08"/>
      <c r="B374" s="108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08"/>
      <c r="B375" s="108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08"/>
      <c r="B376" s="108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08"/>
      <c r="B377" s="108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08"/>
      <c r="B378" s="108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08"/>
      <c r="B379" s="108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08"/>
      <c r="B380" s="108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08"/>
      <c r="B381" s="108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08"/>
      <c r="B382" s="108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08"/>
      <c r="B383" s="108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08"/>
      <c r="B384" s="108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08"/>
      <c r="B385" s="108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08"/>
      <c r="B386" s="108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08"/>
      <c r="B387" s="108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08"/>
      <c r="B388" s="108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08"/>
      <c r="B389" s="108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08"/>
      <c r="B390" s="108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08"/>
      <c r="B391" s="108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08"/>
      <c r="B392" s="108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08"/>
      <c r="B393" s="108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08"/>
      <c r="B394" s="108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08"/>
      <c r="B395" s="108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08"/>
      <c r="B396" s="108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08"/>
      <c r="B397" s="108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08"/>
      <c r="B398" s="108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08"/>
      <c r="B399" s="108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08"/>
      <c r="B400" s="108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08"/>
      <c r="B401" s="108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08"/>
      <c r="B402" s="108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08"/>
      <c r="B403" s="108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08"/>
      <c r="B404" s="108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08"/>
      <c r="B405" s="108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08"/>
      <c r="B406" s="108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08"/>
      <c r="B407" s="108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08"/>
      <c r="B408" s="108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08"/>
      <c r="B409" s="108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08"/>
      <c r="B410" s="108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08"/>
      <c r="B411" s="108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08"/>
      <c r="B412" s="108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08"/>
      <c r="B413" s="108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08"/>
      <c r="B414" s="108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08"/>
      <c r="B415" s="108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08"/>
      <c r="B416" s="108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08"/>
      <c r="B417" s="108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08"/>
      <c r="B418" s="108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08"/>
      <c r="B419" s="108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08"/>
      <c r="B420" s="108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08"/>
      <c r="B421" s="108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08"/>
      <c r="B422" s="108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08"/>
      <c r="B423" s="108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08"/>
      <c r="B424" s="108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08"/>
      <c r="B425" s="108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08"/>
      <c r="B426" s="108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08"/>
      <c r="B427" s="108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08"/>
      <c r="B428" s="108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08"/>
      <c r="B429" s="108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08"/>
      <c r="B430" s="108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08"/>
      <c r="B431" s="108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08"/>
      <c r="B432" s="108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08"/>
      <c r="B433" s="108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08"/>
      <c r="B434" s="108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08"/>
      <c r="B435" s="108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08"/>
      <c r="B436" s="108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08"/>
      <c r="B437" s="108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08"/>
      <c r="B438" s="108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08"/>
      <c r="B439" s="108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08"/>
      <c r="B440" s="108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08"/>
      <c r="B441" s="108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08"/>
      <c r="B442" s="108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08"/>
      <c r="B443" s="108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08"/>
      <c r="B444" s="108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08"/>
      <c r="B445" s="108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08"/>
      <c r="B446" s="108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08"/>
      <c r="B447" s="108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08"/>
      <c r="B448" s="108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08"/>
      <c r="B449" s="108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08"/>
      <c r="B450" s="108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08"/>
      <c r="B451" s="108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08"/>
      <c r="B452" s="108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08"/>
      <c r="B453" s="108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08"/>
      <c r="B454" s="108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08"/>
      <c r="B455" s="108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08"/>
      <c r="B456" s="108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08"/>
      <c r="B457" s="108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08"/>
      <c r="B458" s="108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08"/>
      <c r="B459" s="108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08"/>
      <c r="B460" s="108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08"/>
      <c r="B461" s="108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08"/>
      <c r="B462" s="108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08"/>
      <c r="B463" s="108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08"/>
      <c r="B464" s="108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08"/>
      <c r="B465" s="108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08"/>
      <c r="B466" s="108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08"/>
      <c r="B467" s="108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08"/>
      <c r="B468" s="108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08"/>
      <c r="B469" s="108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08"/>
      <c r="B470" s="108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08"/>
      <c r="B471" s="108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08"/>
      <c r="B472" s="108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08"/>
      <c r="B473" s="108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08"/>
      <c r="B474" s="108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08"/>
      <c r="B475" s="108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08"/>
      <c r="B476" s="108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08"/>
      <c r="B477" s="108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08"/>
      <c r="B478" s="108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08"/>
      <c r="B479" s="108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08"/>
      <c r="B480" s="108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08"/>
      <c r="B481" s="108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08"/>
      <c r="B482" s="108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08"/>
      <c r="B483" s="108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08"/>
      <c r="B484" s="108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08"/>
      <c r="B485" s="108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08"/>
      <c r="B486" s="108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08"/>
      <c r="B487" s="108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08"/>
      <c r="B488" s="108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08"/>
      <c r="B489" s="108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08"/>
      <c r="B490" s="108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08"/>
      <c r="B491" s="108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08"/>
      <c r="B492" s="108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08"/>
      <c r="B493" s="108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08"/>
      <c r="B494" s="108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08"/>
      <c r="B495" s="108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08"/>
      <c r="B496" s="108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08"/>
      <c r="B497" s="108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08"/>
      <c r="B498" s="108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08"/>
      <c r="B499" s="108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08"/>
      <c r="B500" s="108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08"/>
      <c r="B501" s="108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08"/>
      <c r="B502" s="108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08"/>
      <c r="B503" s="108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08"/>
      <c r="B504" s="108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08"/>
      <c r="B505" s="108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08"/>
      <c r="B506" s="108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08"/>
      <c r="B507" s="108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08"/>
      <c r="B508" s="108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08"/>
      <c r="B509" s="108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08"/>
      <c r="B510" s="108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08"/>
      <c r="B511" s="108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08"/>
      <c r="B512" s="108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08"/>
      <c r="B513" s="108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08"/>
      <c r="B514" s="108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08"/>
      <c r="B515" s="108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08"/>
      <c r="B516" s="108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08"/>
      <c r="B517" s="108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08"/>
      <c r="B518" s="108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08"/>
      <c r="B519" s="108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08"/>
      <c r="B520" s="108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08"/>
      <c r="B521" s="108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08"/>
      <c r="B522" s="108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08"/>
      <c r="B523" s="108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08"/>
      <c r="B524" s="108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08"/>
      <c r="B525" s="108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08"/>
      <c r="B526" s="108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08"/>
      <c r="B527" s="108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08"/>
      <c r="B528" s="108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08"/>
      <c r="B529" s="108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08"/>
      <c r="B530" s="108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08"/>
      <c r="B531" s="108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08"/>
      <c r="B532" s="108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08"/>
      <c r="B533" s="108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08"/>
      <c r="B534" s="108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08"/>
      <c r="B535" s="108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08"/>
      <c r="B536" s="108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08"/>
      <c r="B537" s="108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08"/>
      <c r="B538" s="108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08"/>
      <c r="B539" s="108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08"/>
      <c r="B540" s="108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08"/>
      <c r="B541" s="108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08"/>
      <c r="B542" s="108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08"/>
      <c r="B543" s="108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08"/>
      <c r="B544" s="108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08"/>
      <c r="B545" s="108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08"/>
      <c r="B546" s="108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08"/>
      <c r="B547" s="108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08"/>
      <c r="B548" s="108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08"/>
      <c r="B549" s="108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08"/>
      <c r="B550" s="108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08"/>
      <c r="B551" s="108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08"/>
      <c r="B552" s="108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08"/>
      <c r="B553" s="108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08"/>
      <c r="B554" s="108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08"/>
      <c r="B555" s="108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08"/>
      <c r="B556" s="108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08"/>
      <c r="B557" s="108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08"/>
      <c r="B558" s="108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08"/>
      <c r="B559" s="108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08"/>
      <c r="B560" s="108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08"/>
      <c r="B561" s="108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08"/>
      <c r="B562" s="108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08"/>
      <c r="B563" s="108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08"/>
      <c r="B564" s="108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08"/>
      <c r="B565" s="108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08"/>
      <c r="B566" s="108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08"/>
      <c r="B567" s="108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08"/>
      <c r="B568" s="108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08"/>
      <c r="B569" s="108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08"/>
      <c r="B570" s="108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08"/>
      <c r="B571" s="108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08"/>
      <c r="B572" s="108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08"/>
      <c r="B573" s="108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08"/>
      <c r="B574" s="108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08"/>
      <c r="B575" s="108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08"/>
      <c r="B576" s="108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08"/>
      <c r="B577" s="108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08"/>
      <c r="B578" s="108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08"/>
      <c r="B579" s="108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08"/>
      <c r="B580" s="108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08"/>
      <c r="B581" s="108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08"/>
      <c r="B582" s="108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08"/>
      <c r="B583" s="108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08"/>
      <c r="B584" s="108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08"/>
      <c r="B585" s="108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08"/>
      <c r="B586" s="108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08"/>
      <c r="B587" s="108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08"/>
      <c r="B588" s="108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08"/>
      <c r="B589" s="108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08"/>
      <c r="B590" s="108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08"/>
      <c r="B591" s="108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08"/>
      <c r="B592" s="108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08"/>
      <c r="B593" s="108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08"/>
      <c r="B594" s="108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08"/>
      <c r="B595" s="108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08"/>
      <c r="B596" s="108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08"/>
      <c r="B597" s="108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08"/>
      <c r="B598" s="108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08"/>
      <c r="B599" s="108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08"/>
      <c r="B600" s="108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08"/>
      <c r="B601" s="108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08"/>
      <c r="B602" s="108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08"/>
      <c r="B603" s="108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08"/>
      <c r="B604" s="108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08"/>
      <c r="B605" s="108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08"/>
      <c r="B606" s="108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08"/>
      <c r="B607" s="108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08"/>
      <c r="B608" s="108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08"/>
      <c r="B609" s="108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08"/>
      <c r="B610" s="108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08"/>
      <c r="B611" s="108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08"/>
      <c r="B612" s="108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08"/>
      <c r="B613" s="108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08"/>
      <c r="B614" s="108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08"/>
      <c r="B615" s="108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08"/>
      <c r="B616" s="108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08"/>
      <c r="B617" s="108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08"/>
      <c r="B618" s="108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08"/>
      <c r="B619" s="108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08"/>
      <c r="B620" s="108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08"/>
      <c r="B621" s="108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08"/>
      <c r="B622" s="108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08"/>
      <c r="B623" s="108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08"/>
      <c r="B624" s="108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  <row r="625" spans="1:14" s="12" customFormat="1" ht="15" x14ac:dyDescent="0.2">
      <c r="A625" s="108"/>
      <c r="B625" s="108"/>
      <c r="E625" s="9"/>
      <c r="F625" s="9"/>
      <c r="G625" s="9"/>
      <c r="H625" s="9"/>
      <c r="I625" s="9"/>
      <c r="J625" s="9"/>
      <c r="K625" s="9"/>
      <c r="L625" s="10"/>
      <c r="M625" s="10"/>
      <c r="N625" s="10"/>
    </row>
    <row r="626" spans="1:14" s="12" customFormat="1" ht="15" x14ac:dyDescent="0.2">
      <c r="A626" s="108"/>
      <c r="B626" s="108"/>
      <c r="E626" s="9"/>
      <c r="F626" s="9"/>
      <c r="G626" s="9"/>
      <c r="H626" s="9"/>
      <c r="I626" s="9"/>
      <c r="J626" s="9"/>
      <c r="K626" s="9"/>
      <c r="L626" s="10"/>
      <c r="M626" s="10"/>
      <c r="N626" s="10"/>
    </row>
    <row r="627" spans="1:14" s="12" customFormat="1" ht="15" x14ac:dyDescent="0.2">
      <c r="A627" s="108"/>
      <c r="B627" s="108"/>
      <c r="E627" s="9"/>
      <c r="F627" s="9"/>
      <c r="G627" s="9"/>
      <c r="H627" s="9"/>
      <c r="I627" s="9"/>
      <c r="J627" s="9"/>
      <c r="K627" s="9"/>
      <c r="L627" s="10"/>
      <c r="M627" s="10"/>
      <c r="N627" s="10"/>
    </row>
    <row r="628" spans="1:14" s="12" customFormat="1" ht="15" x14ac:dyDescent="0.2">
      <c r="A628" s="108"/>
      <c r="B628" s="108"/>
      <c r="E628" s="9"/>
      <c r="F628" s="9"/>
      <c r="G628" s="9"/>
      <c r="H628" s="9"/>
      <c r="I628" s="9"/>
      <c r="J628" s="9"/>
      <c r="K628" s="9"/>
      <c r="L628" s="10"/>
      <c r="M628" s="10"/>
      <c r="N628" s="10"/>
    </row>
  </sheetData>
  <mergeCells count="16">
    <mergeCell ref="A34:B34"/>
    <mergeCell ref="A35:N36"/>
    <mergeCell ref="A2:L3"/>
    <mergeCell ref="H9:K9"/>
    <mergeCell ref="L9:N9"/>
    <mergeCell ref="L10:N10"/>
    <mergeCell ref="H11:H12"/>
    <mergeCell ref="I11:I12"/>
    <mergeCell ref="J11:K11"/>
    <mergeCell ref="L11:M11"/>
    <mergeCell ref="N11:N12"/>
    <mergeCell ref="A1:H1"/>
    <mergeCell ref="O11:O12"/>
    <mergeCell ref="P11:P12"/>
    <mergeCell ref="Q11:Q12"/>
    <mergeCell ref="R11:R12"/>
  </mergeCells>
  <conditionalFormatting sqref="O20:O21">
    <cfRule type="cellIs" dxfId="2" priority="3" operator="notEqual">
      <formula>0</formula>
    </cfRule>
  </conditionalFormatting>
  <conditionalFormatting sqref="P13">
    <cfRule type="cellIs" dxfId="1" priority="2" operator="greaterThan">
      <formula>80</formula>
    </cfRule>
  </conditionalFormatting>
  <conditionalFormatting sqref="P14:P19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211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60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7.5703125" style="32" customWidth="1"/>
    <col min="2" max="2" width="2.5703125" style="32" customWidth="1"/>
    <col min="3" max="3" width="8.42578125" style="32" customWidth="1"/>
    <col min="4" max="4" width="8.28515625" style="32" customWidth="1"/>
    <col min="5" max="5" width="15.28515625" style="32" customWidth="1"/>
    <col min="6" max="6" width="15.5703125" style="32" customWidth="1"/>
    <col min="7" max="7" width="15" style="32" customWidth="1"/>
    <col min="8" max="8" width="15.28515625" style="32" customWidth="1"/>
    <col min="9" max="9" width="16.28515625" style="32" customWidth="1"/>
    <col min="10" max="10" width="16.85546875" style="32" customWidth="1"/>
    <col min="11" max="11" width="14.42578125" style="3" customWidth="1"/>
    <col min="12" max="12" width="11.42578125" style="3" bestFit="1" customWidth="1"/>
    <col min="13" max="13" width="11.42578125" style="3" customWidth="1"/>
    <col min="14" max="14" width="9.140625" style="3"/>
    <col min="15" max="15" width="11.140625" style="3" customWidth="1"/>
    <col min="16" max="16" width="10.140625" style="3" bestFit="1" customWidth="1"/>
    <col min="17" max="16384" width="9.140625" style="3"/>
  </cols>
  <sheetData>
    <row r="1" spans="1:10" ht="19.5" x14ac:dyDescent="0.4">
      <c r="A1" s="54" t="s">
        <v>0</v>
      </c>
      <c r="B1" s="23"/>
      <c r="C1" s="23"/>
      <c r="D1" s="23"/>
    </row>
    <row r="2" spans="1:10" ht="19.5" x14ac:dyDescent="0.4">
      <c r="A2" s="325" t="s">
        <v>1</v>
      </c>
      <c r="B2" s="325"/>
      <c r="C2" s="325"/>
      <c r="D2" s="325"/>
      <c r="E2" s="326" t="s">
        <v>107</v>
      </c>
      <c r="F2" s="326"/>
      <c r="G2" s="326"/>
      <c r="H2" s="326"/>
      <c r="I2" s="326"/>
      <c r="J2" s="25"/>
    </row>
    <row r="3" spans="1:10" ht="9.75" customHeight="1" x14ac:dyDescent="0.4">
      <c r="A3" s="271"/>
      <c r="B3" s="271"/>
      <c r="C3" s="271"/>
      <c r="D3" s="271"/>
      <c r="E3" s="324" t="s">
        <v>23</v>
      </c>
      <c r="F3" s="324"/>
      <c r="G3" s="324"/>
      <c r="H3" s="324"/>
      <c r="I3" s="324"/>
      <c r="J3" s="25"/>
    </row>
    <row r="4" spans="1:10" ht="15.75" x14ac:dyDescent="0.25">
      <c r="A4" s="26" t="s">
        <v>2</v>
      </c>
      <c r="E4" s="327" t="s">
        <v>108</v>
      </c>
      <c r="F4" s="327"/>
      <c r="G4" s="327"/>
      <c r="H4" s="327"/>
      <c r="I4" s="327"/>
    </row>
    <row r="5" spans="1:10" ht="7.5" customHeight="1" x14ac:dyDescent="0.3">
      <c r="A5" s="276"/>
      <c r="E5" s="324" t="s">
        <v>23</v>
      </c>
      <c r="F5" s="324"/>
      <c r="G5" s="324"/>
      <c r="H5" s="324"/>
      <c r="I5" s="324"/>
    </row>
    <row r="6" spans="1:10" ht="19.5" x14ac:dyDescent="0.4">
      <c r="A6" s="25" t="s">
        <v>35</v>
      </c>
      <c r="E6" s="141" t="s">
        <v>74</v>
      </c>
      <c r="F6" s="277"/>
      <c r="G6" s="29" t="s">
        <v>3</v>
      </c>
      <c r="H6" s="328">
        <v>1601</v>
      </c>
      <c r="I6" s="329"/>
    </row>
    <row r="7" spans="1:10" ht="8.25" customHeight="1" x14ac:dyDescent="0.4">
      <c r="A7" s="25"/>
      <c r="E7" s="324" t="s">
        <v>24</v>
      </c>
      <c r="F7" s="324"/>
      <c r="G7" s="324"/>
      <c r="H7" s="324"/>
      <c r="I7" s="324"/>
    </row>
    <row r="8" spans="1:10" ht="19.5" hidden="1" x14ac:dyDescent="0.4">
      <c r="A8" s="25"/>
      <c r="E8" s="278"/>
      <c r="F8" s="278"/>
      <c r="G8" s="278"/>
      <c r="H8" s="29"/>
      <c r="I8" s="278"/>
    </row>
    <row r="9" spans="1:10" ht="30.75" customHeight="1" x14ac:dyDescent="0.4">
      <c r="A9" s="25"/>
      <c r="E9" s="278"/>
      <c r="F9" s="278"/>
      <c r="G9" s="278"/>
      <c r="H9" s="29"/>
      <c r="I9" s="278"/>
    </row>
    <row r="11" spans="1:10" ht="15" customHeight="1" x14ac:dyDescent="0.4">
      <c r="A11" s="31"/>
      <c r="E11" s="334" t="s">
        <v>4</v>
      </c>
      <c r="F11" s="335"/>
      <c r="G11" s="49" t="s">
        <v>5</v>
      </c>
      <c r="H11" s="40" t="s">
        <v>6</v>
      </c>
      <c r="I11" s="40"/>
    </row>
    <row r="12" spans="1:10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</row>
    <row r="13" spans="1:10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</row>
    <row r="14" spans="1:10" ht="12.75" customHeight="1" x14ac:dyDescent="0.2">
      <c r="A14" s="34"/>
      <c r="B14" s="34"/>
      <c r="C14" s="34"/>
      <c r="D14" s="34"/>
      <c r="E14" s="33"/>
      <c r="F14" s="33"/>
      <c r="G14" s="56"/>
      <c r="H14" s="269"/>
      <c r="I14" s="270"/>
    </row>
    <row r="15" spans="1:10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</row>
    <row r="16" spans="1:10" ht="19.5" x14ac:dyDescent="0.4">
      <c r="A16" s="38" t="s">
        <v>68</v>
      </c>
      <c r="B16" s="35"/>
      <c r="C16" s="36"/>
      <c r="D16" s="37"/>
      <c r="E16" s="336">
        <v>54900000</v>
      </c>
      <c r="F16" s="337"/>
      <c r="G16" s="4">
        <f>H16+I16</f>
        <v>58405671.960000001</v>
      </c>
      <c r="H16" s="161">
        <v>58363551.960000001</v>
      </c>
      <c r="I16" s="161">
        <v>42120</v>
      </c>
    </row>
    <row r="17" spans="1:13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97"/>
    </row>
    <row r="18" spans="1:13" ht="19.5" x14ac:dyDescent="0.4">
      <c r="A18" s="38" t="s">
        <v>69</v>
      </c>
      <c r="B18" s="2"/>
      <c r="C18" s="2"/>
      <c r="D18" s="2"/>
      <c r="E18" s="336">
        <v>56143000</v>
      </c>
      <c r="F18" s="337"/>
      <c r="G18" s="4">
        <f>H18+I18</f>
        <v>59533546.5</v>
      </c>
      <c r="H18" s="161">
        <v>59376106.5</v>
      </c>
      <c r="I18" s="161">
        <v>157440</v>
      </c>
    </row>
    <row r="19" spans="1:13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72"/>
    </row>
    <row r="20" spans="1:13" s="83" customFormat="1" ht="19.5" x14ac:dyDescent="0.4">
      <c r="A20" s="71" t="s">
        <v>70</v>
      </c>
      <c r="B20" s="71"/>
      <c r="C20" s="67"/>
      <c r="D20" s="71"/>
      <c r="E20" s="71"/>
      <c r="F20" s="71"/>
      <c r="G20" s="64">
        <f>G18-G16+G17</f>
        <v>1127874.5399999991</v>
      </c>
      <c r="H20" s="64">
        <f>H18-H16+H17</f>
        <v>1012554.5399999991</v>
      </c>
      <c r="I20" s="64">
        <f>I18-I16+I17</f>
        <v>115320</v>
      </c>
      <c r="J20" s="65"/>
    </row>
    <row r="21" spans="1:13" s="83" customFormat="1" ht="19.5" x14ac:dyDescent="0.4">
      <c r="A21" s="62" t="s">
        <v>25</v>
      </c>
      <c r="B21" s="62"/>
      <c r="C21" s="63"/>
      <c r="D21" s="62"/>
      <c r="E21" s="62"/>
      <c r="F21" s="62"/>
      <c r="G21" s="64">
        <f>G20-G17</f>
        <v>1127874.5399999991</v>
      </c>
      <c r="H21" s="64">
        <f>H20-H17</f>
        <v>1012554.5399999991</v>
      </c>
      <c r="I21" s="64">
        <f>I20-I17</f>
        <v>115320</v>
      </c>
      <c r="J21" s="65"/>
    </row>
    <row r="22" spans="1:13" s="83" customFormat="1" ht="19.5" x14ac:dyDescent="0.4">
      <c r="A22" s="71"/>
      <c r="B22" s="62"/>
      <c r="C22" s="63"/>
      <c r="D22" s="62"/>
      <c r="E22" s="62"/>
      <c r="F22" s="62"/>
      <c r="G22" s="64"/>
      <c r="H22" s="64"/>
      <c r="I22" s="64"/>
      <c r="J22" s="65"/>
    </row>
    <row r="23" spans="1:13" s="83" customFormat="1" ht="19.5" x14ac:dyDescent="0.4">
      <c r="A23" s="71"/>
      <c r="B23" s="62"/>
      <c r="C23" s="63"/>
      <c r="D23" s="62"/>
      <c r="E23" s="62"/>
      <c r="F23" s="62"/>
      <c r="G23" s="64"/>
      <c r="H23" s="64"/>
      <c r="I23" s="64"/>
      <c r="J23" s="65"/>
    </row>
    <row r="24" spans="1:13" s="83" customFormat="1" ht="19.5" x14ac:dyDescent="0.4">
      <c r="A24" s="35" t="s">
        <v>71</v>
      </c>
      <c r="H24" s="64"/>
      <c r="I24" s="64"/>
      <c r="J24" s="65"/>
    </row>
    <row r="25" spans="1:13" s="83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-115146.16000000085</v>
      </c>
      <c r="H25" s="50">
        <f>H21-H26</f>
        <v>-230466.16000000085</v>
      </c>
      <c r="I25" s="154">
        <f>I21-I26</f>
        <v>115320</v>
      </c>
      <c r="J25" s="191"/>
      <c r="K25" s="191"/>
      <c r="L25" s="279"/>
      <c r="M25" s="279"/>
    </row>
    <row r="26" spans="1:13" s="83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1243020.7</v>
      </c>
      <c r="H26" s="162">
        <v>1243020.7</v>
      </c>
      <c r="I26" s="162">
        <v>0</v>
      </c>
      <c r="J26" s="193"/>
      <c r="L26" s="279"/>
      <c r="M26" s="279"/>
    </row>
    <row r="27" spans="1:13" s="83" customForma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194"/>
      <c r="K27" s="195"/>
      <c r="L27" s="279"/>
      <c r="M27" s="279"/>
    </row>
    <row r="28" spans="1:13" s="83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76"/>
      <c r="L28" s="279"/>
      <c r="M28" s="279"/>
    </row>
    <row r="29" spans="1:13" s="83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0</v>
      </c>
      <c r="H29" s="74"/>
      <c r="I29" s="75"/>
      <c r="J29" s="76"/>
      <c r="L29" s="279"/>
      <c r="M29" s="279"/>
    </row>
    <row r="30" spans="1:13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0</v>
      </c>
      <c r="H30" s="74"/>
      <c r="I30" s="75"/>
      <c r="L30" s="279"/>
      <c r="M30" s="279"/>
    </row>
    <row r="31" spans="1:13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v>0</v>
      </c>
      <c r="H31" s="74"/>
      <c r="I31" s="75"/>
      <c r="J31" s="196"/>
      <c r="K31" s="196"/>
      <c r="L31" s="279"/>
      <c r="M31" s="279"/>
    </row>
    <row r="32" spans="1:13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1243020.7</v>
      </c>
      <c r="H32" s="74"/>
      <c r="I32" s="75"/>
      <c r="L32" s="279"/>
      <c r="M32" s="279"/>
    </row>
    <row r="33" spans="1:15" ht="24.7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63">
        <v>9775800.5299999993</v>
      </c>
      <c r="H33" s="215"/>
      <c r="I33" s="215"/>
      <c r="J33" s="197"/>
      <c r="K33" s="262"/>
    </row>
    <row r="34" spans="1:15" ht="52.5" customHeight="1" x14ac:dyDescent="0.2">
      <c r="A34" s="322" t="s">
        <v>120</v>
      </c>
      <c r="B34" s="322"/>
      <c r="C34" s="322"/>
      <c r="D34" s="322"/>
      <c r="E34" s="322"/>
      <c r="F34" s="322"/>
      <c r="G34" s="322"/>
      <c r="H34" s="322"/>
      <c r="I34" s="322"/>
      <c r="J34" s="193"/>
      <c r="K34" s="20"/>
      <c r="L34" s="119"/>
      <c r="M34" s="119"/>
    </row>
    <row r="35" spans="1:15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194"/>
      <c r="K35" s="195"/>
      <c r="L35" s="119"/>
      <c r="M35" s="119"/>
    </row>
    <row r="36" spans="1:15" ht="18.75" x14ac:dyDescent="0.4">
      <c r="A36" s="35"/>
      <c r="B36" s="35"/>
      <c r="C36" s="35"/>
      <c r="D36" s="41"/>
      <c r="F36" s="42" t="s">
        <v>26</v>
      </c>
      <c r="G36" s="55" t="s">
        <v>5</v>
      </c>
      <c r="H36" s="34"/>
      <c r="I36" s="218" t="s">
        <v>28</v>
      </c>
      <c r="J36" s="20"/>
      <c r="L36" s="119"/>
      <c r="M36" s="119"/>
    </row>
    <row r="37" spans="1:15" ht="16.5" x14ac:dyDescent="0.35">
      <c r="A37" s="219" t="s">
        <v>22</v>
      </c>
      <c r="B37" s="43"/>
      <c r="C37" s="1"/>
      <c r="D37" s="43"/>
      <c r="E37" s="58"/>
      <c r="F37" s="59">
        <v>32053000</v>
      </c>
      <c r="G37" s="59">
        <v>32053000</v>
      </c>
      <c r="H37" s="60"/>
      <c r="I37" s="221">
        <f t="shared" ref="I37:I40" si="0">IF(F37=0,"nerozp.",G37/F37)</f>
        <v>1</v>
      </c>
      <c r="J37" s="20"/>
    </row>
    <row r="38" spans="1:15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  <c r="J38" s="20"/>
    </row>
    <row r="39" spans="1:15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  <c r="J39" s="20"/>
    </row>
    <row r="40" spans="1:15" ht="16.5" x14ac:dyDescent="0.35">
      <c r="A40" s="219" t="s">
        <v>62</v>
      </c>
      <c r="B40" s="43"/>
      <c r="C40" s="1"/>
      <c r="D40" s="61"/>
      <c r="E40" s="61"/>
      <c r="F40" s="59">
        <v>89.94</v>
      </c>
      <c r="G40" s="59">
        <v>87.32</v>
      </c>
      <c r="H40" s="60"/>
      <c r="I40" s="221">
        <f t="shared" si="0"/>
        <v>0.97086946853457856</v>
      </c>
      <c r="J40" s="20"/>
    </row>
    <row r="41" spans="1:15" ht="16.5" x14ac:dyDescent="0.35">
      <c r="A41" s="219" t="s">
        <v>59</v>
      </c>
      <c r="B41" s="43"/>
      <c r="C41" s="1"/>
      <c r="D41" s="58"/>
      <c r="E41" s="58"/>
      <c r="F41" s="59">
        <v>3412429</v>
      </c>
      <c r="G41" s="59">
        <v>3412429</v>
      </c>
      <c r="H41" s="60"/>
      <c r="I41" s="221">
        <f>IF(F41=0,"nerozp.",G41/F41)</f>
        <v>1</v>
      </c>
      <c r="J41" s="20"/>
    </row>
    <row r="42" spans="1:15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  <c r="J42" s="20"/>
    </row>
    <row r="43" spans="1:15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  <c r="J43" s="20"/>
    </row>
    <row r="44" spans="1:15" ht="53.25" customHeight="1" x14ac:dyDescent="0.2">
      <c r="A44" s="222"/>
      <c r="B44" s="323"/>
      <c r="C44" s="323"/>
      <c r="D44" s="323"/>
      <c r="E44" s="323"/>
      <c r="F44" s="323"/>
      <c r="G44" s="323"/>
      <c r="H44" s="323"/>
      <c r="I44" s="323"/>
      <c r="J44" s="20"/>
    </row>
    <row r="45" spans="1:15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  <c r="J45" s="20"/>
    </row>
    <row r="46" spans="1:15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  <c r="J46" s="20"/>
    </row>
    <row r="47" spans="1:15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  <c r="J47" s="20"/>
    </row>
    <row r="48" spans="1:15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12"/>
      <c r="K48" s="313"/>
      <c r="O48" s="20"/>
    </row>
    <row r="49" spans="1:16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  <c r="O49" s="20"/>
    </row>
    <row r="50" spans="1:16" ht="13.5" thickTop="1" x14ac:dyDescent="0.2">
      <c r="A50" s="242"/>
      <c r="B50" s="243"/>
      <c r="C50" s="243" t="s">
        <v>15</v>
      </c>
      <c r="D50" s="243"/>
      <c r="E50" s="244">
        <v>120269</v>
      </c>
      <c r="F50" s="245">
        <v>0</v>
      </c>
      <c r="G50" s="246">
        <v>0</v>
      </c>
      <c r="H50" s="246">
        <f t="shared" ref="H50:H53" si="2">E50+F50-G50</f>
        <v>120269</v>
      </c>
      <c r="I50" s="247">
        <v>120269</v>
      </c>
      <c r="J50" s="193"/>
      <c r="K50" s="193"/>
      <c r="L50" s="198"/>
      <c r="M50" s="198"/>
      <c r="O50" s="20"/>
    </row>
    <row r="51" spans="1:16" x14ac:dyDescent="0.2">
      <c r="A51" s="248"/>
      <c r="B51" s="249"/>
      <c r="C51" s="249" t="s">
        <v>20</v>
      </c>
      <c r="D51" s="249"/>
      <c r="E51" s="250">
        <v>394411.34</v>
      </c>
      <c r="F51" s="251">
        <v>643985</v>
      </c>
      <c r="G51" s="252">
        <v>707767</v>
      </c>
      <c r="H51" s="252">
        <f t="shared" si="2"/>
        <v>330629.34000000008</v>
      </c>
      <c r="I51" s="253">
        <v>339318.08</v>
      </c>
      <c r="J51" s="193"/>
      <c r="K51" s="202"/>
      <c r="L51" s="198"/>
      <c r="M51" s="198"/>
      <c r="O51" s="119"/>
      <c r="P51" s="198"/>
    </row>
    <row r="52" spans="1:16" x14ac:dyDescent="0.2">
      <c r="A52" s="248"/>
      <c r="B52" s="249"/>
      <c r="C52" s="249" t="s">
        <v>63</v>
      </c>
      <c r="D52" s="249"/>
      <c r="E52" s="250">
        <v>792633.56</v>
      </c>
      <c r="F52" s="251">
        <v>231699.69</v>
      </c>
      <c r="G52" s="252">
        <v>15000</v>
      </c>
      <c r="H52" s="252">
        <f t="shared" si="2"/>
        <v>1009333.25</v>
      </c>
      <c r="I52" s="253">
        <v>1009333.25</v>
      </c>
      <c r="J52" s="202"/>
      <c r="K52" s="202"/>
      <c r="L52" s="198"/>
      <c r="M52" s="198"/>
    </row>
    <row r="53" spans="1:16" x14ac:dyDescent="0.2">
      <c r="A53" s="248"/>
      <c r="B53" s="249"/>
      <c r="C53" s="249" t="s">
        <v>61</v>
      </c>
      <c r="D53" s="249"/>
      <c r="E53" s="250">
        <v>656442.9</v>
      </c>
      <c r="F53" s="251">
        <v>3592188</v>
      </c>
      <c r="G53" s="252">
        <v>3654533</v>
      </c>
      <c r="H53" s="252">
        <f t="shared" si="2"/>
        <v>594097.90000000037</v>
      </c>
      <c r="I53" s="253">
        <v>594097.9</v>
      </c>
      <c r="J53" s="203"/>
      <c r="K53" s="203"/>
      <c r="L53" s="198"/>
      <c r="M53" s="198"/>
    </row>
    <row r="54" spans="1:16" ht="18.75" thickBot="1" x14ac:dyDescent="0.4">
      <c r="A54" s="254" t="s">
        <v>11</v>
      </c>
      <c r="B54" s="255"/>
      <c r="C54" s="255"/>
      <c r="D54" s="255"/>
      <c r="E54" s="256">
        <f>E50+E51+E52+E53</f>
        <v>1963756.8000000003</v>
      </c>
      <c r="F54" s="257">
        <f>F50+F51+F52+F53</f>
        <v>4467872.6899999995</v>
      </c>
      <c r="G54" s="258">
        <f>G50+G51+G52+G53</f>
        <v>4377300</v>
      </c>
      <c r="H54" s="258">
        <f>H50+H51+H52+H53</f>
        <v>2054329.4900000005</v>
      </c>
      <c r="I54" s="259">
        <f>SUM(I50:I53)</f>
        <v>2063018.23</v>
      </c>
      <c r="J54" s="199"/>
      <c r="K54" s="199"/>
    </row>
    <row r="55" spans="1:16" ht="18.75" thickTop="1" x14ac:dyDescent="0.35">
      <c r="A55" s="45"/>
      <c r="B55" s="2"/>
      <c r="C55" s="2"/>
      <c r="D55" s="58"/>
      <c r="E55" s="58"/>
      <c r="F55" s="34"/>
      <c r="G55" s="330"/>
      <c r="H55" s="331"/>
      <c r="I55" s="331"/>
      <c r="J55" s="20"/>
    </row>
    <row r="56" spans="1:16" ht="18" x14ac:dyDescent="0.35">
      <c r="A56" s="45"/>
      <c r="B56" s="2"/>
      <c r="C56" s="2"/>
      <c r="D56" s="58"/>
      <c r="E56" s="58"/>
      <c r="F56" s="34"/>
      <c r="G56" s="332"/>
      <c r="H56" s="333"/>
      <c r="I56" s="333"/>
      <c r="J56" s="45"/>
    </row>
    <row r="57" spans="1:16" ht="1.5" customHeight="1" x14ac:dyDescent="0.25">
      <c r="A57" s="260"/>
      <c r="B57" s="260"/>
      <c r="C57" s="260"/>
      <c r="D57" s="260"/>
      <c r="E57" s="260"/>
      <c r="F57" s="260"/>
      <c r="G57" s="332"/>
      <c r="H57" s="333"/>
      <c r="I57" s="333"/>
      <c r="J57" s="46"/>
    </row>
    <row r="58" spans="1:16" x14ac:dyDescent="0.2">
      <c r="G58" s="332"/>
      <c r="H58" s="333"/>
      <c r="I58" s="333"/>
      <c r="J58" s="260"/>
    </row>
    <row r="59" spans="1:16" x14ac:dyDescent="0.2">
      <c r="G59" s="261"/>
    </row>
    <row r="60" spans="1:16" x14ac:dyDescent="0.2">
      <c r="G60" s="261"/>
    </row>
  </sheetData>
  <mergeCells count="26"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J48:K4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</mergeCells>
  <pageMargins left="0.39370078740157483" right="0" top="0.39370078740157483" bottom="0.19685039370078741" header="0.51181102362204722" footer="0.51181102362204722"/>
  <pageSetup paperSize="9" scale="75" firstPageNumber="21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6384" width="9.140625" style="9"/>
  </cols>
  <sheetData>
    <row r="1" spans="1:10" ht="19.5" x14ac:dyDescent="0.4">
      <c r="A1" s="54" t="s">
        <v>0</v>
      </c>
      <c r="B1" s="23"/>
      <c r="C1" s="23"/>
      <c r="D1" s="23"/>
    </row>
    <row r="2" spans="1:10" ht="19.5" x14ac:dyDescent="0.4">
      <c r="A2" s="325" t="s">
        <v>1</v>
      </c>
      <c r="B2" s="325"/>
      <c r="C2" s="325"/>
      <c r="D2" s="325"/>
      <c r="E2" s="326" t="s">
        <v>75</v>
      </c>
      <c r="F2" s="326"/>
      <c r="G2" s="326"/>
      <c r="H2" s="326"/>
      <c r="I2" s="326"/>
      <c r="J2" s="25"/>
    </row>
    <row r="3" spans="1:10" ht="9.75" customHeight="1" x14ac:dyDescent="0.4">
      <c r="A3" s="164"/>
      <c r="B3" s="164"/>
      <c r="C3" s="164"/>
      <c r="D3" s="164"/>
      <c r="E3" s="339" t="s">
        <v>23</v>
      </c>
      <c r="F3" s="339"/>
      <c r="G3" s="339"/>
      <c r="H3" s="339"/>
      <c r="I3" s="339"/>
      <c r="J3" s="25"/>
    </row>
    <row r="4" spans="1:10" ht="15.75" x14ac:dyDescent="0.25">
      <c r="A4" s="26" t="s">
        <v>2</v>
      </c>
      <c r="E4" s="327" t="s">
        <v>76</v>
      </c>
      <c r="F4" s="340"/>
      <c r="G4" s="340"/>
      <c r="H4" s="340"/>
      <c r="I4" s="340"/>
    </row>
    <row r="5" spans="1:10" ht="7.5" customHeight="1" x14ac:dyDescent="0.3">
      <c r="A5" s="27"/>
      <c r="E5" s="339" t="s">
        <v>23</v>
      </c>
      <c r="F5" s="339"/>
      <c r="G5" s="339"/>
      <c r="H5" s="339"/>
      <c r="I5" s="339"/>
    </row>
    <row r="6" spans="1:10" ht="19.5" x14ac:dyDescent="0.4">
      <c r="A6" s="25" t="s">
        <v>35</v>
      </c>
      <c r="E6" s="141" t="s">
        <v>77</v>
      </c>
      <c r="F6" s="28"/>
      <c r="G6" s="29" t="s">
        <v>3</v>
      </c>
      <c r="H6" s="341">
        <v>1602</v>
      </c>
      <c r="I6" s="342"/>
    </row>
    <row r="7" spans="1:10" ht="8.25" customHeight="1" x14ac:dyDescent="0.4">
      <c r="A7" s="25"/>
      <c r="E7" s="339" t="s">
        <v>24</v>
      </c>
      <c r="F7" s="339"/>
      <c r="G7" s="339"/>
      <c r="H7" s="339"/>
      <c r="I7" s="339"/>
    </row>
    <row r="8" spans="1:10" ht="19.5" hidden="1" x14ac:dyDescent="0.4">
      <c r="A8" s="25"/>
      <c r="E8" s="165"/>
      <c r="F8" s="165"/>
      <c r="G8" s="165"/>
      <c r="H8" s="29"/>
      <c r="I8" s="165"/>
    </row>
    <row r="9" spans="1:10" ht="30.75" customHeight="1" x14ac:dyDescent="0.4">
      <c r="A9" s="25"/>
      <c r="E9" s="165"/>
      <c r="F9" s="165"/>
      <c r="G9" s="165"/>
      <c r="H9" s="29"/>
      <c r="I9" s="165"/>
    </row>
    <row r="11" spans="1:10" s="3" customFormat="1" ht="15" customHeight="1" x14ac:dyDescent="0.4">
      <c r="A11" s="31"/>
      <c r="B11" s="32"/>
      <c r="C11" s="32"/>
      <c r="D11" s="32"/>
      <c r="E11" s="334" t="s">
        <v>4</v>
      </c>
      <c r="F11" s="335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6"/>
      <c r="H14" s="166"/>
      <c r="I14" s="167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36">
        <v>74858000</v>
      </c>
      <c r="F16" s="338"/>
      <c r="G16" s="4">
        <f>H16+I16</f>
        <v>67388131</v>
      </c>
      <c r="H16" s="161">
        <v>67112785.109999999</v>
      </c>
      <c r="I16" s="161">
        <v>275345.89</v>
      </c>
      <c r="J16" s="32"/>
    </row>
    <row r="17" spans="1:12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8"/>
    </row>
    <row r="18" spans="1:12" s="3" customFormat="1" ht="19.5" x14ac:dyDescent="0.4">
      <c r="A18" s="38" t="s">
        <v>69</v>
      </c>
      <c r="B18" s="2"/>
      <c r="C18" s="2"/>
      <c r="D18" s="2"/>
      <c r="E18" s="336">
        <v>74893000</v>
      </c>
      <c r="F18" s="338"/>
      <c r="G18" s="4">
        <f>H18+I18</f>
        <v>69619176.149999991</v>
      </c>
      <c r="H18" s="161">
        <v>69163440.689999998</v>
      </c>
      <c r="I18" s="161">
        <v>455735.46</v>
      </c>
      <c r="J18" s="32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00"/>
    </row>
    <row r="20" spans="1:12" s="83" customFormat="1" ht="19.5" x14ac:dyDescent="0.4">
      <c r="A20" s="71" t="s">
        <v>70</v>
      </c>
      <c r="B20" s="71"/>
      <c r="C20" s="67"/>
      <c r="D20" s="71"/>
      <c r="E20" s="71"/>
      <c r="F20" s="71"/>
      <c r="G20" s="64">
        <f>G18-G16+G17</f>
        <v>2231045.1499999911</v>
      </c>
      <c r="H20" s="64">
        <f>H18-H16+H17</f>
        <v>2050655.5799999982</v>
      </c>
      <c r="I20" s="64">
        <f>I18-I16+I17</f>
        <v>180389.57</v>
      </c>
      <c r="J20" s="65"/>
    </row>
    <row r="21" spans="1:12" s="66" customFormat="1" ht="19.5" x14ac:dyDescent="0.4">
      <c r="A21" s="62" t="s">
        <v>25</v>
      </c>
      <c r="B21" s="62"/>
      <c r="C21" s="63"/>
      <c r="D21" s="62"/>
      <c r="E21" s="62"/>
      <c r="F21" s="62"/>
      <c r="G21" s="64">
        <f>G20-G17</f>
        <v>2231045.1499999911</v>
      </c>
      <c r="H21" s="64">
        <f>H20-H17</f>
        <v>2050655.5799999982</v>
      </c>
      <c r="I21" s="64">
        <f>I20-I17</f>
        <v>180389.57</v>
      </c>
      <c r="J21" s="65"/>
    </row>
    <row r="22" spans="1:12" s="66" customFormat="1" ht="19.5" x14ac:dyDescent="0.4">
      <c r="A22" s="71"/>
      <c r="B22" s="62"/>
      <c r="C22" s="63"/>
      <c r="D22" s="62"/>
      <c r="E22" s="62"/>
      <c r="F22" s="62"/>
      <c r="G22" s="64"/>
      <c r="H22" s="64"/>
      <c r="I22" s="64"/>
      <c r="J22" s="65"/>
    </row>
    <row r="23" spans="1:12" s="66" customFormat="1" ht="19.5" x14ac:dyDescent="0.4">
      <c r="A23" s="71"/>
      <c r="B23" s="62"/>
      <c r="C23" s="63"/>
      <c r="D23" s="62"/>
      <c r="E23" s="62"/>
      <c r="F23" s="62"/>
      <c r="G23" s="64"/>
      <c r="H23" s="64"/>
      <c r="I23" s="64"/>
      <c r="J23" s="65"/>
    </row>
    <row r="24" spans="1:12" s="66" customFormat="1" ht="19.5" x14ac:dyDescent="0.4">
      <c r="A24" s="35" t="s">
        <v>71</v>
      </c>
      <c r="H24" s="64"/>
      <c r="I24" s="64"/>
      <c r="J24" s="65"/>
    </row>
    <row r="25" spans="1:12" s="66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1767609.1499999911</v>
      </c>
      <c r="H25" s="50">
        <f>H21-H26</f>
        <v>1587219.5799999982</v>
      </c>
      <c r="I25" s="154">
        <f>I21-I26</f>
        <v>180389.57</v>
      </c>
      <c r="J25" s="191"/>
      <c r="K25" s="191"/>
      <c r="L25" s="192"/>
    </row>
    <row r="26" spans="1:12" s="66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463436</v>
      </c>
      <c r="H26" s="162">
        <v>463436</v>
      </c>
      <c r="I26" s="162">
        <v>0</v>
      </c>
      <c r="J26" s="193"/>
      <c r="L26" s="192"/>
    </row>
    <row r="27" spans="1:12" s="66" customFormat="1" x14ac:dyDescent="0.2">
      <c r="A27" s="69"/>
      <c r="B27" s="69"/>
      <c r="C27" s="69"/>
      <c r="D27" s="69"/>
      <c r="E27" s="69"/>
      <c r="F27" s="69"/>
      <c r="G27" s="69"/>
      <c r="H27" s="70"/>
      <c r="I27" s="70"/>
      <c r="J27" s="194"/>
      <c r="K27" s="195"/>
      <c r="L27" s="192"/>
    </row>
    <row r="28" spans="1:12" s="66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76"/>
      <c r="L28" s="192"/>
    </row>
    <row r="29" spans="1:12" s="66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1767609.15</v>
      </c>
      <c r="H29" s="74"/>
      <c r="I29" s="75"/>
      <c r="J29" s="76"/>
      <c r="L29" s="192"/>
    </row>
    <row r="30" spans="1:12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0</v>
      </c>
      <c r="H30" s="74"/>
      <c r="I30" s="75"/>
      <c r="L30" s="192"/>
    </row>
    <row r="31" spans="1:12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v>1767609.15</v>
      </c>
      <c r="H31" s="74"/>
      <c r="I31" s="75"/>
      <c r="J31" s="196"/>
      <c r="K31" s="196"/>
      <c r="L31" s="192"/>
    </row>
    <row r="32" spans="1:12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463436</v>
      </c>
      <c r="H32" s="74"/>
      <c r="I32" s="75"/>
      <c r="J32" s="197"/>
      <c r="L32" s="192"/>
    </row>
    <row r="33" spans="1:12" s="3" customFormat="1" ht="20.2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16">
        <v>297704</v>
      </c>
      <c r="H33" s="215"/>
      <c r="I33" s="215"/>
      <c r="J33" s="193"/>
      <c r="K33" s="198"/>
    </row>
    <row r="34" spans="1:12" ht="52.5" customHeight="1" x14ac:dyDescent="0.2">
      <c r="A34" s="322" t="s">
        <v>115</v>
      </c>
      <c r="B34" s="322"/>
      <c r="C34" s="322"/>
      <c r="D34" s="322"/>
      <c r="E34" s="322"/>
      <c r="F34" s="322"/>
      <c r="G34" s="322"/>
      <c r="H34" s="322"/>
      <c r="I34" s="322"/>
      <c r="J34" s="193"/>
      <c r="K34" s="20"/>
      <c r="L34" s="119"/>
    </row>
    <row r="35" spans="1:12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194"/>
      <c r="K35" s="195"/>
      <c r="L35" s="119"/>
    </row>
    <row r="36" spans="1:12" ht="18.75" x14ac:dyDescent="0.4">
      <c r="A36" s="35"/>
      <c r="B36" s="35"/>
      <c r="C36" s="35"/>
      <c r="D36" s="41"/>
      <c r="E36" s="32"/>
      <c r="F36" s="42" t="s">
        <v>26</v>
      </c>
      <c r="G36" s="55" t="s">
        <v>5</v>
      </c>
      <c r="H36" s="34"/>
      <c r="I36" s="218" t="s">
        <v>28</v>
      </c>
      <c r="J36" s="20"/>
      <c r="L36" s="119"/>
    </row>
    <row r="37" spans="1:12" ht="16.5" x14ac:dyDescent="0.35">
      <c r="A37" s="219" t="s">
        <v>22</v>
      </c>
      <c r="B37" s="43"/>
      <c r="C37" s="1"/>
      <c r="D37" s="43"/>
      <c r="E37" s="58"/>
      <c r="F37" s="59">
        <v>27833580</v>
      </c>
      <c r="G37" s="59">
        <v>27425026.800000001</v>
      </c>
      <c r="H37" s="60"/>
      <c r="I37" s="221">
        <f t="shared" ref="I37:I40" si="0">IF(F37=0,"nerozp.",G37/F37)</f>
        <v>0.98532157200043979</v>
      </c>
      <c r="J37" s="20"/>
    </row>
    <row r="38" spans="1:12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  <c r="J38" s="20"/>
    </row>
    <row r="39" spans="1:12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  <c r="J39" s="20"/>
    </row>
    <row r="40" spans="1:12" ht="16.5" x14ac:dyDescent="0.35">
      <c r="A40" s="219" t="s">
        <v>62</v>
      </c>
      <c r="B40" s="43"/>
      <c r="C40" s="1"/>
      <c r="D40" s="61"/>
      <c r="E40" s="61"/>
      <c r="F40" s="59">
        <v>69.8</v>
      </c>
      <c r="G40" s="59">
        <v>67.59</v>
      </c>
      <c r="H40" s="60"/>
      <c r="I40" s="221">
        <f t="shared" si="0"/>
        <v>0.96833810888252159</v>
      </c>
      <c r="J40" s="10"/>
    </row>
    <row r="41" spans="1:12" ht="16.5" x14ac:dyDescent="0.35">
      <c r="A41" s="219" t="s">
        <v>59</v>
      </c>
      <c r="B41" s="43"/>
      <c r="C41" s="1"/>
      <c r="D41" s="58"/>
      <c r="E41" s="58"/>
      <c r="F41" s="59">
        <v>7636454</v>
      </c>
      <c r="G41" s="59">
        <v>7636454</v>
      </c>
      <c r="H41" s="60"/>
      <c r="I41" s="221">
        <f>IF(F41=0,"nerozp.",G41/F41)</f>
        <v>1</v>
      </c>
      <c r="J41" s="10"/>
    </row>
    <row r="42" spans="1:12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  <c r="J42" s="10"/>
    </row>
    <row r="43" spans="1:12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  <c r="J43" s="10"/>
    </row>
    <row r="44" spans="1:12" ht="24" customHeight="1" x14ac:dyDescent="0.2">
      <c r="A44" s="222"/>
      <c r="B44" s="323"/>
      <c r="C44" s="323"/>
      <c r="D44" s="323"/>
      <c r="E44" s="323"/>
      <c r="F44" s="323"/>
      <c r="G44" s="323"/>
      <c r="H44" s="323"/>
      <c r="I44" s="323"/>
      <c r="J44" s="10"/>
    </row>
    <row r="45" spans="1:12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  <c r="J45" s="10"/>
    </row>
    <row r="46" spans="1:12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  <c r="J46" s="10"/>
    </row>
    <row r="47" spans="1:12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  <c r="J47" s="10"/>
    </row>
    <row r="48" spans="1:12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12"/>
      <c r="K48" s="313"/>
      <c r="L48" s="3"/>
    </row>
    <row r="49" spans="1:12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</row>
    <row r="50" spans="1:12" ht="13.5" thickTop="1" x14ac:dyDescent="0.2">
      <c r="A50" s="242"/>
      <c r="B50" s="243"/>
      <c r="C50" s="243" t="s">
        <v>15</v>
      </c>
      <c r="D50" s="243"/>
      <c r="E50" s="244">
        <v>476178.39</v>
      </c>
      <c r="F50" s="245">
        <v>0</v>
      </c>
      <c r="G50" s="246">
        <v>5000</v>
      </c>
      <c r="H50" s="246">
        <f t="shared" ref="H50:H53" si="2">E50+F50-G50</f>
        <v>471178.39</v>
      </c>
      <c r="I50" s="247">
        <v>471178.39</v>
      </c>
      <c r="J50" s="201"/>
      <c r="K50" s="201"/>
      <c r="L50" s="14"/>
    </row>
    <row r="51" spans="1:12" x14ac:dyDescent="0.2">
      <c r="A51" s="248"/>
      <c r="B51" s="249"/>
      <c r="C51" s="249" t="s">
        <v>20</v>
      </c>
      <c r="D51" s="249"/>
      <c r="E51" s="250">
        <v>237750.46</v>
      </c>
      <c r="F51" s="251">
        <v>467468.36</v>
      </c>
      <c r="G51" s="252">
        <v>398430</v>
      </c>
      <c r="H51" s="252">
        <f t="shared" si="2"/>
        <v>306788.81999999995</v>
      </c>
      <c r="I51" s="253">
        <v>230614.44</v>
      </c>
      <c r="J51" s="201"/>
      <c r="K51" s="202"/>
      <c r="L51" s="14"/>
    </row>
    <row r="52" spans="1:12" x14ac:dyDescent="0.2">
      <c r="A52" s="248"/>
      <c r="B52" s="249"/>
      <c r="C52" s="249" t="s">
        <v>63</v>
      </c>
      <c r="D52" s="249"/>
      <c r="E52" s="250">
        <v>5517554.9699999997</v>
      </c>
      <c r="F52" s="251">
        <v>4868061.91</v>
      </c>
      <c r="G52" s="252">
        <v>6418573.46</v>
      </c>
      <c r="H52" s="252">
        <f t="shared" si="2"/>
        <v>3967043.419999999</v>
      </c>
      <c r="I52" s="253">
        <v>6164264.7999999998</v>
      </c>
      <c r="J52" s="202"/>
      <c r="K52" s="202"/>
      <c r="L52" s="14"/>
    </row>
    <row r="53" spans="1:12" x14ac:dyDescent="0.2">
      <c r="A53" s="248"/>
      <c r="B53" s="249"/>
      <c r="C53" s="249" t="s">
        <v>61</v>
      </c>
      <c r="D53" s="249"/>
      <c r="E53" s="250">
        <v>611041.13</v>
      </c>
      <c r="F53" s="251">
        <v>15563135.039999999</v>
      </c>
      <c r="G53" s="252">
        <v>15846770.27</v>
      </c>
      <c r="H53" s="252">
        <f t="shared" si="2"/>
        <v>327405.90000000037</v>
      </c>
      <c r="I53" s="253">
        <v>327405.90000000002</v>
      </c>
      <c r="J53" s="203"/>
      <c r="K53" s="203"/>
      <c r="L53" s="14"/>
    </row>
    <row r="54" spans="1:12" ht="18.75" thickBot="1" x14ac:dyDescent="0.4">
      <c r="A54" s="254" t="s">
        <v>11</v>
      </c>
      <c r="B54" s="255"/>
      <c r="C54" s="255"/>
      <c r="D54" s="255"/>
      <c r="E54" s="256">
        <f>E50+E51+E52+E53</f>
        <v>6842524.9499999993</v>
      </c>
      <c r="F54" s="257">
        <f>F50+F51+F52+F53</f>
        <v>20898665.309999999</v>
      </c>
      <c r="G54" s="258">
        <f>G50+G51+G52+G53</f>
        <v>22668773.73</v>
      </c>
      <c r="H54" s="258">
        <f>H50+H51+H52+H53</f>
        <v>5072416.5299999993</v>
      </c>
      <c r="I54" s="259">
        <f>SUM(I50:I53)</f>
        <v>7193463.5300000003</v>
      </c>
      <c r="J54" s="199"/>
      <c r="K54" s="199"/>
    </row>
    <row r="55" spans="1:12" ht="18.75" thickTop="1" x14ac:dyDescent="0.35">
      <c r="A55" s="45"/>
      <c r="B55" s="2"/>
      <c r="C55" s="2"/>
      <c r="D55" s="58"/>
      <c r="E55" s="58"/>
      <c r="F55" s="34"/>
      <c r="G55" s="330"/>
      <c r="H55" s="343"/>
      <c r="I55" s="343"/>
      <c r="J55" s="10"/>
    </row>
    <row r="56" spans="1:12" ht="18" x14ac:dyDescent="0.35">
      <c r="A56" s="45"/>
      <c r="B56" s="2"/>
      <c r="C56" s="2"/>
      <c r="D56" s="58"/>
      <c r="E56" s="58"/>
      <c r="F56" s="34"/>
      <c r="G56" s="332"/>
      <c r="H56" s="283"/>
      <c r="I56" s="283"/>
      <c r="J56" s="45"/>
    </row>
    <row r="57" spans="1:12" ht="1.5" customHeight="1" x14ac:dyDescent="0.25">
      <c r="A57" s="260"/>
      <c r="B57" s="260"/>
      <c r="C57" s="260"/>
      <c r="D57" s="260"/>
      <c r="E57" s="260"/>
      <c r="F57" s="260"/>
      <c r="G57" s="332"/>
      <c r="H57" s="283"/>
      <c r="I57" s="283"/>
      <c r="J57" s="46"/>
    </row>
    <row r="58" spans="1:12" x14ac:dyDescent="0.2">
      <c r="A58" s="32"/>
      <c r="B58" s="32"/>
      <c r="C58" s="32"/>
      <c r="D58" s="32"/>
      <c r="E58" s="32"/>
      <c r="F58" s="32"/>
      <c r="G58" s="332"/>
      <c r="H58" s="283"/>
      <c r="I58" s="283"/>
      <c r="J58" s="47"/>
    </row>
    <row r="59" spans="1:12" x14ac:dyDescent="0.2">
      <c r="A59" s="32"/>
      <c r="B59" s="32"/>
      <c r="C59" s="32"/>
      <c r="D59" s="32"/>
      <c r="E59" s="32"/>
      <c r="F59" s="32"/>
      <c r="G59" s="261"/>
      <c r="H59" s="32"/>
      <c r="I59" s="32"/>
    </row>
    <row r="60" spans="1:12" x14ac:dyDescent="0.2">
      <c r="A60" s="32"/>
      <c r="B60" s="32"/>
      <c r="C60" s="32"/>
      <c r="D60" s="32"/>
      <c r="E60" s="32"/>
      <c r="F60" s="32"/>
      <c r="G60" s="261"/>
      <c r="H60" s="32"/>
      <c r="I60" s="32"/>
    </row>
    <row r="61" spans="1:12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2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2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2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6">
    <mergeCell ref="G55:I55"/>
    <mergeCell ref="G56:I56"/>
    <mergeCell ref="G57:I57"/>
    <mergeCell ref="G58:I58"/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U66"/>
  <sheetViews>
    <sheetView showGridLines="0" topLeftCell="A4" zoomScaleNormal="100" workbookViewId="0">
      <selection activeCell="A4" sqref="A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54" t="s">
        <v>0</v>
      </c>
      <c r="B1" s="23"/>
      <c r="C1" s="23"/>
      <c r="D1" s="23"/>
    </row>
    <row r="2" spans="1:10" ht="19.5" x14ac:dyDescent="0.4">
      <c r="A2" s="325" t="s">
        <v>1</v>
      </c>
      <c r="B2" s="325"/>
      <c r="C2" s="325"/>
      <c r="D2" s="325"/>
      <c r="E2" s="326" t="s">
        <v>78</v>
      </c>
      <c r="F2" s="326"/>
      <c r="G2" s="326"/>
      <c r="H2" s="326"/>
      <c r="I2" s="326"/>
      <c r="J2" s="25"/>
    </row>
    <row r="3" spans="1:10" ht="9.75" customHeight="1" x14ac:dyDescent="0.4">
      <c r="A3" s="164"/>
      <c r="B3" s="164"/>
      <c r="C3" s="164"/>
      <c r="D3" s="164"/>
      <c r="E3" s="339" t="s">
        <v>23</v>
      </c>
      <c r="F3" s="339"/>
      <c r="G3" s="339"/>
      <c r="H3" s="339"/>
      <c r="I3" s="339"/>
      <c r="J3" s="25"/>
    </row>
    <row r="4" spans="1:10" ht="15.75" x14ac:dyDescent="0.25">
      <c r="A4" s="26" t="s">
        <v>2</v>
      </c>
      <c r="E4" s="340" t="s">
        <v>79</v>
      </c>
      <c r="F4" s="340"/>
      <c r="G4" s="340"/>
      <c r="H4" s="340"/>
      <c r="I4" s="340"/>
    </row>
    <row r="5" spans="1:10" ht="7.5" customHeight="1" x14ac:dyDescent="0.3">
      <c r="A5" s="27"/>
      <c r="E5" s="339" t="s">
        <v>23</v>
      </c>
      <c r="F5" s="339"/>
      <c r="G5" s="339"/>
      <c r="H5" s="339"/>
      <c r="I5" s="339"/>
    </row>
    <row r="6" spans="1:10" ht="19.5" x14ac:dyDescent="0.4">
      <c r="A6" s="25" t="s">
        <v>35</v>
      </c>
      <c r="E6" s="141">
        <v>64095410</v>
      </c>
      <c r="F6" s="28"/>
      <c r="G6" s="29" t="s">
        <v>3</v>
      </c>
      <c r="H6" s="341">
        <v>1603</v>
      </c>
      <c r="I6" s="342"/>
    </row>
    <row r="7" spans="1:10" ht="8.25" customHeight="1" x14ac:dyDescent="0.4">
      <c r="A7" s="25"/>
      <c r="E7" s="339" t="s">
        <v>24</v>
      </c>
      <c r="F7" s="339"/>
      <c r="G7" s="339"/>
      <c r="H7" s="339"/>
      <c r="I7" s="339"/>
    </row>
    <row r="8" spans="1:10" ht="19.5" hidden="1" customHeight="1" x14ac:dyDescent="0.4">
      <c r="A8" s="25"/>
      <c r="E8" s="165"/>
      <c r="F8" s="165"/>
      <c r="G8" s="165"/>
      <c r="H8" s="29"/>
      <c r="I8" s="165"/>
    </row>
    <row r="9" spans="1:10" ht="30.75" customHeight="1" x14ac:dyDescent="0.4">
      <c r="A9" s="25"/>
      <c r="E9" s="165"/>
      <c r="F9" s="165"/>
      <c r="G9" s="165"/>
      <c r="H9" s="29"/>
      <c r="I9" s="165"/>
    </row>
    <row r="11" spans="1:10" s="3" customFormat="1" ht="15" customHeight="1" x14ac:dyDescent="0.4">
      <c r="A11" s="31"/>
      <c r="B11" s="32"/>
      <c r="C11" s="32"/>
      <c r="D11" s="32"/>
      <c r="E11" s="334" t="s">
        <v>4</v>
      </c>
      <c r="F11" s="335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6"/>
      <c r="H14" s="166"/>
      <c r="I14" s="167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36">
        <v>10284000</v>
      </c>
      <c r="F16" s="338"/>
      <c r="G16" s="4">
        <f>H16+I16</f>
        <v>10348293.84</v>
      </c>
      <c r="H16" s="161">
        <v>10348293.84</v>
      </c>
      <c r="I16" s="161">
        <v>0</v>
      </c>
      <c r="J16" s="32"/>
    </row>
    <row r="17" spans="1:21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8"/>
    </row>
    <row r="18" spans="1:21" s="3" customFormat="1" ht="19.5" x14ac:dyDescent="0.4">
      <c r="A18" s="38" t="s">
        <v>69</v>
      </c>
      <c r="B18" s="2"/>
      <c r="C18" s="2"/>
      <c r="D18" s="2"/>
      <c r="E18" s="336">
        <v>10289000</v>
      </c>
      <c r="F18" s="338"/>
      <c r="G18" s="4">
        <f>H18+I18</f>
        <v>10480192.539999999</v>
      </c>
      <c r="H18" s="161">
        <v>10480192.539999999</v>
      </c>
      <c r="I18" s="161">
        <v>0</v>
      </c>
      <c r="J18" s="32"/>
    </row>
    <row r="19" spans="1:2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00"/>
    </row>
    <row r="20" spans="1:21" s="83" customFormat="1" ht="19.5" x14ac:dyDescent="0.4">
      <c r="A20" s="71" t="s">
        <v>70</v>
      </c>
      <c r="B20" s="71"/>
      <c r="C20" s="67"/>
      <c r="D20" s="71"/>
      <c r="E20" s="71"/>
      <c r="F20" s="71"/>
      <c r="G20" s="64">
        <f>G18-G16+G17</f>
        <v>131898.69999999925</v>
      </c>
      <c r="H20" s="64">
        <f>H18-H16+H17</f>
        <v>131898.69999999925</v>
      </c>
      <c r="I20" s="64">
        <f>I18-I16+I17</f>
        <v>0</v>
      </c>
      <c r="J20" s="65"/>
    </row>
    <row r="21" spans="1:21" s="66" customFormat="1" ht="19.5" x14ac:dyDescent="0.4">
      <c r="A21" s="62" t="s">
        <v>25</v>
      </c>
      <c r="B21" s="62"/>
      <c r="C21" s="63"/>
      <c r="D21" s="62"/>
      <c r="E21" s="62"/>
      <c r="F21" s="62"/>
      <c r="G21" s="64">
        <f>G20-G17</f>
        <v>131898.69999999925</v>
      </c>
      <c r="H21" s="64">
        <f>H20-H17</f>
        <v>131898.69999999925</v>
      </c>
      <c r="I21" s="64">
        <f>I20-I17</f>
        <v>0</v>
      </c>
      <c r="J21" s="65"/>
    </row>
    <row r="22" spans="1:21" s="66" customFormat="1" ht="19.5" x14ac:dyDescent="0.4">
      <c r="A22" s="71"/>
      <c r="B22" s="62"/>
      <c r="C22" s="63"/>
      <c r="D22" s="62"/>
      <c r="E22" s="62"/>
      <c r="F22" s="62"/>
      <c r="G22" s="64"/>
      <c r="H22" s="64"/>
      <c r="I22" s="64"/>
      <c r="J22" s="65"/>
    </row>
    <row r="23" spans="1:21" s="66" customFormat="1" ht="19.5" x14ac:dyDescent="0.4">
      <c r="A23" s="71"/>
      <c r="B23" s="62"/>
      <c r="C23" s="63"/>
      <c r="D23" s="62"/>
      <c r="E23" s="62"/>
      <c r="F23" s="62"/>
      <c r="G23" s="64"/>
      <c r="H23" s="64"/>
      <c r="I23" s="64"/>
      <c r="J23" s="65"/>
    </row>
    <row r="24" spans="1:21" s="66" customFormat="1" ht="19.5" x14ac:dyDescent="0.4">
      <c r="A24" s="35" t="s">
        <v>71</v>
      </c>
      <c r="H24" s="64"/>
      <c r="I24" s="64"/>
      <c r="J24" s="65"/>
    </row>
    <row r="25" spans="1:21" s="66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127623.19999999925</v>
      </c>
      <c r="H25" s="50">
        <f>H21-H26</f>
        <v>127623.19999999925</v>
      </c>
      <c r="I25" s="154">
        <f>I21-I26</f>
        <v>0</v>
      </c>
      <c r="J25" s="191"/>
      <c r="K25" s="191"/>
      <c r="L25" s="192"/>
      <c r="M25" s="192"/>
    </row>
    <row r="26" spans="1:21" s="66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4275.5</v>
      </c>
      <c r="H26" s="162">
        <v>4275.5</v>
      </c>
      <c r="I26" s="162">
        <v>0</v>
      </c>
      <c r="J26" s="193"/>
      <c r="L26" s="192"/>
      <c r="M26" s="192"/>
    </row>
    <row r="27" spans="1:21" s="66" customFormat="1" x14ac:dyDescent="0.2">
      <c r="A27" s="69"/>
      <c r="B27" s="69"/>
      <c r="C27" s="69"/>
      <c r="D27" s="69"/>
      <c r="E27" s="69"/>
      <c r="F27" s="69"/>
      <c r="G27" s="69"/>
      <c r="H27" s="70"/>
      <c r="I27" s="70"/>
      <c r="J27" s="194"/>
      <c r="K27" s="195"/>
      <c r="L27" s="192"/>
      <c r="M27" s="192"/>
    </row>
    <row r="28" spans="1:21" s="66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76"/>
      <c r="L28" s="192"/>
      <c r="M28" s="192"/>
    </row>
    <row r="29" spans="1:21" s="66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127623.2</v>
      </c>
      <c r="H29" s="74"/>
      <c r="I29" s="75"/>
      <c r="J29" s="76"/>
      <c r="L29" s="192"/>
      <c r="M29" s="192"/>
    </row>
    <row r="30" spans="1:21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0</v>
      </c>
      <c r="H30" s="74"/>
      <c r="I30" s="75"/>
      <c r="L30" s="192"/>
      <c r="M30" s="344"/>
      <c r="N30" s="345"/>
      <c r="O30" s="345"/>
      <c r="P30" s="345"/>
      <c r="Q30" s="345"/>
      <c r="R30" s="345"/>
      <c r="S30" s="345"/>
      <c r="T30" s="345"/>
      <c r="U30" s="345"/>
    </row>
    <row r="31" spans="1:21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v>127623.2</v>
      </c>
      <c r="H31" s="74"/>
      <c r="I31" s="75"/>
      <c r="J31" s="196"/>
      <c r="K31" s="196"/>
      <c r="L31" s="192"/>
      <c r="M31" s="291"/>
      <c r="N31" s="291"/>
      <c r="O31" s="291"/>
      <c r="P31" s="291"/>
      <c r="Q31" s="291"/>
      <c r="R31" s="291"/>
      <c r="S31" s="291"/>
      <c r="T31" s="291"/>
      <c r="U31" s="291"/>
    </row>
    <row r="32" spans="1:21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4275.5</v>
      </c>
      <c r="H32" s="74"/>
      <c r="I32" s="75"/>
      <c r="J32" s="197"/>
      <c r="L32" s="192"/>
      <c r="M32" s="291"/>
      <c r="N32" s="291"/>
      <c r="O32" s="291"/>
      <c r="P32" s="291"/>
      <c r="Q32" s="291"/>
      <c r="R32" s="291"/>
      <c r="S32" s="291"/>
      <c r="T32" s="291"/>
      <c r="U32" s="291"/>
    </row>
    <row r="33" spans="1:21" s="3" customFormat="1" ht="20.2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16">
        <v>8553.7999999999993</v>
      </c>
      <c r="H33" s="215"/>
      <c r="I33" s="215"/>
      <c r="J33" s="193"/>
      <c r="K33" s="198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ht="52.5" customHeight="1" x14ac:dyDescent="0.2">
      <c r="A34" s="322" t="s">
        <v>116</v>
      </c>
      <c r="B34" s="322"/>
      <c r="C34" s="322"/>
      <c r="D34" s="322"/>
      <c r="E34" s="322"/>
      <c r="F34" s="322"/>
      <c r="G34" s="322"/>
      <c r="H34" s="322"/>
      <c r="I34" s="322"/>
      <c r="J34" s="193"/>
      <c r="K34" s="20"/>
      <c r="L34" s="119"/>
      <c r="M34" s="119"/>
    </row>
    <row r="35" spans="1:21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194"/>
      <c r="K35" s="195"/>
      <c r="L35" s="119"/>
      <c r="M35" s="119"/>
    </row>
    <row r="36" spans="1:21" ht="18.75" x14ac:dyDescent="0.4">
      <c r="A36" s="35"/>
      <c r="B36" s="35"/>
      <c r="C36" s="35"/>
      <c r="D36" s="41"/>
      <c r="E36" s="32"/>
      <c r="F36" s="42" t="s">
        <v>26</v>
      </c>
      <c r="G36" s="55" t="s">
        <v>5</v>
      </c>
      <c r="H36" s="34"/>
      <c r="I36" s="218" t="s">
        <v>28</v>
      </c>
      <c r="J36" s="20"/>
      <c r="L36" s="119"/>
      <c r="M36" s="119"/>
    </row>
    <row r="37" spans="1:21" ht="16.5" x14ac:dyDescent="0.35">
      <c r="A37" s="219" t="s">
        <v>22</v>
      </c>
      <c r="B37" s="43"/>
      <c r="C37" s="1"/>
      <c r="D37" s="43"/>
      <c r="E37" s="58"/>
      <c r="F37" s="59">
        <v>4760000</v>
      </c>
      <c r="G37" s="59">
        <v>4760000</v>
      </c>
      <c r="H37" s="60"/>
      <c r="I37" s="221">
        <f t="shared" ref="I37:I40" si="0">IF(F37=0,"nerozp.",G37/F37)</f>
        <v>1</v>
      </c>
      <c r="J37" s="20"/>
    </row>
    <row r="38" spans="1:21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  <c r="J38" s="20"/>
    </row>
    <row r="39" spans="1:21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  <c r="J39" s="20"/>
    </row>
    <row r="40" spans="1:21" ht="16.5" x14ac:dyDescent="0.35">
      <c r="A40" s="219" t="s">
        <v>62</v>
      </c>
      <c r="B40" s="43"/>
      <c r="C40" s="1"/>
      <c r="D40" s="61"/>
      <c r="E40" s="61"/>
      <c r="F40" s="59">
        <v>12</v>
      </c>
      <c r="G40" s="59">
        <v>11.83</v>
      </c>
      <c r="H40" s="60"/>
      <c r="I40" s="221">
        <f t="shared" si="0"/>
        <v>0.98583333333333334</v>
      </c>
      <c r="J40" s="10"/>
    </row>
    <row r="41" spans="1:21" ht="16.5" x14ac:dyDescent="0.35">
      <c r="A41" s="219" t="s">
        <v>59</v>
      </c>
      <c r="B41" s="43"/>
      <c r="C41" s="1"/>
      <c r="D41" s="58"/>
      <c r="E41" s="58"/>
      <c r="F41" s="59">
        <v>1024785</v>
      </c>
      <c r="G41" s="59">
        <v>1024785</v>
      </c>
      <c r="H41" s="60"/>
      <c r="I41" s="221">
        <f>IF(F41=0,"nerozp.",G41/F41)</f>
        <v>1</v>
      </c>
      <c r="J41" s="10"/>
    </row>
    <row r="42" spans="1:21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  <c r="J42" s="10"/>
    </row>
    <row r="43" spans="1:21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  <c r="J43" s="10"/>
    </row>
    <row r="44" spans="1:21" ht="20.25" customHeight="1" x14ac:dyDescent="0.2">
      <c r="A44" s="222" t="s">
        <v>58</v>
      </c>
      <c r="B44" s="323"/>
      <c r="C44" s="323"/>
      <c r="D44" s="323"/>
      <c r="E44" s="323"/>
      <c r="F44" s="323"/>
      <c r="G44" s="323"/>
      <c r="H44" s="323"/>
      <c r="I44" s="323"/>
      <c r="J44" s="10"/>
    </row>
    <row r="45" spans="1:21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  <c r="J45" s="10"/>
    </row>
    <row r="46" spans="1:2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  <c r="J46" s="10"/>
    </row>
    <row r="47" spans="1:21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  <c r="J47" s="10"/>
    </row>
    <row r="48" spans="1:21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12"/>
      <c r="K48" s="313"/>
      <c r="L48" s="3"/>
      <c r="M48" s="3"/>
    </row>
    <row r="49" spans="1:13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</row>
    <row r="50" spans="1:13" ht="13.5" thickTop="1" x14ac:dyDescent="0.2">
      <c r="A50" s="242"/>
      <c r="B50" s="243"/>
      <c r="C50" s="243" t="s">
        <v>15</v>
      </c>
      <c r="D50" s="243"/>
      <c r="E50" s="244">
        <v>0</v>
      </c>
      <c r="F50" s="245">
        <v>0</v>
      </c>
      <c r="G50" s="246">
        <v>0</v>
      </c>
      <c r="H50" s="246">
        <f t="shared" ref="H50:H53" si="2">E50+F50-G50</f>
        <v>0</v>
      </c>
      <c r="I50" s="247">
        <v>0</v>
      </c>
      <c r="J50" s="201"/>
      <c r="K50" s="201"/>
      <c r="L50" s="14"/>
      <c r="M50" s="14"/>
    </row>
    <row r="51" spans="1:13" x14ac:dyDescent="0.2">
      <c r="A51" s="248"/>
      <c r="B51" s="249"/>
      <c r="C51" s="249" t="s">
        <v>20</v>
      </c>
      <c r="D51" s="249"/>
      <c r="E51" s="250">
        <v>65022.94</v>
      </c>
      <c r="F51" s="251">
        <v>84905</v>
      </c>
      <c r="G51" s="252">
        <v>69174</v>
      </c>
      <c r="H51" s="252">
        <f t="shared" si="2"/>
        <v>80753.94</v>
      </c>
      <c r="I51" s="253">
        <v>76498.94</v>
      </c>
      <c r="J51" s="201"/>
      <c r="K51" s="202"/>
      <c r="L51" s="14"/>
      <c r="M51" s="14"/>
    </row>
    <row r="52" spans="1:13" x14ac:dyDescent="0.2">
      <c r="A52" s="248"/>
      <c r="B52" s="249"/>
      <c r="C52" s="249" t="s">
        <v>63</v>
      </c>
      <c r="D52" s="249"/>
      <c r="E52" s="250">
        <v>91122.87</v>
      </c>
      <c r="F52" s="251">
        <v>93066.33</v>
      </c>
      <c r="G52" s="252">
        <v>60000</v>
      </c>
      <c r="H52" s="252">
        <f t="shared" si="2"/>
        <v>124189.20000000001</v>
      </c>
      <c r="I52" s="253">
        <v>124189.2</v>
      </c>
      <c r="J52" s="202"/>
      <c r="K52" s="202"/>
      <c r="L52" s="14"/>
      <c r="M52" s="14"/>
    </row>
    <row r="53" spans="1:13" x14ac:dyDescent="0.2">
      <c r="A53" s="248"/>
      <c r="B53" s="249"/>
      <c r="C53" s="249" t="s">
        <v>61</v>
      </c>
      <c r="D53" s="249"/>
      <c r="E53" s="250">
        <v>32245.34</v>
      </c>
      <c r="F53" s="251">
        <v>3258785.34</v>
      </c>
      <c r="G53" s="252">
        <v>1487401.1</v>
      </c>
      <c r="H53" s="252">
        <f t="shared" si="2"/>
        <v>1803629.5799999996</v>
      </c>
      <c r="I53" s="253">
        <v>1803629.58</v>
      </c>
      <c r="J53" s="203"/>
      <c r="K53" s="203"/>
      <c r="L53" s="14"/>
      <c r="M53" s="14"/>
    </row>
    <row r="54" spans="1:13" ht="18.75" thickBot="1" x14ac:dyDescent="0.4">
      <c r="A54" s="254" t="s">
        <v>11</v>
      </c>
      <c r="B54" s="255"/>
      <c r="C54" s="255"/>
      <c r="D54" s="255"/>
      <c r="E54" s="256">
        <f>E50+E51+E52+E53</f>
        <v>188391.15</v>
      </c>
      <c r="F54" s="257">
        <f>F50+F51+F52+F53</f>
        <v>3436756.67</v>
      </c>
      <c r="G54" s="258">
        <f>G50+G51+G52+G53</f>
        <v>1616575.1</v>
      </c>
      <c r="H54" s="258">
        <f>H50+H51+H52+H53</f>
        <v>2008572.7199999997</v>
      </c>
      <c r="I54" s="259">
        <f>SUM(I50:I53)</f>
        <v>2004317.7200000002</v>
      </c>
      <c r="J54" s="199"/>
      <c r="K54" s="199"/>
    </row>
    <row r="55" spans="1:13" ht="18.75" thickTop="1" x14ac:dyDescent="0.35">
      <c r="A55" s="45"/>
      <c r="B55" s="2"/>
      <c r="C55" s="2"/>
      <c r="D55" s="58"/>
      <c r="E55" s="58"/>
      <c r="F55" s="34"/>
      <c r="G55" s="330" t="str">
        <f>IF(ROUND(I50,2)=ROUND(H50,2),"","Zdůvodnit rozdíl mezi fin. krytím a stavem fondu odměn, popř. vyplnit tab. č. 2.3.Fondu odměn")</f>
        <v/>
      </c>
      <c r="H55" s="343"/>
      <c r="I55" s="343"/>
      <c r="J55" s="10"/>
    </row>
    <row r="56" spans="1:13" ht="18" x14ac:dyDescent="0.35">
      <c r="A56" s="45"/>
      <c r="B56" s="2"/>
      <c r="C56" s="2"/>
      <c r="D56" s="58"/>
      <c r="E56" s="58"/>
      <c r="F56" s="34"/>
      <c r="G56" s="332"/>
      <c r="H56" s="283"/>
      <c r="I56" s="283"/>
      <c r="J56" s="45"/>
    </row>
    <row r="57" spans="1:13" ht="1.5" customHeight="1" x14ac:dyDescent="0.25">
      <c r="A57" s="260"/>
      <c r="B57" s="260"/>
      <c r="C57" s="260"/>
      <c r="D57" s="260"/>
      <c r="E57" s="260"/>
      <c r="F57" s="260"/>
      <c r="G57" s="332"/>
      <c r="H57" s="283"/>
      <c r="I57" s="283"/>
      <c r="J57" s="46"/>
    </row>
    <row r="58" spans="1:13" x14ac:dyDescent="0.2">
      <c r="A58" s="32"/>
      <c r="B58" s="32"/>
      <c r="C58" s="32"/>
      <c r="D58" s="32"/>
      <c r="E58" s="32"/>
      <c r="F58" s="32"/>
      <c r="G58" s="332"/>
      <c r="H58" s="283"/>
      <c r="I58" s="283"/>
      <c r="J58" s="47"/>
    </row>
    <row r="59" spans="1:13" x14ac:dyDescent="0.2">
      <c r="A59" s="32"/>
      <c r="B59" s="32"/>
      <c r="C59" s="32"/>
      <c r="D59" s="32"/>
      <c r="E59" s="32"/>
      <c r="F59" s="32"/>
      <c r="G59" s="261"/>
      <c r="H59" s="32"/>
      <c r="I59" s="32"/>
    </row>
    <row r="60" spans="1:13" x14ac:dyDescent="0.2">
      <c r="A60" s="32"/>
      <c r="B60" s="32"/>
      <c r="C60" s="32"/>
      <c r="D60" s="32"/>
      <c r="E60" s="32"/>
      <c r="F60" s="32"/>
      <c r="G60" s="261"/>
      <c r="H60" s="32"/>
      <c r="I60" s="32"/>
    </row>
    <row r="61" spans="1:13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3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3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3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7">
    <mergeCell ref="G55:I55"/>
    <mergeCell ref="G56:I56"/>
    <mergeCell ref="G57:I57"/>
    <mergeCell ref="G58:I58"/>
    <mergeCell ref="J48:K48"/>
    <mergeCell ref="M30:U33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66"/>
  <sheetViews>
    <sheetView showGridLines="0" topLeftCell="B1" zoomScaleNormal="100" workbookViewId="0">
      <selection activeCell="A4" sqref="A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1.42578125" style="9" customWidth="1"/>
    <col min="11" max="16384" width="9.140625" style="9"/>
  </cols>
  <sheetData>
    <row r="1" spans="1:9" ht="19.5" x14ac:dyDescent="0.4">
      <c r="A1" s="54" t="s">
        <v>0</v>
      </c>
      <c r="B1" s="23"/>
      <c r="C1" s="23"/>
      <c r="D1" s="23"/>
    </row>
    <row r="2" spans="1:9" ht="19.5" x14ac:dyDescent="0.4">
      <c r="A2" s="325" t="s">
        <v>1</v>
      </c>
      <c r="B2" s="325"/>
      <c r="C2" s="325"/>
      <c r="D2" s="325"/>
      <c r="E2" s="326" t="s">
        <v>80</v>
      </c>
      <c r="F2" s="326"/>
      <c r="G2" s="326"/>
      <c r="H2" s="326"/>
      <c r="I2" s="326"/>
    </row>
    <row r="3" spans="1:9" ht="9.75" customHeight="1" x14ac:dyDescent="0.4">
      <c r="A3" s="164"/>
      <c r="B3" s="164"/>
      <c r="C3" s="164"/>
      <c r="D3" s="164"/>
      <c r="E3" s="339" t="s">
        <v>23</v>
      </c>
      <c r="F3" s="339"/>
      <c r="G3" s="339"/>
      <c r="H3" s="339"/>
      <c r="I3" s="339"/>
    </row>
    <row r="4" spans="1:9" ht="15.75" x14ac:dyDescent="0.25">
      <c r="A4" s="26" t="s">
        <v>2</v>
      </c>
      <c r="E4" s="327" t="s">
        <v>109</v>
      </c>
      <c r="F4" s="340"/>
      <c r="G4" s="340"/>
      <c r="H4" s="340"/>
      <c r="I4" s="340"/>
    </row>
    <row r="5" spans="1:9" ht="7.5" customHeight="1" x14ac:dyDescent="0.3">
      <c r="A5" s="27"/>
      <c r="E5" s="339" t="s">
        <v>23</v>
      </c>
      <c r="F5" s="339"/>
      <c r="G5" s="339"/>
      <c r="H5" s="339"/>
      <c r="I5" s="339"/>
    </row>
    <row r="6" spans="1:9" ht="19.5" x14ac:dyDescent="0.4">
      <c r="A6" s="25" t="s">
        <v>35</v>
      </c>
      <c r="E6" s="141" t="s">
        <v>81</v>
      </c>
      <c r="F6" s="28"/>
      <c r="G6" s="29" t="s">
        <v>3</v>
      </c>
      <c r="H6" s="341">
        <v>1604</v>
      </c>
      <c r="I6" s="342"/>
    </row>
    <row r="7" spans="1:9" ht="8.25" customHeight="1" x14ac:dyDescent="0.4">
      <c r="A7" s="25"/>
      <c r="E7" s="339" t="s">
        <v>24</v>
      </c>
      <c r="F7" s="339"/>
      <c r="G7" s="339"/>
      <c r="H7" s="339"/>
      <c r="I7" s="339"/>
    </row>
    <row r="8" spans="1:9" ht="19.5" hidden="1" customHeight="1" x14ac:dyDescent="0.4">
      <c r="A8" s="25"/>
      <c r="E8" s="165"/>
      <c r="F8" s="165"/>
      <c r="G8" s="165"/>
      <c r="H8" s="29"/>
      <c r="I8" s="165"/>
    </row>
    <row r="9" spans="1:9" ht="30.75" customHeight="1" x14ac:dyDescent="0.4">
      <c r="A9" s="25"/>
      <c r="E9" s="165"/>
      <c r="F9" s="165"/>
      <c r="G9" s="165"/>
      <c r="H9" s="29"/>
      <c r="I9" s="165"/>
    </row>
    <row r="11" spans="1:9" s="3" customFormat="1" ht="15" customHeight="1" x14ac:dyDescent="0.4">
      <c r="A11" s="31"/>
      <c r="B11" s="32"/>
      <c r="C11" s="32"/>
      <c r="D11" s="32"/>
      <c r="E11" s="334" t="s">
        <v>4</v>
      </c>
      <c r="F11" s="335"/>
      <c r="G11" s="49" t="s">
        <v>5</v>
      </c>
      <c r="H11" s="40" t="s">
        <v>6</v>
      </c>
      <c r="I11" s="40"/>
    </row>
    <row r="12" spans="1:9" s="3" customFormat="1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</row>
    <row r="13" spans="1:9" s="3" customFormat="1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6"/>
      <c r="H14" s="166"/>
      <c r="I14" s="167"/>
    </row>
    <row r="15" spans="1:9" s="3" customFormat="1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</row>
    <row r="16" spans="1:9" s="3" customFormat="1" ht="19.5" x14ac:dyDescent="0.4">
      <c r="A16" s="38" t="s">
        <v>68</v>
      </c>
      <c r="B16" s="35"/>
      <c r="C16" s="36"/>
      <c r="D16" s="37"/>
      <c r="E16" s="336">
        <v>18698000</v>
      </c>
      <c r="F16" s="338"/>
      <c r="G16" s="4">
        <f>H16+I16</f>
        <v>19729266.32</v>
      </c>
      <c r="H16" s="161">
        <v>19597997.920000002</v>
      </c>
      <c r="I16" s="161">
        <v>131268.4</v>
      </c>
    </row>
    <row r="17" spans="1:18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</row>
    <row r="18" spans="1:18" s="3" customFormat="1" ht="19.5" x14ac:dyDescent="0.4">
      <c r="A18" s="38" t="s">
        <v>69</v>
      </c>
      <c r="B18" s="2"/>
      <c r="C18" s="2"/>
      <c r="D18" s="2"/>
      <c r="E18" s="336">
        <v>18752000</v>
      </c>
      <c r="F18" s="338"/>
      <c r="G18" s="4">
        <f>H18+I18</f>
        <v>19758459.809999999</v>
      </c>
      <c r="H18" s="161">
        <v>19605898.039999999</v>
      </c>
      <c r="I18" s="161">
        <v>152561.76999999999</v>
      </c>
    </row>
    <row r="19" spans="1:18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8" s="83" customFormat="1" ht="15" x14ac:dyDescent="0.3">
      <c r="A20" s="71" t="s">
        <v>70</v>
      </c>
      <c r="B20" s="71"/>
      <c r="C20" s="67"/>
      <c r="D20" s="71"/>
      <c r="E20" s="71"/>
      <c r="F20" s="71"/>
      <c r="G20" s="64">
        <f>G18-G16+G17</f>
        <v>29193.489999998361</v>
      </c>
      <c r="H20" s="64">
        <f>H18-H16+H17</f>
        <v>7900.1199999973178</v>
      </c>
      <c r="I20" s="64">
        <f>I18-I16+I17</f>
        <v>21293.369999999995</v>
      </c>
    </row>
    <row r="21" spans="1:18" s="66" customFormat="1" ht="15" x14ac:dyDescent="0.3">
      <c r="A21" s="62" t="s">
        <v>25</v>
      </c>
      <c r="B21" s="62"/>
      <c r="C21" s="63"/>
      <c r="D21" s="62"/>
      <c r="E21" s="62"/>
      <c r="F21" s="62"/>
      <c r="G21" s="64">
        <f>G20-G17</f>
        <v>29193.489999998361</v>
      </c>
      <c r="H21" s="64">
        <f>H20-H17</f>
        <v>7900.1199999973178</v>
      </c>
      <c r="I21" s="64">
        <f>I20-I17</f>
        <v>21293.369999999995</v>
      </c>
    </row>
    <row r="22" spans="1:18" s="66" customFormat="1" ht="15" x14ac:dyDescent="0.3">
      <c r="A22" s="71"/>
      <c r="B22" s="62"/>
      <c r="C22" s="63"/>
      <c r="D22" s="62"/>
      <c r="E22" s="62"/>
      <c r="F22" s="62"/>
      <c r="G22" s="64"/>
      <c r="H22" s="64"/>
      <c r="I22" s="64"/>
    </row>
    <row r="23" spans="1:18" s="66" customFormat="1" ht="15" x14ac:dyDescent="0.3">
      <c r="A23" s="71"/>
      <c r="B23" s="62"/>
      <c r="C23" s="63"/>
      <c r="D23" s="62"/>
      <c r="E23" s="62"/>
      <c r="F23" s="62"/>
      <c r="G23" s="64"/>
      <c r="H23" s="64"/>
      <c r="I23" s="64"/>
    </row>
    <row r="24" spans="1:18" s="66" customFormat="1" ht="18.75" x14ac:dyDescent="0.4">
      <c r="A24" s="35" t="s">
        <v>71</v>
      </c>
      <c r="H24" s="64"/>
      <c r="I24" s="64"/>
    </row>
    <row r="25" spans="1:18" s="66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1902.2399999983609</v>
      </c>
      <c r="H25" s="50">
        <f>H21-H26</f>
        <v>-19391.130000002682</v>
      </c>
      <c r="I25" s="154">
        <f>I21-I26</f>
        <v>21293.369999999995</v>
      </c>
      <c r="J25" s="192"/>
    </row>
    <row r="26" spans="1:18" s="66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27291.25</v>
      </c>
      <c r="H26" s="162">
        <v>27291.25</v>
      </c>
      <c r="I26" s="162">
        <v>0</v>
      </c>
      <c r="J26" s="346"/>
      <c r="K26" s="291"/>
      <c r="L26" s="291"/>
      <c r="M26" s="291"/>
      <c r="N26" s="291"/>
      <c r="O26" s="291"/>
      <c r="P26" s="291"/>
      <c r="Q26" s="291"/>
      <c r="R26" s="291"/>
    </row>
    <row r="27" spans="1:18" s="66" customFormat="1" x14ac:dyDescent="0.2">
      <c r="A27" s="69"/>
      <c r="B27" s="69"/>
      <c r="C27" s="69"/>
      <c r="D27" s="69"/>
      <c r="E27" s="69"/>
      <c r="F27" s="69"/>
      <c r="G27" s="69"/>
      <c r="H27" s="70"/>
      <c r="I27" s="70"/>
      <c r="J27" s="291"/>
      <c r="K27" s="291"/>
      <c r="L27" s="291"/>
      <c r="M27" s="291"/>
      <c r="N27" s="291"/>
      <c r="O27" s="291"/>
      <c r="P27" s="291"/>
      <c r="Q27" s="291"/>
      <c r="R27" s="291"/>
    </row>
    <row r="28" spans="1:18" s="66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291"/>
      <c r="K28" s="291"/>
      <c r="L28" s="291"/>
      <c r="M28" s="291"/>
      <c r="N28" s="291"/>
      <c r="O28" s="291"/>
      <c r="P28" s="291"/>
      <c r="Q28" s="291"/>
      <c r="R28" s="291"/>
    </row>
    <row r="29" spans="1:18" s="66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1902.24</v>
      </c>
      <c r="H29" s="74"/>
      <c r="I29" s="75"/>
      <c r="J29" s="291"/>
      <c r="K29" s="291"/>
      <c r="L29" s="291"/>
      <c r="M29" s="291"/>
      <c r="N29" s="291"/>
      <c r="O29" s="291"/>
      <c r="P29" s="291"/>
      <c r="Q29" s="291"/>
      <c r="R29" s="291"/>
    </row>
    <row r="30" spans="1:18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0</v>
      </c>
      <c r="H30" s="74"/>
      <c r="I30" s="75"/>
      <c r="J30" s="291"/>
      <c r="K30" s="291"/>
      <c r="L30" s="291"/>
      <c r="M30" s="291"/>
      <c r="N30" s="291"/>
      <c r="O30" s="291"/>
      <c r="P30" s="291"/>
      <c r="Q30" s="291"/>
      <c r="R30" s="291"/>
    </row>
    <row r="31" spans="1:18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v>1902.24</v>
      </c>
      <c r="H31" s="74"/>
      <c r="I31" s="75"/>
      <c r="J31" s="192"/>
    </row>
    <row r="32" spans="1:18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27291.25</v>
      </c>
      <c r="H32" s="74"/>
      <c r="I32" s="75"/>
      <c r="J32" s="192"/>
      <c r="K32" s="66"/>
      <c r="L32" s="66"/>
      <c r="M32" s="66"/>
      <c r="N32" s="66"/>
      <c r="O32" s="66"/>
      <c r="P32" s="66"/>
      <c r="Q32" s="66"/>
      <c r="R32" s="66"/>
    </row>
    <row r="33" spans="1:18" s="3" customFormat="1" ht="20.2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63">
        <v>142553.51999999999</v>
      </c>
      <c r="H33" s="215"/>
      <c r="I33" s="215"/>
      <c r="J33" s="347"/>
      <c r="K33" s="348"/>
      <c r="L33" s="348"/>
      <c r="M33" s="348"/>
      <c r="N33" s="348"/>
      <c r="O33" s="348"/>
      <c r="P33" s="348"/>
      <c r="Q33" s="348"/>
      <c r="R33" s="348"/>
    </row>
    <row r="34" spans="1:18" ht="52.5" customHeight="1" x14ac:dyDescent="0.2">
      <c r="A34" s="322" t="s">
        <v>117</v>
      </c>
      <c r="B34" s="322"/>
      <c r="C34" s="322"/>
      <c r="D34" s="322"/>
      <c r="E34" s="322"/>
      <c r="F34" s="322"/>
      <c r="G34" s="322"/>
      <c r="H34" s="322"/>
      <c r="I34" s="322"/>
      <c r="J34" s="348"/>
      <c r="K34" s="348"/>
      <c r="L34" s="348"/>
      <c r="M34" s="348"/>
      <c r="N34" s="348"/>
      <c r="O34" s="348"/>
      <c r="P34" s="348"/>
      <c r="Q34" s="348"/>
      <c r="R34" s="348"/>
    </row>
    <row r="35" spans="1:18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348"/>
      <c r="K35" s="348"/>
      <c r="L35" s="348"/>
      <c r="M35" s="348"/>
      <c r="N35" s="348"/>
      <c r="O35" s="348"/>
      <c r="P35" s="348"/>
      <c r="Q35" s="348"/>
      <c r="R35" s="348"/>
    </row>
    <row r="36" spans="1:18" ht="18.75" x14ac:dyDescent="0.4">
      <c r="A36" s="35"/>
      <c r="B36" s="35"/>
      <c r="C36" s="35"/>
      <c r="D36" s="41"/>
      <c r="E36" s="32"/>
      <c r="F36" s="42" t="s">
        <v>26</v>
      </c>
      <c r="G36" s="55" t="s">
        <v>5</v>
      </c>
      <c r="H36" s="34"/>
      <c r="I36" s="218" t="s">
        <v>28</v>
      </c>
      <c r="J36" s="348"/>
      <c r="K36" s="348"/>
      <c r="L36" s="348"/>
      <c r="M36" s="348"/>
      <c r="N36" s="348"/>
      <c r="O36" s="348"/>
      <c r="P36" s="348"/>
      <c r="Q36" s="348"/>
      <c r="R36" s="348"/>
    </row>
    <row r="37" spans="1:18" ht="16.5" x14ac:dyDescent="0.35">
      <c r="A37" s="219" t="s">
        <v>22</v>
      </c>
      <c r="B37" s="43"/>
      <c r="C37" s="1"/>
      <c r="D37" s="43"/>
      <c r="E37" s="58"/>
      <c r="F37" s="59">
        <v>9910000</v>
      </c>
      <c r="G37" s="59">
        <v>9808450</v>
      </c>
      <c r="H37" s="60"/>
      <c r="I37" s="221">
        <f t="shared" ref="I37:I40" si="0">IF(F37=0,"nerozp.",G37/F37)</f>
        <v>0.98975277497477299</v>
      </c>
      <c r="J37" s="348"/>
      <c r="K37" s="348"/>
      <c r="L37" s="348"/>
      <c r="M37" s="348"/>
      <c r="N37" s="348"/>
      <c r="O37" s="348"/>
      <c r="P37" s="348"/>
      <c r="Q37" s="348"/>
      <c r="R37" s="348"/>
    </row>
    <row r="38" spans="1:18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</row>
    <row r="39" spans="1:18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</row>
    <row r="40" spans="1:18" ht="16.5" x14ac:dyDescent="0.35">
      <c r="A40" s="219" t="s">
        <v>62</v>
      </c>
      <c r="B40" s="43"/>
      <c r="C40" s="1"/>
      <c r="D40" s="61"/>
      <c r="E40" s="61"/>
      <c r="F40" s="59">
        <v>27.5</v>
      </c>
      <c r="G40" s="59">
        <v>26.44</v>
      </c>
      <c r="H40" s="60"/>
      <c r="I40" s="221">
        <f t="shared" si="0"/>
        <v>0.96145454545454545</v>
      </c>
    </row>
    <row r="41" spans="1:18" ht="16.5" x14ac:dyDescent="0.35">
      <c r="A41" s="219" t="s">
        <v>59</v>
      </c>
      <c r="B41" s="43"/>
      <c r="C41" s="1"/>
      <c r="D41" s="58"/>
      <c r="E41" s="58"/>
      <c r="F41" s="59">
        <v>1566594</v>
      </c>
      <c r="G41" s="59">
        <v>1566594</v>
      </c>
      <c r="H41" s="60"/>
      <c r="I41" s="221">
        <f>IF(F41=0,"nerozp.",G41/F41)</f>
        <v>1</v>
      </c>
    </row>
    <row r="42" spans="1:18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</row>
    <row r="43" spans="1:18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</row>
    <row r="44" spans="1:18" ht="45.75" customHeight="1" x14ac:dyDescent="0.2">
      <c r="A44" s="222" t="s">
        <v>58</v>
      </c>
      <c r="B44" s="323"/>
      <c r="C44" s="323"/>
      <c r="D44" s="323"/>
      <c r="E44" s="323"/>
      <c r="F44" s="323"/>
      <c r="G44" s="323"/>
      <c r="H44" s="323"/>
      <c r="I44" s="323"/>
    </row>
    <row r="45" spans="1:18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</row>
    <row r="46" spans="1:18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</row>
    <row r="47" spans="1:18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</row>
    <row r="48" spans="1:18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"/>
    </row>
    <row r="49" spans="1:10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</row>
    <row r="50" spans="1:10" ht="13.5" thickTop="1" x14ac:dyDescent="0.2">
      <c r="A50" s="242"/>
      <c r="B50" s="243"/>
      <c r="C50" s="243" t="s">
        <v>15</v>
      </c>
      <c r="D50" s="243"/>
      <c r="E50" s="244">
        <v>70298</v>
      </c>
      <c r="F50" s="245">
        <v>0</v>
      </c>
      <c r="G50" s="246">
        <v>0</v>
      </c>
      <c r="H50" s="246">
        <f t="shared" ref="H50:H53" si="2">E50+F50-G50</f>
        <v>70298</v>
      </c>
      <c r="I50" s="247">
        <v>70298</v>
      </c>
      <c r="J50" s="14"/>
    </row>
    <row r="51" spans="1:10" x14ac:dyDescent="0.2">
      <c r="A51" s="248"/>
      <c r="B51" s="249"/>
      <c r="C51" s="249" t="s">
        <v>20</v>
      </c>
      <c r="D51" s="249"/>
      <c r="E51" s="250">
        <v>118127.92</v>
      </c>
      <c r="F51" s="251">
        <v>184744.7</v>
      </c>
      <c r="G51" s="252">
        <v>220638</v>
      </c>
      <c r="H51" s="252">
        <f t="shared" si="2"/>
        <v>82234.62</v>
      </c>
      <c r="I51" s="253">
        <v>91812.32</v>
      </c>
      <c r="J51" s="14"/>
    </row>
    <row r="52" spans="1:10" x14ac:dyDescent="0.2">
      <c r="A52" s="248"/>
      <c r="B52" s="249"/>
      <c r="C52" s="249" t="s">
        <v>63</v>
      </c>
      <c r="D52" s="249"/>
      <c r="E52" s="250">
        <v>331407.06</v>
      </c>
      <c r="F52" s="251">
        <v>39474.85</v>
      </c>
      <c r="G52" s="252">
        <v>0</v>
      </c>
      <c r="H52" s="252">
        <f t="shared" si="2"/>
        <v>370881.91</v>
      </c>
      <c r="I52" s="253">
        <v>370881.91</v>
      </c>
      <c r="J52" s="14"/>
    </row>
    <row r="53" spans="1:10" x14ac:dyDescent="0.2">
      <c r="A53" s="248"/>
      <c r="B53" s="249"/>
      <c r="C53" s="249" t="s">
        <v>61</v>
      </c>
      <c r="D53" s="249"/>
      <c r="E53" s="250">
        <v>738207.01</v>
      </c>
      <c r="F53" s="251">
        <v>2392973</v>
      </c>
      <c r="G53" s="252">
        <v>3127639.02</v>
      </c>
      <c r="H53" s="252">
        <f t="shared" si="2"/>
        <v>3540.9899999997579</v>
      </c>
      <c r="I53" s="253">
        <v>3540.99</v>
      </c>
      <c r="J53" s="14"/>
    </row>
    <row r="54" spans="1:10" ht="18.75" thickBot="1" x14ac:dyDescent="0.4">
      <c r="A54" s="254" t="s">
        <v>11</v>
      </c>
      <c r="B54" s="255"/>
      <c r="C54" s="255"/>
      <c r="D54" s="255"/>
      <c r="E54" s="256">
        <f>E50+E51+E52+E53</f>
        <v>1258039.99</v>
      </c>
      <c r="F54" s="257">
        <f>F50+F51+F52+F53</f>
        <v>2617192.5499999998</v>
      </c>
      <c r="G54" s="258">
        <f>G50+G51+G52+G53</f>
        <v>3348277.02</v>
      </c>
      <c r="H54" s="258">
        <f>H50+H51+H52+H53</f>
        <v>526955.51999999979</v>
      </c>
      <c r="I54" s="259">
        <f>SUM(I50:I53)</f>
        <v>536533.22</v>
      </c>
    </row>
    <row r="55" spans="1:10" ht="18.75" thickTop="1" x14ac:dyDescent="0.35">
      <c r="A55" s="45"/>
      <c r="B55" s="2"/>
      <c r="C55" s="2"/>
      <c r="D55" s="58"/>
      <c r="E55" s="58"/>
      <c r="F55" s="34"/>
      <c r="G55" s="330" t="str">
        <f>IF(ROUND(I50,2)=ROUND(H50,2),"","Zdůvodnit rozdíl mezi fin. krytím a stavem fondu odměn, popř. vyplnit tab. č. 2.3.Fondu odměn")</f>
        <v/>
      </c>
      <c r="H55" s="343"/>
      <c r="I55" s="343"/>
    </row>
    <row r="56" spans="1:10" ht="18" x14ac:dyDescent="0.35">
      <c r="A56" s="45"/>
      <c r="B56" s="2"/>
      <c r="C56" s="2"/>
      <c r="D56" s="58"/>
      <c r="E56" s="58"/>
      <c r="F56" s="34"/>
      <c r="G56" s="332"/>
      <c r="H56" s="283"/>
      <c r="I56" s="283"/>
    </row>
    <row r="57" spans="1:10" ht="1.5" customHeight="1" x14ac:dyDescent="0.2">
      <c r="A57" s="260"/>
      <c r="B57" s="260"/>
      <c r="C57" s="260"/>
      <c r="D57" s="260"/>
      <c r="E57" s="260"/>
      <c r="F57" s="260"/>
      <c r="G57" s="332"/>
      <c r="H57" s="283"/>
      <c r="I57" s="283"/>
    </row>
    <row r="58" spans="1:10" x14ac:dyDescent="0.2">
      <c r="A58" s="32"/>
      <c r="B58" s="32"/>
      <c r="C58" s="32"/>
      <c r="D58" s="32"/>
      <c r="E58" s="32"/>
      <c r="F58" s="32"/>
      <c r="G58" s="332"/>
      <c r="H58" s="283"/>
      <c r="I58" s="283"/>
    </row>
    <row r="59" spans="1:10" x14ac:dyDescent="0.2">
      <c r="A59" s="32"/>
      <c r="B59" s="32"/>
      <c r="C59" s="32"/>
      <c r="D59" s="32"/>
      <c r="E59" s="32"/>
      <c r="F59" s="32"/>
      <c r="G59" s="261"/>
      <c r="H59" s="32"/>
      <c r="I59" s="32"/>
    </row>
    <row r="60" spans="1:10" x14ac:dyDescent="0.2">
      <c r="A60" s="32"/>
      <c r="B60" s="32"/>
      <c r="C60" s="32"/>
      <c r="D60" s="32"/>
      <c r="E60" s="32"/>
      <c r="F60" s="32"/>
      <c r="G60" s="261"/>
      <c r="H60" s="32"/>
      <c r="I60" s="32"/>
    </row>
    <row r="61" spans="1:10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0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0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0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7">
    <mergeCell ref="G55:I55"/>
    <mergeCell ref="G56:I56"/>
    <mergeCell ref="G57:I57"/>
    <mergeCell ref="G58:I58"/>
    <mergeCell ref="J26:R30"/>
    <mergeCell ref="J33:R37"/>
    <mergeCell ref="H45:I45"/>
    <mergeCell ref="F47:F48"/>
    <mergeCell ref="A43:I43"/>
    <mergeCell ref="B44:I44"/>
    <mergeCell ref="E18:F18"/>
    <mergeCell ref="C29:E29"/>
    <mergeCell ref="C32:F32"/>
    <mergeCell ref="B33:F33"/>
    <mergeCell ref="A34:I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6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54" t="s">
        <v>0</v>
      </c>
      <c r="B1" s="23"/>
      <c r="C1" s="23"/>
      <c r="D1" s="23"/>
    </row>
    <row r="2" spans="1:10" ht="19.5" x14ac:dyDescent="0.4">
      <c r="A2" s="325" t="s">
        <v>1</v>
      </c>
      <c r="B2" s="325"/>
      <c r="C2" s="325"/>
      <c r="D2" s="325"/>
      <c r="E2" s="326" t="s">
        <v>82</v>
      </c>
      <c r="F2" s="326"/>
      <c r="G2" s="326"/>
      <c r="H2" s="326"/>
      <c r="I2" s="326"/>
      <c r="J2" s="25"/>
    </row>
    <row r="3" spans="1:10" ht="9.75" customHeight="1" x14ac:dyDescent="0.4">
      <c r="A3" s="164"/>
      <c r="B3" s="164"/>
      <c r="C3" s="164"/>
      <c r="D3" s="164"/>
      <c r="E3" s="324"/>
      <c r="F3" s="339"/>
      <c r="G3" s="339"/>
      <c r="H3" s="339"/>
      <c r="I3" s="339"/>
      <c r="J3" s="25"/>
    </row>
    <row r="4" spans="1:10" ht="15.75" x14ac:dyDescent="0.25">
      <c r="A4" s="26" t="s">
        <v>2</v>
      </c>
      <c r="E4" s="327" t="s">
        <v>110</v>
      </c>
      <c r="F4" s="340"/>
      <c r="G4" s="340"/>
      <c r="H4" s="340"/>
      <c r="I4" s="340"/>
    </row>
    <row r="5" spans="1:10" ht="7.5" customHeight="1" x14ac:dyDescent="0.3">
      <c r="A5" s="27"/>
      <c r="E5" s="339" t="s">
        <v>23</v>
      </c>
      <c r="F5" s="339"/>
      <c r="G5" s="339"/>
      <c r="H5" s="339"/>
      <c r="I5" s="339"/>
    </row>
    <row r="6" spans="1:10" ht="19.5" x14ac:dyDescent="0.4">
      <c r="A6" s="25" t="s">
        <v>35</v>
      </c>
      <c r="E6" s="141" t="s">
        <v>83</v>
      </c>
      <c r="F6" s="28"/>
      <c r="G6" s="29" t="s">
        <v>3</v>
      </c>
      <c r="H6" s="341">
        <v>1606</v>
      </c>
      <c r="I6" s="342"/>
    </row>
    <row r="7" spans="1:10" ht="8.25" customHeight="1" x14ac:dyDescent="0.4">
      <c r="A7" s="25"/>
      <c r="E7" s="339" t="s">
        <v>24</v>
      </c>
      <c r="F7" s="339"/>
      <c r="G7" s="339"/>
      <c r="H7" s="339"/>
      <c r="I7" s="339"/>
    </row>
    <row r="8" spans="1:10" ht="19.5" hidden="1" customHeight="1" x14ac:dyDescent="0.4">
      <c r="A8" s="25"/>
      <c r="E8" s="165"/>
      <c r="F8" s="165"/>
      <c r="G8" s="165"/>
      <c r="H8" s="29"/>
      <c r="I8" s="165"/>
    </row>
    <row r="9" spans="1:10" ht="30.75" customHeight="1" x14ac:dyDescent="0.4">
      <c r="A9" s="25"/>
      <c r="E9" s="168"/>
      <c r="F9" s="165"/>
      <c r="G9" s="165"/>
      <c r="H9" s="29"/>
      <c r="I9" s="165"/>
    </row>
    <row r="11" spans="1:10" s="3" customFormat="1" ht="15" customHeight="1" x14ac:dyDescent="0.4">
      <c r="A11" s="31"/>
      <c r="B11" s="32"/>
      <c r="C11" s="32"/>
      <c r="D11" s="32"/>
      <c r="E11" s="334" t="s">
        <v>4</v>
      </c>
      <c r="F11" s="335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6"/>
      <c r="H14" s="166"/>
      <c r="I14" s="167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36">
        <v>36031000</v>
      </c>
      <c r="F16" s="338"/>
      <c r="G16" s="4">
        <f>H16+I16</f>
        <v>43099602.990000002</v>
      </c>
      <c r="H16" s="161">
        <v>43043442.530000001</v>
      </c>
      <c r="I16" s="161">
        <v>56160.46</v>
      </c>
      <c r="J16" s="32"/>
    </row>
    <row r="17" spans="1:13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114090</v>
      </c>
      <c r="H17" s="5">
        <v>94703.8</v>
      </c>
      <c r="I17" s="5">
        <v>19386.2</v>
      </c>
      <c r="J17" s="39"/>
      <c r="K17" s="148"/>
    </row>
    <row r="18" spans="1:13" s="3" customFormat="1" ht="19.5" x14ac:dyDescent="0.4">
      <c r="A18" s="38" t="s">
        <v>69</v>
      </c>
      <c r="B18" s="2"/>
      <c r="C18" s="2"/>
      <c r="D18" s="2"/>
      <c r="E18" s="336">
        <v>37069000</v>
      </c>
      <c r="F18" s="338"/>
      <c r="G18" s="4">
        <f>H18+I18</f>
        <v>47172403.109999999</v>
      </c>
      <c r="H18" s="161">
        <v>46897283.049999997</v>
      </c>
      <c r="I18" s="161">
        <v>275120.06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00"/>
    </row>
    <row r="20" spans="1:13" s="83" customFormat="1" ht="19.5" x14ac:dyDescent="0.4">
      <c r="A20" s="71" t="s">
        <v>70</v>
      </c>
      <c r="B20" s="71"/>
      <c r="C20" s="67"/>
      <c r="D20" s="71"/>
      <c r="E20" s="71"/>
      <c r="F20" s="71"/>
      <c r="G20" s="64">
        <f>G18-G16+G17</f>
        <v>4186890.1199999973</v>
      </c>
      <c r="H20" s="64">
        <f>H18-H16+H17</f>
        <v>3948544.3199999956</v>
      </c>
      <c r="I20" s="64">
        <f>I18-I16+I17</f>
        <v>238345.80000000002</v>
      </c>
      <c r="J20" s="65"/>
    </row>
    <row r="21" spans="1:13" s="66" customFormat="1" ht="19.5" x14ac:dyDescent="0.4">
      <c r="A21" s="62" t="s">
        <v>25</v>
      </c>
      <c r="B21" s="62"/>
      <c r="C21" s="63"/>
      <c r="D21" s="62"/>
      <c r="E21" s="62"/>
      <c r="F21" s="62"/>
      <c r="G21" s="64">
        <f>G20-G17</f>
        <v>4072800.1199999973</v>
      </c>
      <c r="H21" s="64">
        <f>H20-H17</f>
        <v>3853840.5199999958</v>
      </c>
      <c r="I21" s="64">
        <f>I20-I17</f>
        <v>218959.6</v>
      </c>
      <c r="J21" s="65"/>
    </row>
    <row r="22" spans="1:13" s="66" customFormat="1" ht="19.5" x14ac:dyDescent="0.4">
      <c r="A22" s="71"/>
      <c r="B22" s="62"/>
      <c r="C22" s="63"/>
      <c r="D22" s="62"/>
      <c r="E22" s="62"/>
      <c r="F22" s="62"/>
      <c r="G22" s="64"/>
      <c r="H22" s="64"/>
      <c r="I22" s="64"/>
      <c r="J22" s="65"/>
    </row>
    <row r="23" spans="1:13" s="66" customFormat="1" ht="19.5" x14ac:dyDescent="0.4">
      <c r="A23" s="71"/>
      <c r="B23" s="62"/>
      <c r="C23" s="63"/>
      <c r="D23" s="62"/>
      <c r="E23" s="62"/>
      <c r="F23" s="62"/>
      <c r="G23" s="64"/>
      <c r="H23" s="64"/>
      <c r="I23" s="64"/>
      <c r="J23" s="65"/>
    </row>
    <row r="24" spans="1:13" s="66" customFormat="1" ht="19.5" x14ac:dyDescent="0.4">
      <c r="A24" s="35" t="s">
        <v>71</v>
      </c>
      <c r="H24" s="64"/>
      <c r="I24" s="64"/>
      <c r="J24" s="65"/>
    </row>
    <row r="25" spans="1:13" s="66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2414482.4399999976</v>
      </c>
      <c r="H25" s="50">
        <f>H21-H26</f>
        <v>2195522.8399999961</v>
      </c>
      <c r="I25" s="154">
        <f>I21-I26</f>
        <v>218959.6</v>
      </c>
      <c r="J25" s="191"/>
      <c r="K25" s="191"/>
      <c r="L25" s="192"/>
      <c r="M25" s="192"/>
    </row>
    <row r="26" spans="1:13" s="66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1658317.68</v>
      </c>
      <c r="H26" s="162">
        <v>1658317.68</v>
      </c>
      <c r="I26" s="162">
        <v>0</v>
      </c>
      <c r="J26" s="193"/>
      <c r="L26" s="192"/>
      <c r="M26" s="192"/>
    </row>
    <row r="27" spans="1:13" s="66" customFormat="1" x14ac:dyDescent="0.2">
      <c r="A27" s="69"/>
      <c r="B27" s="69"/>
      <c r="C27" s="69"/>
      <c r="D27" s="69"/>
      <c r="E27" s="69"/>
      <c r="F27" s="69"/>
      <c r="G27" s="69"/>
      <c r="H27" s="70"/>
      <c r="I27" s="70"/>
      <c r="J27" s="194"/>
      <c r="K27" s="195"/>
      <c r="L27" s="192"/>
      <c r="M27" s="192"/>
    </row>
    <row r="28" spans="1:13" s="66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76"/>
      <c r="L28" s="192"/>
      <c r="M28" s="192"/>
    </row>
    <row r="29" spans="1:13" s="66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2414482.44</v>
      </c>
      <c r="H29" s="74"/>
      <c r="I29" s="75"/>
      <c r="J29" s="76"/>
      <c r="L29" s="192"/>
      <c r="M29" s="192"/>
    </row>
    <row r="30" spans="1:13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0</v>
      </c>
      <c r="H30" s="74"/>
      <c r="I30" s="75"/>
      <c r="L30" s="192"/>
      <c r="M30" s="192"/>
    </row>
    <row r="31" spans="1:13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f>100000+2314482.44</f>
        <v>2414482.44</v>
      </c>
      <c r="H31" s="74"/>
      <c r="I31" s="75"/>
      <c r="J31" s="196"/>
      <c r="K31" s="196"/>
      <c r="L31" s="192"/>
      <c r="M31" s="192"/>
    </row>
    <row r="32" spans="1:13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1658317.68</v>
      </c>
      <c r="H32" s="74"/>
      <c r="I32" s="75"/>
      <c r="J32" s="197"/>
      <c r="L32" s="192"/>
      <c r="M32" s="192"/>
    </row>
    <row r="33" spans="1:13" s="3" customFormat="1" ht="20.2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16">
        <v>2568540.4500000002</v>
      </c>
      <c r="H33" s="215"/>
      <c r="I33" s="215"/>
      <c r="J33" s="193"/>
      <c r="K33" s="198"/>
    </row>
    <row r="34" spans="1:13" ht="52.5" customHeight="1" x14ac:dyDescent="0.2">
      <c r="A34" s="322" t="s">
        <v>118</v>
      </c>
      <c r="B34" s="322"/>
      <c r="C34" s="322"/>
      <c r="D34" s="322"/>
      <c r="E34" s="322"/>
      <c r="F34" s="322"/>
      <c r="G34" s="322"/>
      <c r="H34" s="322"/>
      <c r="I34" s="322"/>
      <c r="J34" s="193"/>
      <c r="K34" s="20"/>
      <c r="L34" s="119"/>
      <c r="M34" s="119"/>
    </row>
    <row r="35" spans="1:13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194"/>
      <c r="K35" s="195"/>
      <c r="L35" s="119"/>
      <c r="M35" s="119"/>
    </row>
    <row r="36" spans="1:13" ht="18.75" x14ac:dyDescent="0.4">
      <c r="A36" s="35"/>
      <c r="B36" s="35"/>
      <c r="C36" s="35"/>
      <c r="D36" s="41"/>
      <c r="E36" s="32"/>
      <c r="F36" s="42" t="s">
        <v>26</v>
      </c>
      <c r="G36" s="55" t="s">
        <v>5</v>
      </c>
      <c r="H36" s="34"/>
      <c r="I36" s="218" t="s">
        <v>28</v>
      </c>
      <c r="J36" s="20"/>
      <c r="L36" s="119"/>
      <c r="M36" s="119"/>
    </row>
    <row r="37" spans="1:13" ht="16.5" x14ac:dyDescent="0.35">
      <c r="A37" s="219" t="s">
        <v>22</v>
      </c>
      <c r="B37" s="43"/>
      <c r="C37" s="1"/>
      <c r="D37" s="43"/>
      <c r="E37" s="58"/>
      <c r="F37" s="59">
        <v>17814088</v>
      </c>
      <c r="G37" s="59">
        <v>17814088</v>
      </c>
      <c r="H37" s="60"/>
      <c r="I37" s="221">
        <f t="shared" ref="I37:I40" si="0">IF(F37=0,"nerozp.",G37/F37)</f>
        <v>1</v>
      </c>
      <c r="J37" s="20"/>
    </row>
    <row r="38" spans="1:13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  <c r="J38" s="20"/>
    </row>
    <row r="39" spans="1:13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  <c r="J39" s="20"/>
    </row>
    <row r="40" spans="1:13" ht="16.5" x14ac:dyDescent="0.35">
      <c r="A40" s="219" t="s">
        <v>62</v>
      </c>
      <c r="B40" s="43"/>
      <c r="C40" s="1"/>
      <c r="D40" s="61"/>
      <c r="E40" s="61"/>
      <c r="F40" s="59">
        <v>49.72</v>
      </c>
      <c r="G40" s="59">
        <v>48.71</v>
      </c>
      <c r="H40" s="60"/>
      <c r="I40" s="221">
        <f t="shared" si="0"/>
        <v>0.97968624296057927</v>
      </c>
      <c r="J40" s="10"/>
    </row>
    <row r="41" spans="1:13" ht="16.5" x14ac:dyDescent="0.35">
      <c r="A41" s="219" t="s">
        <v>59</v>
      </c>
      <c r="B41" s="43"/>
      <c r="C41" s="1"/>
      <c r="D41" s="58"/>
      <c r="E41" s="58"/>
      <c r="F41" s="59">
        <v>3114771</v>
      </c>
      <c r="G41" s="59">
        <v>3114771</v>
      </c>
      <c r="H41" s="60"/>
      <c r="I41" s="221">
        <f>IF(F41=0,"nerozp.",G41/F41)</f>
        <v>1</v>
      </c>
      <c r="J41" s="10"/>
    </row>
    <row r="42" spans="1:13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  <c r="J42" s="10"/>
    </row>
    <row r="43" spans="1:13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  <c r="J43" s="10"/>
    </row>
    <row r="44" spans="1:13" ht="54" customHeight="1" x14ac:dyDescent="0.2">
      <c r="A44" s="222" t="s">
        <v>58</v>
      </c>
      <c r="B44" s="323"/>
      <c r="C44" s="323"/>
      <c r="D44" s="323"/>
      <c r="E44" s="323"/>
      <c r="F44" s="323"/>
      <c r="G44" s="323"/>
      <c r="H44" s="323"/>
      <c r="I44" s="323"/>
      <c r="J44" s="10"/>
    </row>
    <row r="45" spans="1:13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  <c r="J45" s="10"/>
    </row>
    <row r="46" spans="1:13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  <c r="J46" s="10"/>
    </row>
    <row r="47" spans="1:13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  <c r="J47" s="10"/>
    </row>
    <row r="48" spans="1:13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12"/>
      <c r="K48" s="313"/>
      <c r="L48" s="3"/>
      <c r="M48" s="3"/>
    </row>
    <row r="49" spans="1:13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</row>
    <row r="50" spans="1:13" ht="13.5" thickTop="1" x14ac:dyDescent="0.2">
      <c r="A50" s="242"/>
      <c r="B50" s="243"/>
      <c r="C50" s="243" t="s">
        <v>15</v>
      </c>
      <c r="D50" s="243"/>
      <c r="E50" s="244">
        <v>9284</v>
      </c>
      <c r="F50" s="245">
        <v>0</v>
      </c>
      <c r="G50" s="246">
        <v>0</v>
      </c>
      <c r="H50" s="246">
        <f t="shared" ref="H50:H53" si="2">E50+F50-G50</f>
        <v>9284</v>
      </c>
      <c r="I50" s="247">
        <v>9284</v>
      </c>
      <c r="J50" s="201"/>
      <c r="K50" s="201"/>
      <c r="L50" s="14"/>
      <c r="M50" s="14"/>
    </row>
    <row r="51" spans="1:13" x14ac:dyDescent="0.2">
      <c r="A51" s="248"/>
      <c r="B51" s="249"/>
      <c r="C51" s="249" t="s">
        <v>20</v>
      </c>
      <c r="D51" s="249"/>
      <c r="E51" s="250">
        <v>236078.09</v>
      </c>
      <c r="F51" s="251">
        <v>358129</v>
      </c>
      <c r="G51" s="252">
        <v>281342</v>
      </c>
      <c r="H51" s="252">
        <f t="shared" si="2"/>
        <v>312865.08999999997</v>
      </c>
      <c r="I51" s="253">
        <v>312865.09000000003</v>
      </c>
      <c r="J51" s="201"/>
      <c r="K51" s="202"/>
      <c r="L51" s="14"/>
      <c r="M51" s="14"/>
    </row>
    <row r="52" spans="1:13" x14ac:dyDescent="0.2">
      <c r="A52" s="248"/>
      <c r="B52" s="249"/>
      <c r="C52" s="249" t="s">
        <v>63</v>
      </c>
      <c r="D52" s="249"/>
      <c r="E52" s="250">
        <v>629229.47</v>
      </c>
      <c r="F52" s="251">
        <v>1871940.4</v>
      </c>
      <c r="G52" s="252">
        <v>612708.68999999994</v>
      </c>
      <c r="H52" s="252">
        <f t="shared" si="2"/>
        <v>1888461.1800000002</v>
      </c>
      <c r="I52" s="253">
        <v>1888461.18</v>
      </c>
      <c r="J52" s="202"/>
      <c r="K52" s="202"/>
      <c r="L52" s="14"/>
      <c r="M52" s="14"/>
    </row>
    <row r="53" spans="1:13" x14ac:dyDescent="0.2">
      <c r="A53" s="248"/>
      <c r="B53" s="249"/>
      <c r="C53" s="249" t="s">
        <v>61</v>
      </c>
      <c r="D53" s="249"/>
      <c r="E53" s="250">
        <v>4208.25</v>
      </c>
      <c r="F53" s="251">
        <v>4744530.26</v>
      </c>
      <c r="G53" s="252">
        <v>4025929.25</v>
      </c>
      <c r="H53" s="252">
        <f t="shared" si="2"/>
        <v>722809.25999999978</v>
      </c>
      <c r="I53" s="253">
        <v>722809.26</v>
      </c>
      <c r="J53" s="203"/>
      <c r="K53" s="203"/>
      <c r="L53" s="14"/>
      <c r="M53" s="14"/>
    </row>
    <row r="54" spans="1:13" ht="18.75" thickBot="1" x14ac:dyDescent="0.4">
      <c r="A54" s="254" t="s">
        <v>11</v>
      </c>
      <c r="B54" s="255"/>
      <c r="C54" s="255"/>
      <c r="D54" s="255"/>
      <c r="E54" s="256">
        <f>E50+E51+E52+E53</f>
        <v>878799.80999999994</v>
      </c>
      <c r="F54" s="257">
        <f>F50+F51+F52+F53</f>
        <v>6974599.6600000001</v>
      </c>
      <c r="G54" s="258">
        <f>G50+G51+G52+G53</f>
        <v>4919979.9399999995</v>
      </c>
      <c r="H54" s="258">
        <f>H50+H51+H52+H53</f>
        <v>2933419.53</v>
      </c>
      <c r="I54" s="259">
        <f>SUM(I50:I53)</f>
        <v>2933419.5300000003</v>
      </c>
      <c r="J54" s="199"/>
      <c r="K54" s="199"/>
    </row>
    <row r="55" spans="1:13" ht="18.75" thickTop="1" x14ac:dyDescent="0.35">
      <c r="A55" s="45"/>
      <c r="B55" s="2"/>
      <c r="C55" s="2"/>
      <c r="D55" s="58"/>
      <c r="E55" s="58"/>
      <c r="F55" s="34"/>
      <c r="G55" s="330" t="str">
        <f>IF(ROUND(I50,2)=ROUND(H50,2),"","Zdůvodnit rozdíl mezi fin. krytím a stavem fondu odměn, popř. vyplnit tab. č. 2.3.Fondu odměn")</f>
        <v/>
      </c>
      <c r="H55" s="343"/>
      <c r="I55" s="343"/>
      <c r="J55" s="10"/>
    </row>
    <row r="56" spans="1:13" ht="18" x14ac:dyDescent="0.35">
      <c r="A56" s="45"/>
      <c r="B56" s="2"/>
      <c r="C56" s="2"/>
      <c r="D56" s="58"/>
      <c r="E56" s="58"/>
      <c r="F56" s="34"/>
      <c r="G56" s="332" t="str">
        <f>IF(ROUND(I51,2)=ROUND(H51,2),"","Zdůvodnit rozdíl mezi fin. krytím a stavem FKSP, popř. vyplnit tab. č. 2.3.FKSP")</f>
        <v/>
      </c>
      <c r="H56" s="283"/>
      <c r="I56" s="283"/>
      <c r="J56" s="45"/>
    </row>
    <row r="57" spans="1:13" ht="1.5" customHeight="1" x14ac:dyDescent="0.25">
      <c r="A57" s="260"/>
      <c r="B57" s="260"/>
      <c r="C57" s="260"/>
      <c r="D57" s="260"/>
      <c r="E57" s="260"/>
      <c r="F57" s="260"/>
      <c r="G57" s="332" t="str">
        <f>IF(ROUND(I53,2)=ROUND(H53,2),"","Zdůvodnit rozdíl mezi fin. krytím a stavem fondu investic, popř. vyplnit tab. č. 2.1. Fond investic")</f>
        <v/>
      </c>
      <c r="H57" s="283"/>
      <c r="I57" s="283"/>
      <c r="J57" s="46"/>
    </row>
    <row r="58" spans="1:13" x14ac:dyDescent="0.2">
      <c r="A58" s="32"/>
      <c r="B58" s="32"/>
      <c r="C58" s="32"/>
      <c r="D58" s="32"/>
      <c r="E58" s="32"/>
      <c r="F58" s="32"/>
      <c r="G58" s="332" t="str">
        <f>IF(ROUND(I53,2)=ROUND(H53,2),"","Zdůvodnit rozdíl mezi fin. krytím a stavem fondu investic, popř. vyplnit tab. č. 2.1. Fond investic")</f>
        <v/>
      </c>
      <c r="H58" s="283"/>
      <c r="I58" s="283"/>
      <c r="J58" s="47"/>
    </row>
    <row r="59" spans="1:13" x14ac:dyDescent="0.2">
      <c r="A59" s="32"/>
      <c r="B59" s="32"/>
      <c r="C59" s="32"/>
      <c r="D59" s="32"/>
      <c r="E59" s="32"/>
      <c r="F59" s="32"/>
      <c r="G59" s="261"/>
      <c r="H59" s="32"/>
      <c r="I59" s="32"/>
    </row>
    <row r="60" spans="1:13" x14ac:dyDescent="0.2">
      <c r="A60" s="32"/>
      <c r="B60" s="32"/>
      <c r="C60" s="32"/>
      <c r="D60" s="32"/>
      <c r="E60" s="32"/>
      <c r="F60" s="32"/>
      <c r="G60" s="261"/>
      <c r="H60" s="32"/>
      <c r="I60" s="32"/>
    </row>
    <row r="61" spans="1:13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3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3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3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6">
    <mergeCell ref="G55:I55"/>
    <mergeCell ref="G56:I56"/>
    <mergeCell ref="G57:I57"/>
    <mergeCell ref="G58:I58"/>
    <mergeCell ref="J48:K48"/>
    <mergeCell ref="H45:I45"/>
    <mergeCell ref="F47:F48"/>
    <mergeCell ref="E18:F18"/>
    <mergeCell ref="C29:E29"/>
    <mergeCell ref="C32:F32"/>
    <mergeCell ref="B33:F33"/>
    <mergeCell ref="A34:I34"/>
    <mergeCell ref="A43:I43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6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54" t="s">
        <v>0</v>
      </c>
      <c r="B1" s="23"/>
      <c r="C1" s="23"/>
      <c r="D1" s="23"/>
    </row>
    <row r="2" spans="1:10" ht="19.5" x14ac:dyDescent="0.4">
      <c r="A2" s="325" t="s">
        <v>1</v>
      </c>
      <c r="B2" s="325"/>
      <c r="C2" s="325"/>
      <c r="D2" s="325"/>
      <c r="E2" s="326" t="s">
        <v>84</v>
      </c>
      <c r="F2" s="326"/>
      <c r="G2" s="326"/>
      <c r="H2" s="326"/>
      <c r="I2" s="326"/>
      <c r="J2" s="25"/>
    </row>
    <row r="3" spans="1:10" ht="9.75" customHeight="1" x14ac:dyDescent="0.4">
      <c r="A3" s="164"/>
      <c r="B3" s="164"/>
      <c r="C3" s="164"/>
      <c r="D3" s="164"/>
      <c r="E3" s="339" t="s">
        <v>23</v>
      </c>
      <c r="F3" s="339"/>
      <c r="G3" s="339"/>
      <c r="H3" s="339"/>
      <c r="I3" s="339"/>
      <c r="J3" s="25"/>
    </row>
    <row r="4" spans="1:10" ht="15.75" x14ac:dyDescent="0.25">
      <c r="A4" s="26" t="s">
        <v>2</v>
      </c>
      <c r="E4" s="327" t="s">
        <v>85</v>
      </c>
      <c r="F4" s="340"/>
      <c r="G4" s="340"/>
      <c r="H4" s="340"/>
      <c r="I4" s="340"/>
    </row>
    <row r="5" spans="1:10" ht="7.5" customHeight="1" x14ac:dyDescent="0.3">
      <c r="A5" s="27"/>
      <c r="E5" s="339" t="s">
        <v>23</v>
      </c>
      <c r="F5" s="339"/>
      <c r="G5" s="339"/>
      <c r="H5" s="339"/>
      <c r="I5" s="339"/>
    </row>
    <row r="6" spans="1:10" ht="19.5" x14ac:dyDescent="0.4">
      <c r="A6" s="25" t="s">
        <v>35</v>
      </c>
      <c r="E6" s="141" t="s">
        <v>86</v>
      </c>
      <c r="F6" s="28"/>
      <c r="G6" s="29" t="s">
        <v>3</v>
      </c>
      <c r="H6" s="341">
        <v>1607</v>
      </c>
      <c r="I6" s="342"/>
    </row>
    <row r="7" spans="1:10" ht="8.25" customHeight="1" x14ac:dyDescent="0.4">
      <c r="A7" s="25"/>
      <c r="E7" s="339" t="s">
        <v>24</v>
      </c>
      <c r="F7" s="339"/>
      <c r="G7" s="339"/>
      <c r="H7" s="339"/>
      <c r="I7" s="339"/>
    </row>
    <row r="8" spans="1:10" ht="19.5" hidden="1" customHeight="1" x14ac:dyDescent="0.4">
      <c r="A8" s="25"/>
      <c r="E8" s="165"/>
      <c r="F8" s="165"/>
      <c r="G8" s="165"/>
      <c r="H8" s="29"/>
      <c r="I8" s="165"/>
    </row>
    <row r="9" spans="1:10" ht="30.75" customHeight="1" x14ac:dyDescent="0.4">
      <c r="A9" s="25"/>
      <c r="E9" s="165"/>
      <c r="F9" s="165"/>
      <c r="G9" s="165"/>
      <c r="H9" s="29"/>
      <c r="I9" s="165"/>
    </row>
    <row r="11" spans="1:10" s="3" customFormat="1" ht="15" customHeight="1" x14ac:dyDescent="0.4">
      <c r="A11" s="31"/>
      <c r="B11" s="32"/>
      <c r="C11" s="32"/>
      <c r="D11" s="32"/>
      <c r="E11" s="334" t="s">
        <v>4</v>
      </c>
      <c r="F11" s="335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6"/>
      <c r="H14" s="166"/>
      <c r="I14" s="167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36">
        <v>28775000</v>
      </c>
      <c r="F16" s="338"/>
      <c r="G16" s="4">
        <f>H16+I16</f>
        <v>29993535.470000003</v>
      </c>
      <c r="H16" s="50">
        <v>29736373.920000002</v>
      </c>
      <c r="I16" s="50">
        <v>257161.55</v>
      </c>
      <c r="J16" s="32"/>
    </row>
    <row r="17" spans="1:13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8"/>
    </row>
    <row r="18" spans="1:13" s="3" customFormat="1" ht="19.5" x14ac:dyDescent="0.4">
      <c r="A18" s="38" t="s">
        <v>69</v>
      </c>
      <c r="B18" s="2"/>
      <c r="C18" s="2"/>
      <c r="D18" s="2"/>
      <c r="E18" s="336">
        <v>28785000</v>
      </c>
      <c r="F18" s="338"/>
      <c r="G18" s="4">
        <f>H18+I18</f>
        <v>30472715.989999998</v>
      </c>
      <c r="H18" s="50">
        <v>30038393.309999999</v>
      </c>
      <c r="I18" s="50">
        <v>434322.68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00"/>
    </row>
    <row r="20" spans="1:13" s="83" customFormat="1" ht="19.5" x14ac:dyDescent="0.4">
      <c r="A20" s="71" t="s">
        <v>70</v>
      </c>
      <c r="B20" s="71"/>
      <c r="C20" s="67"/>
      <c r="D20" s="71"/>
      <c r="E20" s="71"/>
      <c r="F20" s="71"/>
      <c r="G20" s="64">
        <f>G18-G16+G17</f>
        <v>479180.51999999583</v>
      </c>
      <c r="H20" s="64">
        <f>H18-H16+H17</f>
        <v>302019.38999999687</v>
      </c>
      <c r="I20" s="64">
        <f>I18-I16+I17</f>
        <v>177161.13</v>
      </c>
      <c r="J20" s="65"/>
    </row>
    <row r="21" spans="1:13" s="66" customFormat="1" ht="19.5" x14ac:dyDescent="0.4">
      <c r="A21" s="62" t="s">
        <v>25</v>
      </c>
      <c r="B21" s="62"/>
      <c r="C21" s="63"/>
      <c r="D21" s="62"/>
      <c r="E21" s="62"/>
      <c r="F21" s="62"/>
      <c r="G21" s="64">
        <f>G20-G17</f>
        <v>479180.51999999583</v>
      </c>
      <c r="H21" s="64">
        <f>H20-H17</f>
        <v>302019.38999999687</v>
      </c>
      <c r="I21" s="64">
        <f>I20-I17</f>
        <v>177161.13</v>
      </c>
      <c r="J21" s="65"/>
    </row>
    <row r="22" spans="1:13" s="66" customFormat="1" ht="19.5" x14ac:dyDescent="0.4">
      <c r="A22" s="62"/>
      <c r="B22" s="62"/>
      <c r="C22" s="63"/>
      <c r="D22" s="62"/>
      <c r="E22" s="62"/>
      <c r="F22" s="62"/>
      <c r="G22" s="64"/>
      <c r="H22" s="64"/>
      <c r="I22" s="64"/>
      <c r="J22" s="65"/>
    </row>
    <row r="23" spans="1:13" s="66" customFormat="1" ht="19.5" x14ac:dyDescent="0.4">
      <c r="A23" s="62"/>
      <c r="B23" s="62"/>
      <c r="C23" s="63"/>
      <c r="D23" s="62"/>
      <c r="E23" s="62"/>
      <c r="F23" s="62"/>
      <c r="G23" s="64"/>
      <c r="H23" s="64"/>
      <c r="I23" s="64"/>
      <c r="J23" s="65"/>
    </row>
    <row r="24" spans="1:13" s="66" customFormat="1" ht="19.5" x14ac:dyDescent="0.4">
      <c r="A24" s="35" t="s">
        <v>71</v>
      </c>
      <c r="B24" s="41"/>
      <c r="C24" s="36"/>
      <c r="D24" s="41"/>
      <c r="E24" s="41"/>
      <c r="F24" s="32"/>
      <c r="G24" s="32"/>
      <c r="H24" s="64"/>
      <c r="I24" s="64"/>
      <c r="J24" s="65"/>
    </row>
    <row r="25" spans="1:13" s="66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469442.51999999583</v>
      </c>
      <c r="H25" s="50">
        <f>H21-H26</f>
        <v>292281.38999999687</v>
      </c>
      <c r="I25" s="154">
        <f>I21-I26</f>
        <v>177161.13</v>
      </c>
      <c r="J25" s="191"/>
      <c r="K25" s="191"/>
      <c r="L25" s="192"/>
      <c r="M25" s="192"/>
    </row>
    <row r="26" spans="1:13" s="66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9738</v>
      </c>
      <c r="H26" s="50">
        <v>9738</v>
      </c>
      <c r="I26" s="154">
        <v>0</v>
      </c>
      <c r="J26" s="193"/>
      <c r="L26" s="192"/>
      <c r="M26" s="192"/>
    </row>
    <row r="27" spans="1:13" s="66" customFormat="1" x14ac:dyDescent="0.2">
      <c r="A27" s="69"/>
      <c r="B27" s="69"/>
      <c r="C27" s="69"/>
      <c r="D27" s="69"/>
      <c r="E27" s="69"/>
      <c r="F27" s="69"/>
      <c r="G27" s="69"/>
      <c r="H27" s="70"/>
      <c r="I27" s="70"/>
      <c r="J27" s="194"/>
      <c r="K27" s="195"/>
      <c r="L27" s="192"/>
      <c r="M27" s="192"/>
    </row>
    <row r="28" spans="1:13" s="66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76"/>
      <c r="L28" s="192"/>
      <c r="M28" s="192"/>
    </row>
    <row r="29" spans="1:13" s="66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469442.51999999583</v>
      </c>
      <c r="H29" s="74"/>
      <c r="I29" s="75"/>
      <c r="J29" s="76"/>
      <c r="L29" s="192"/>
      <c r="M29" s="192"/>
    </row>
    <row r="30" spans="1:13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18000</v>
      </c>
      <c r="H30" s="74"/>
      <c r="I30" s="75"/>
      <c r="L30" s="192"/>
      <c r="M30" s="192"/>
    </row>
    <row r="31" spans="1:13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f>G25-G30</f>
        <v>451442.51999999583</v>
      </c>
      <c r="H31" s="74"/>
      <c r="I31" s="75"/>
      <c r="J31" s="196"/>
      <c r="K31" s="196"/>
      <c r="L31" s="192"/>
      <c r="M31" s="192"/>
    </row>
    <row r="32" spans="1:13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9738</v>
      </c>
      <c r="H32" s="74"/>
      <c r="I32" s="75"/>
      <c r="J32" s="197"/>
      <c r="L32" s="192"/>
      <c r="M32" s="192"/>
    </row>
    <row r="33" spans="1:13" s="3" customFormat="1" ht="20.2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16">
        <v>101322.34</v>
      </c>
      <c r="H33" s="215"/>
      <c r="I33" s="215"/>
      <c r="J33" s="193"/>
      <c r="K33" s="198"/>
    </row>
    <row r="34" spans="1:13" ht="42" customHeight="1" x14ac:dyDescent="0.2">
      <c r="A34" s="322" t="s">
        <v>119</v>
      </c>
      <c r="B34" s="322"/>
      <c r="C34" s="322"/>
      <c r="D34" s="322"/>
      <c r="E34" s="322"/>
      <c r="F34" s="322"/>
      <c r="G34" s="322"/>
      <c r="H34" s="322"/>
      <c r="I34" s="322"/>
      <c r="J34" s="193"/>
      <c r="K34" s="20"/>
      <c r="L34" s="119"/>
      <c r="M34" s="119"/>
    </row>
    <row r="35" spans="1:13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194"/>
      <c r="K35" s="195"/>
      <c r="L35" s="119"/>
      <c r="M35" s="119"/>
    </row>
    <row r="36" spans="1:13" ht="18.75" x14ac:dyDescent="0.4">
      <c r="A36" s="35"/>
      <c r="B36" s="35"/>
      <c r="C36" s="35"/>
      <c r="D36" s="41"/>
      <c r="E36" s="32"/>
      <c r="F36" s="42" t="s">
        <v>26</v>
      </c>
      <c r="G36" s="55" t="s">
        <v>5</v>
      </c>
      <c r="H36" s="34"/>
      <c r="I36" s="218" t="s">
        <v>28</v>
      </c>
      <c r="J36" s="20"/>
      <c r="L36" s="119"/>
      <c r="M36" s="119"/>
    </row>
    <row r="37" spans="1:13" ht="16.5" x14ac:dyDescent="0.35">
      <c r="A37" s="219" t="s">
        <v>22</v>
      </c>
      <c r="B37" s="43"/>
      <c r="C37" s="1"/>
      <c r="D37" s="43"/>
      <c r="E37" s="58"/>
      <c r="F37" s="59">
        <v>16571000</v>
      </c>
      <c r="G37" s="59">
        <v>16571000</v>
      </c>
      <c r="H37" s="60"/>
      <c r="I37" s="221">
        <f t="shared" ref="I37:I40" si="0">IF(F37=0,"nerozp.",G37/F37)</f>
        <v>1</v>
      </c>
      <c r="J37" s="20"/>
    </row>
    <row r="38" spans="1:13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  <c r="J38" s="20"/>
    </row>
    <row r="39" spans="1:13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  <c r="J39" s="20"/>
    </row>
    <row r="40" spans="1:13" ht="16.5" x14ac:dyDescent="0.35">
      <c r="A40" s="219" t="s">
        <v>62</v>
      </c>
      <c r="B40" s="43"/>
      <c r="C40" s="1"/>
      <c r="D40" s="61"/>
      <c r="E40" s="61"/>
      <c r="F40" s="59">
        <v>46.98</v>
      </c>
      <c r="G40" s="59">
        <v>44.12</v>
      </c>
      <c r="H40" s="60"/>
      <c r="I40" s="221">
        <f t="shared" si="0"/>
        <v>0.93912303107705408</v>
      </c>
      <c r="J40" s="10"/>
    </row>
    <row r="41" spans="1:13" ht="16.5" x14ac:dyDescent="0.35">
      <c r="A41" s="219" t="s">
        <v>59</v>
      </c>
      <c r="B41" s="43"/>
      <c r="C41" s="1"/>
      <c r="D41" s="58"/>
      <c r="E41" s="58"/>
      <c r="F41" s="59">
        <v>1164651</v>
      </c>
      <c r="G41" s="59">
        <v>1164651</v>
      </c>
      <c r="H41" s="60"/>
      <c r="I41" s="221">
        <f>IF(F41=0,"nerozp.",G41/F41)</f>
        <v>1</v>
      </c>
      <c r="J41" s="10"/>
    </row>
    <row r="42" spans="1:13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  <c r="J42" s="10"/>
    </row>
    <row r="43" spans="1:13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  <c r="J43" s="10"/>
    </row>
    <row r="44" spans="1:13" ht="36" customHeight="1" x14ac:dyDescent="0.2">
      <c r="A44" s="222" t="s">
        <v>58</v>
      </c>
      <c r="B44" s="323"/>
      <c r="C44" s="323"/>
      <c r="D44" s="323"/>
      <c r="E44" s="323"/>
      <c r="F44" s="323"/>
      <c r="G44" s="323"/>
      <c r="H44" s="323"/>
      <c r="I44" s="323"/>
      <c r="J44" s="10"/>
    </row>
    <row r="45" spans="1:13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  <c r="J45" s="10"/>
    </row>
    <row r="46" spans="1:13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  <c r="J46" s="10"/>
    </row>
    <row r="47" spans="1:13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  <c r="J47" s="10"/>
    </row>
    <row r="48" spans="1:13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12"/>
      <c r="K48" s="313"/>
      <c r="L48" s="3"/>
      <c r="M48" s="3"/>
    </row>
    <row r="49" spans="1:13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</row>
    <row r="50" spans="1:13" ht="13.5" thickTop="1" x14ac:dyDescent="0.2">
      <c r="A50" s="242"/>
      <c r="B50" s="243"/>
      <c r="C50" s="243" t="s">
        <v>15</v>
      </c>
      <c r="D50" s="243"/>
      <c r="E50" s="244">
        <v>107355.32</v>
      </c>
      <c r="F50" s="245">
        <v>18000</v>
      </c>
      <c r="G50" s="246">
        <v>17100</v>
      </c>
      <c r="H50" s="246">
        <f t="shared" ref="H50:H53" si="2">E50+F50-G50</f>
        <v>108255.32</v>
      </c>
      <c r="I50" s="247">
        <v>108255.32</v>
      </c>
      <c r="J50" s="201"/>
      <c r="K50" s="201"/>
      <c r="L50" s="14"/>
      <c r="M50" s="14"/>
    </row>
    <row r="51" spans="1:13" x14ac:dyDescent="0.2">
      <c r="A51" s="248"/>
      <c r="B51" s="249"/>
      <c r="C51" s="249" t="s">
        <v>20</v>
      </c>
      <c r="D51" s="249"/>
      <c r="E51" s="250">
        <v>307440.90000000002</v>
      </c>
      <c r="F51" s="251">
        <v>329539.06</v>
      </c>
      <c r="G51" s="252">
        <v>404926</v>
      </c>
      <c r="H51" s="252">
        <f t="shared" si="2"/>
        <v>232053.95999999996</v>
      </c>
      <c r="I51" s="253">
        <v>227379.64</v>
      </c>
      <c r="J51" s="201"/>
      <c r="K51" s="202"/>
      <c r="L51" s="14"/>
      <c r="M51" s="14"/>
    </row>
    <row r="52" spans="1:13" x14ac:dyDescent="0.2">
      <c r="A52" s="248"/>
      <c r="B52" s="249"/>
      <c r="C52" s="249" t="s">
        <v>63</v>
      </c>
      <c r="D52" s="249"/>
      <c r="E52" s="250">
        <v>1557360.22</v>
      </c>
      <c r="F52" s="251">
        <v>410233.42</v>
      </c>
      <c r="G52" s="252">
        <v>809000</v>
      </c>
      <c r="H52" s="252">
        <f t="shared" si="2"/>
        <v>1158593.6399999999</v>
      </c>
      <c r="I52" s="253">
        <v>1158593.6399999999</v>
      </c>
      <c r="J52" s="202"/>
      <c r="K52" s="202"/>
      <c r="L52" s="14"/>
      <c r="M52" s="14"/>
    </row>
    <row r="53" spans="1:13" x14ac:dyDescent="0.2">
      <c r="A53" s="248"/>
      <c r="B53" s="249"/>
      <c r="C53" s="249" t="s">
        <v>61</v>
      </c>
      <c r="D53" s="249"/>
      <c r="E53" s="250">
        <v>354770.86</v>
      </c>
      <c r="F53" s="251">
        <v>2097082</v>
      </c>
      <c r="G53" s="252">
        <v>1308189</v>
      </c>
      <c r="H53" s="252">
        <f t="shared" si="2"/>
        <v>1143663.8599999999</v>
      </c>
      <c r="I53" s="253">
        <v>1143663.8600000001</v>
      </c>
      <c r="J53" s="203"/>
      <c r="K53" s="203"/>
      <c r="L53" s="14"/>
      <c r="M53" s="14"/>
    </row>
    <row r="54" spans="1:13" ht="18.75" thickBot="1" x14ac:dyDescent="0.4">
      <c r="A54" s="254" t="s">
        <v>11</v>
      </c>
      <c r="B54" s="255"/>
      <c r="C54" s="255"/>
      <c r="D54" s="255"/>
      <c r="E54" s="256">
        <f>E50+E51+E52+E53</f>
        <v>2326927.2999999998</v>
      </c>
      <c r="F54" s="257">
        <f>F50+F51+F52+F53</f>
        <v>2854854.48</v>
      </c>
      <c r="G54" s="258">
        <f>G50+G51+G52+G53</f>
        <v>2539215</v>
      </c>
      <c r="H54" s="258">
        <f>H50+H51+H52+H53</f>
        <v>2642566.7799999998</v>
      </c>
      <c r="I54" s="259">
        <f>SUM(I50:I53)</f>
        <v>2637892.46</v>
      </c>
      <c r="J54" s="199"/>
      <c r="K54" s="199"/>
    </row>
    <row r="55" spans="1:13" ht="18.75" thickTop="1" x14ac:dyDescent="0.35">
      <c r="A55" s="45"/>
      <c r="B55" s="2"/>
      <c r="C55" s="2"/>
      <c r="D55" s="58"/>
      <c r="E55" s="58"/>
      <c r="F55" s="34"/>
      <c r="G55" s="330"/>
      <c r="H55" s="343"/>
      <c r="I55" s="343"/>
      <c r="J55" s="10"/>
    </row>
    <row r="56" spans="1:13" ht="18" x14ac:dyDescent="0.35">
      <c r="A56" s="45"/>
      <c r="B56" s="2"/>
      <c r="C56" s="2"/>
      <c r="D56" s="58"/>
      <c r="E56" s="58"/>
      <c r="F56" s="34"/>
      <c r="G56" s="332"/>
      <c r="H56" s="283"/>
      <c r="I56" s="283"/>
      <c r="J56" s="45"/>
    </row>
    <row r="57" spans="1:13" ht="1.5" customHeight="1" x14ac:dyDescent="0.25">
      <c r="A57" s="260"/>
      <c r="B57" s="260"/>
      <c r="C57" s="260"/>
      <c r="D57" s="260"/>
      <c r="E57" s="260"/>
      <c r="F57" s="260"/>
      <c r="G57" s="332"/>
      <c r="H57" s="283"/>
      <c r="I57" s="283"/>
      <c r="J57" s="46"/>
    </row>
    <row r="58" spans="1:13" x14ac:dyDescent="0.2">
      <c r="A58" s="32"/>
      <c r="B58" s="32"/>
      <c r="C58" s="32"/>
      <c r="D58" s="32"/>
      <c r="E58" s="32"/>
      <c r="F58" s="32"/>
      <c r="G58" s="332"/>
      <c r="H58" s="283"/>
      <c r="I58" s="283"/>
      <c r="J58" s="47"/>
    </row>
    <row r="59" spans="1:13" x14ac:dyDescent="0.2">
      <c r="A59" s="32"/>
      <c r="B59" s="32"/>
      <c r="C59" s="32"/>
      <c r="D59" s="32"/>
      <c r="E59" s="32"/>
      <c r="F59" s="32"/>
      <c r="G59" s="261"/>
      <c r="H59" s="32"/>
      <c r="I59" s="32"/>
    </row>
    <row r="60" spans="1:13" x14ac:dyDescent="0.2">
      <c r="A60" s="32"/>
      <c r="B60" s="32"/>
      <c r="C60" s="32"/>
      <c r="D60" s="32"/>
      <c r="E60" s="32"/>
      <c r="F60" s="32"/>
      <c r="G60" s="261"/>
      <c r="H60" s="32"/>
      <c r="I60" s="32"/>
    </row>
    <row r="61" spans="1:13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3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3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3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6">
    <mergeCell ref="G55:I55"/>
    <mergeCell ref="G56:I56"/>
    <mergeCell ref="G57:I57"/>
    <mergeCell ref="G58:I58"/>
    <mergeCell ref="J48:K4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</mergeCells>
  <pageMargins left="0.39370078740157483" right="0" top="0.39370078740157483" bottom="0.19685039370078741" header="0.51181102362204722" footer="0.51181102362204722"/>
  <pageSetup paperSize="9" scale="75" firstPageNumber="21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66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2" width="11.42578125" style="9" bestFit="1" customWidth="1"/>
    <col min="13" max="13" width="11.42578125" style="9" customWidth="1"/>
    <col min="14" max="16384" width="9.140625" style="9"/>
  </cols>
  <sheetData>
    <row r="1" spans="1:10" ht="19.5" x14ac:dyDescent="0.4">
      <c r="A1" s="54" t="s">
        <v>0</v>
      </c>
      <c r="B1" s="23"/>
      <c r="C1" s="23"/>
      <c r="D1" s="23"/>
    </row>
    <row r="2" spans="1:10" ht="19.5" x14ac:dyDescent="0.4">
      <c r="A2" s="325" t="s">
        <v>1</v>
      </c>
      <c r="B2" s="325"/>
      <c r="C2" s="325"/>
      <c r="D2" s="325"/>
      <c r="E2" s="326" t="s">
        <v>87</v>
      </c>
      <c r="F2" s="326"/>
      <c r="G2" s="326"/>
      <c r="H2" s="326"/>
      <c r="I2" s="326"/>
      <c r="J2" s="25"/>
    </row>
    <row r="3" spans="1:10" ht="9.75" customHeight="1" x14ac:dyDescent="0.4">
      <c r="A3" s="125"/>
      <c r="B3" s="125"/>
      <c r="C3" s="125"/>
      <c r="D3" s="125"/>
      <c r="E3" s="339" t="s">
        <v>23</v>
      </c>
      <c r="F3" s="339"/>
      <c r="G3" s="339"/>
      <c r="H3" s="339"/>
      <c r="I3" s="339"/>
      <c r="J3" s="25"/>
    </row>
    <row r="4" spans="1:10" ht="15.75" x14ac:dyDescent="0.25">
      <c r="A4" s="26" t="s">
        <v>2</v>
      </c>
      <c r="E4" s="327" t="s">
        <v>111</v>
      </c>
      <c r="F4" s="340"/>
      <c r="G4" s="340"/>
      <c r="H4" s="340"/>
      <c r="I4" s="340"/>
    </row>
    <row r="5" spans="1:10" ht="7.5" customHeight="1" x14ac:dyDescent="0.3">
      <c r="A5" s="27"/>
      <c r="E5" s="339" t="s">
        <v>23</v>
      </c>
      <c r="F5" s="339"/>
      <c r="G5" s="339"/>
      <c r="H5" s="339"/>
      <c r="I5" s="339"/>
    </row>
    <row r="6" spans="1:10" ht="19.5" x14ac:dyDescent="0.4">
      <c r="A6" s="25" t="s">
        <v>35</v>
      </c>
      <c r="E6" s="141">
        <v>75008271</v>
      </c>
      <c r="F6" s="28"/>
      <c r="G6" s="29" t="s">
        <v>3</v>
      </c>
      <c r="H6" s="341">
        <v>1608</v>
      </c>
      <c r="I6" s="342"/>
    </row>
    <row r="7" spans="1:10" ht="8.25" customHeight="1" x14ac:dyDescent="0.4">
      <c r="A7" s="25"/>
      <c r="E7" s="339" t="s">
        <v>24</v>
      </c>
      <c r="F7" s="339"/>
      <c r="G7" s="339"/>
      <c r="H7" s="339"/>
      <c r="I7" s="339"/>
    </row>
    <row r="8" spans="1:10" ht="19.5" hidden="1" customHeight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34" t="s">
        <v>4</v>
      </c>
      <c r="F11" s="335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34" t="s">
        <v>7</v>
      </c>
      <c r="F12" s="335"/>
      <c r="G12" s="49" t="s">
        <v>8</v>
      </c>
      <c r="H12" s="48" t="s">
        <v>9</v>
      </c>
      <c r="I12" s="55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34" t="s">
        <v>11</v>
      </c>
      <c r="F13" s="335"/>
      <c r="G13" s="56"/>
      <c r="H13" s="317" t="s">
        <v>36</v>
      </c>
      <c r="I13" s="318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6"/>
      <c r="H14" s="123"/>
      <c r="I14" s="124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58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36">
        <v>27606000</v>
      </c>
      <c r="F16" s="338"/>
      <c r="G16" s="4">
        <f>H16+I16</f>
        <v>42559162.550000004</v>
      </c>
      <c r="H16" s="50">
        <v>42498275.490000002</v>
      </c>
      <c r="I16" s="50">
        <v>60887.06</v>
      </c>
      <c r="J16" s="32"/>
    </row>
    <row r="17" spans="1:13" ht="18" x14ac:dyDescent="0.35">
      <c r="A17" s="146" t="s">
        <v>6</v>
      </c>
      <c r="B17" s="2"/>
      <c r="C17" s="14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8"/>
    </row>
    <row r="18" spans="1:13" s="3" customFormat="1" ht="19.5" x14ac:dyDescent="0.4">
      <c r="A18" s="38" t="s">
        <v>69</v>
      </c>
      <c r="B18" s="2"/>
      <c r="C18" s="2"/>
      <c r="D18" s="2"/>
      <c r="E18" s="336">
        <v>27606000</v>
      </c>
      <c r="F18" s="338"/>
      <c r="G18" s="4">
        <f>H18+I18</f>
        <v>42576017.100000001</v>
      </c>
      <c r="H18" s="50">
        <v>42508313.100000001</v>
      </c>
      <c r="I18" s="50">
        <v>67704</v>
      </c>
      <c r="J18" s="32"/>
    </row>
    <row r="19" spans="1:13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00"/>
    </row>
    <row r="20" spans="1:13" s="83" customFormat="1" ht="19.5" x14ac:dyDescent="0.4">
      <c r="A20" s="71" t="s">
        <v>70</v>
      </c>
      <c r="B20" s="71"/>
      <c r="C20" s="67"/>
      <c r="D20" s="71"/>
      <c r="E20" s="71"/>
      <c r="F20" s="71"/>
      <c r="G20" s="64">
        <f>G18-G16+G17</f>
        <v>16854.54999999702</v>
      </c>
      <c r="H20" s="64">
        <f>H18-H16+H17</f>
        <v>10037.609999999404</v>
      </c>
      <c r="I20" s="64">
        <f>I18-I16+I17</f>
        <v>6816.9400000000023</v>
      </c>
      <c r="J20" s="65"/>
    </row>
    <row r="21" spans="1:13" s="66" customFormat="1" ht="19.5" x14ac:dyDescent="0.4">
      <c r="A21" s="62" t="s">
        <v>25</v>
      </c>
      <c r="B21" s="62"/>
      <c r="C21" s="63"/>
      <c r="D21" s="62"/>
      <c r="E21" s="62"/>
      <c r="F21" s="62"/>
      <c r="G21" s="64">
        <f>G20-G17</f>
        <v>16854.54999999702</v>
      </c>
      <c r="H21" s="64">
        <f>H20-H17</f>
        <v>10037.609999999404</v>
      </c>
      <c r="I21" s="64">
        <f>I20-I17</f>
        <v>6816.9400000000023</v>
      </c>
      <c r="J21" s="65"/>
    </row>
    <row r="22" spans="1:13" s="66" customFormat="1" ht="19.5" x14ac:dyDescent="0.4">
      <c r="A22" s="62"/>
      <c r="B22" s="62"/>
      <c r="C22" s="63"/>
      <c r="D22" s="62"/>
      <c r="E22" s="62"/>
      <c r="F22" s="62"/>
      <c r="G22" s="64"/>
      <c r="H22" s="64"/>
      <c r="I22" s="64"/>
      <c r="J22" s="65"/>
    </row>
    <row r="23" spans="1:13" s="66" customFormat="1" ht="19.5" x14ac:dyDescent="0.4">
      <c r="A23" s="62"/>
      <c r="B23" s="62"/>
      <c r="C23" s="63"/>
      <c r="D23" s="62"/>
      <c r="E23" s="62"/>
      <c r="F23" s="62"/>
      <c r="G23" s="64"/>
      <c r="H23" s="64"/>
      <c r="I23" s="64"/>
      <c r="J23" s="65"/>
    </row>
    <row r="24" spans="1:13" s="66" customFormat="1" ht="19.5" x14ac:dyDescent="0.4">
      <c r="A24" s="35" t="s">
        <v>71</v>
      </c>
      <c r="B24" s="41"/>
      <c r="C24" s="36"/>
      <c r="D24" s="41"/>
      <c r="E24" s="41"/>
      <c r="F24" s="32"/>
      <c r="G24" s="32"/>
      <c r="H24" s="64"/>
      <c r="I24" s="64"/>
      <c r="J24" s="65"/>
    </row>
    <row r="25" spans="1:13" s="66" customFormat="1" ht="18.75" customHeight="1" x14ac:dyDescent="0.3">
      <c r="A25" s="67" t="s">
        <v>43</v>
      </c>
      <c r="B25" s="67"/>
      <c r="C25" s="67"/>
      <c r="D25" s="67"/>
      <c r="E25" s="67"/>
      <c r="F25" s="67"/>
      <c r="G25" s="163">
        <f>G21-G26</f>
        <v>16854.54999999702</v>
      </c>
      <c r="H25" s="50">
        <f>H21-H26</f>
        <v>10037.609999999404</v>
      </c>
      <c r="I25" s="154">
        <f>I21-I26</f>
        <v>6816.9400000000023</v>
      </c>
      <c r="J25" s="191"/>
      <c r="K25" s="191"/>
      <c r="L25" s="192"/>
      <c r="M25" s="192"/>
    </row>
    <row r="26" spans="1:13" s="66" customFormat="1" ht="15" x14ac:dyDescent="0.3">
      <c r="A26" s="67" t="s">
        <v>38</v>
      </c>
      <c r="B26" s="67"/>
      <c r="C26" s="67"/>
      <c r="D26" s="67"/>
      <c r="E26" s="67"/>
      <c r="F26" s="67"/>
      <c r="G26" s="68">
        <f>H26+I26</f>
        <v>0</v>
      </c>
      <c r="H26" s="50">
        <v>0</v>
      </c>
      <c r="I26" s="154">
        <v>0</v>
      </c>
      <c r="J26" s="193"/>
      <c r="L26" s="192"/>
      <c r="M26" s="192"/>
    </row>
    <row r="27" spans="1:13" s="66" customFormat="1" x14ac:dyDescent="0.2">
      <c r="A27" s="69"/>
      <c r="B27" s="69"/>
      <c r="C27" s="69"/>
      <c r="D27" s="69"/>
      <c r="E27" s="69"/>
      <c r="F27" s="69"/>
      <c r="G27" s="69"/>
      <c r="H27" s="70"/>
      <c r="I27" s="70"/>
      <c r="J27" s="194"/>
      <c r="K27" s="195"/>
      <c r="L27" s="192"/>
      <c r="M27" s="192"/>
    </row>
    <row r="28" spans="1:13" s="66" customFormat="1" ht="16.5" x14ac:dyDescent="0.35">
      <c r="A28" s="71" t="s">
        <v>39</v>
      </c>
      <c r="B28" s="71" t="s">
        <v>40</v>
      </c>
      <c r="C28" s="71"/>
      <c r="D28" s="72"/>
      <c r="E28" s="72"/>
      <c r="F28" s="73"/>
      <c r="G28" s="64"/>
      <c r="H28" s="74"/>
      <c r="I28" s="75"/>
      <c r="J28" s="76"/>
      <c r="L28" s="192"/>
      <c r="M28" s="192"/>
    </row>
    <row r="29" spans="1:13" s="66" customFormat="1" ht="16.5" customHeight="1" x14ac:dyDescent="0.3">
      <c r="A29" s="71"/>
      <c r="B29" s="71"/>
      <c r="C29" s="315" t="s">
        <v>14</v>
      </c>
      <c r="D29" s="315"/>
      <c r="E29" s="315"/>
      <c r="F29" s="73"/>
      <c r="G29" s="140">
        <f>G30+G31</f>
        <v>16854.55</v>
      </c>
      <c r="H29" s="74"/>
      <c r="I29" s="75"/>
      <c r="J29" s="76"/>
      <c r="L29" s="192"/>
      <c r="M29" s="192"/>
    </row>
    <row r="30" spans="1:13" s="83" customFormat="1" ht="18.75" x14ac:dyDescent="0.4">
      <c r="A30" s="77"/>
      <c r="B30" s="77"/>
      <c r="C30" s="78"/>
      <c r="D30" s="79"/>
      <c r="E30" s="80" t="s">
        <v>44</v>
      </c>
      <c r="F30" s="81" t="s">
        <v>15</v>
      </c>
      <c r="G30" s="82">
        <v>0</v>
      </c>
      <c r="H30" s="74"/>
      <c r="I30" s="75"/>
      <c r="L30" s="192"/>
      <c r="M30" s="192"/>
    </row>
    <row r="31" spans="1:13" s="83" customFormat="1" ht="18.75" x14ac:dyDescent="0.4">
      <c r="A31" s="77"/>
      <c r="B31" s="77"/>
      <c r="C31" s="84"/>
      <c r="D31" s="79"/>
      <c r="E31" s="85"/>
      <c r="F31" s="81" t="s">
        <v>63</v>
      </c>
      <c r="G31" s="82">
        <v>16854.55</v>
      </c>
      <c r="H31" s="74"/>
      <c r="I31" s="75"/>
      <c r="J31" s="196"/>
      <c r="K31" s="196"/>
      <c r="L31" s="192"/>
      <c r="M31" s="192"/>
    </row>
    <row r="32" spans="1:13" s="83" customFormat="1" ht="18.75" x14ac:dyDescent="0.4">
      <c r="A32" s="77"/>
      <c r="B32" s="86"/>
      <c r="C32" s="316" t="s">
        <v>45</v>
      </c>
      <c r="D32" s="316"/>
      <c r="E32" s="316"/>
      <c r="F32" s="316"/>
      <c r="G32" s="140">
        <f>G26</f>
        <v>0</v>
      </c>
      <c r="H32" s="74"/>
      <c r="I32" s="75"/>
      <c r="J32" s="197"/>
      <c r="L32" s="192"/>
      <c r="M32" s="192"/>
    </row>
    <row r="33" spans="1:13" s="3" customFormat="1" ht="20.25" customHeight="1" x14ac:dyDescent="0.3">
      <c r="A33" s="215"/>
      <c r="B33" s="321" t="str">
        <f>CONCATENATE("b) Výsledek hospod. předcház. účet. období k 31. 12. ",'Rekapitulace dle oblasti'!E7)</f>
        <v>b) Výsledek hospod. předcház. účet. období k 31. 12. 2021</v>
      </c>
      <c r="C33" s="321"/>
      <c r="D33" s="321"/>
      <c r="E33" s="321"/>
      <c r="F33" s="321"/>
      <c r="G33" s="216">
        <v>0</v>
      </c>
      <c r="H33" s="215"/>
      <c r="I33" s="215"/>
      <c r="J33" s="193"/>
      <c r="K33" s="198"/>
    </row>
    <row r="34" spans="1:13" ht="39.75" customHeight="1" x14ac:dyDescent="0.2">
      <c r="A34" s="322"/>
      <c r="B34" s="322"/>
      <c r="C34" s="322"/>
      <c r="D34" s="322"/>
      <c r="E34" s="322"/>
      <c r="F34" s="322"/>
      <c r="G34" s="322"/>
      <c r="H34" s="322"/>
      <c r="I34" s="322"/>
      <c r="J34" s="193"/>
      <c r="K34" s="20"/>
      <c r="L34" s="119"/>
      <c r="M34" s="119"/>
    </row>
    <row r="35" spans="1:13" ht="18.75" customHeight="1" x14ac:dyDescent="0.4">
      <c r="A35" s="35" t="s">
        <v>41</v>
      </c>
      <c r="B35" s="35" t="s">
        <v>21</v>
      </c>
      <c r="C35" s="35"/>
      <c r="D35" s="41"/>
      <c r="E35" s="58"/>
      <c r="F35" s="2"/>
      <c r="G35" s="217"/>
      <c r="H35" s="34"/>
      <c r="I35" s="34"/>
      <c r="J35" s="194"/>
      <c r="K35" s="195"/>
      <c r="L35" s="119"/>
      <c r="M35" s="119"/>
    </row>
    <row r="36" spans="1:13" ht="18.75" x14ac:dyDescent="0.4">
      <c r="A36" s="35"/>
      <c r="B36" s="35"/>
      <c r="C36" s="35"/>
      <c r="D36" s="41"/>
      <c r="E36" s="32"/>
      <c r="F36" s="42" t="s">
        <v>26</v>
      </c>
      <c r="G36" s="55" t="s">
        <v>5</v>
      </c>
      <c r="H36" s="34"/>
      <c r="I36" s="218" t="s">
        <v>28</v>
      </c>
      <c r="J36" s="20"/>
      <c r="L36" s="119"/>
      <c r="M36" s="119"/>
    </row>
    <row r="37" spans="1:13" ht="16.5" x14ac:dyDescent="0.35">
      <c r="A37" s="219" t="s">
        <v>22</v>
      </c>
      <c r="B37" s="43"/>
      <c r="C37" s="1"/>
      <c r="D37" s="43"/>
      <c r="E37" s="58"/>
      <c r="F37" s="59">
        <v>14736000</v>
      </c>
      <c r="G37" s="59">
        <v>12539104.5</v>
      </c>
      <c r="H37" s="60"/>
      <c r="I37" s="221">
        <f t="shared" ref="I37:I40" si="0">IF(F37=0,"nerozp.",G37/F37)</f>
        <v>0.85091642915309451</v>
      </c>
      <c r="J37" s="20"/>
    </row>
    <row r="38" spans="1:13" ht="16.5" hidden="1" customHeight="1" x14ac:dyDescent="0.35">
      <c r="A38" s="219" t="s">
        <v>105</v>
      </c>
      <c r="B38" s="43"/>
      <c r="C38" s="1"/>
      <c r="D38" s="61"/>
      <c r="E38" s="61"/>
      <c r="F38" s="59">
        <v>0</v>
      </c>
      <c r="G38" s="59">
        <v>0</v>
      </c>
      <c r="H38" s="60"/>
      <c r="I38" s="221" t="str">
        <f t="shared" si="0"/>
        <v>nerozp.</v>
      </c>
      <c r="J38" s="20"/>
    </row>
    <row r="39" spans="1:13" ht="16.5" hidden="1" customHeight="1" x14ac:dyDescent="0.35">
      <c r="A39" s="219" t="s">
        <v>106</v>
      </c>
      <c r="B39" s="43"/>
      <c r="C39" s="1"/>
      <c r="D39" s="61"/>
      <c r="E39" s="61"/>
      <c r="F39" s="59">
        <v>0</v>
      </c>
      <c r="G39" s="59">
        <v>0</v>
      </c>
      <c r="H39" s="60"/>
      <c r="I39" s="221" t="str">
        <f t="shared" si="0"/>
        <v>nerozp.</v>
      </c>
      <c r="J39" s="20"/>
    </row>
    <row r="40" spans="1:13" ht="16.5" x14ac:dyDescent="0.35">
      <c r="A40" s="219" t="s">
        <v>62</v>
      </c>
      <c r="B40" s="43"/>
      <c r="C40" s="1"/>
      <c r="D40" s="61"/>
      <c r="E40" s="61"/>
      <c r="F40" s="59">
        <v>40</v>
      </c>
      <c r="G40" s="59">
        <v>31.12</v>
      </c>
      <c r="H40" s="60"/>
      <c r="I40" s="221">
        <f t="shared" si="0"/>
        <v>0.77800000000000002</v>
      </c>
      <c r="J40" s="10"/>
    </row>
    <row r="41" spans="1:13" ht="16.5" x14ac:dyDescent="0.35">
      <c r="A41" s="219" t="s">
        <v>59</v>
      </c>
      <c r="B41" s="43"/>
      <c r="C41" s="1"/>
      <c r="D41" s="58"/>
      <c r="E41" s="58"/>
      <c r="F41" s="59">
        <v>1154212</v>
      </c>
      <c r="G41" s="59">
        <v>1154212</v>
      </c>
      <c r="H41" s="60"/>
      <c r="I41" s="221">
        <f>IF(F41=0,"nerozp.",G41/F41)</f>
        <v>1</v>
      </c>
      <c r="J41" s="10"/>
    </row>
    <row r="42" spans="1:13" ht="16.5" x14ac:dyDescent="0.35">
      <c r="A42" s="219" t="s">
        <v>60</v>
      </c>
      <c r="B42" s="1"/>
      <c r="C42" s="1"/>
      <c r="D42" s="34"/>
      <c r="E42" s="34"/>
      <c r="F42" s="59">
        <v>0</v>
      </c>
      <c r="G42" s="59">
        <v>0</v>
      </c>
      <c r="H42" s="60"/>
      <c r="I42" s="220" t="str">
        <f t="shared" ref="I42" si="1">IF(F42=0,"nerozp.",G42/F42)</f>
        <v>nerozp.</v>
      </c>
      <c r="J42" s="10"/>
    </row>
    <row r="43" spans="1:13" x14ac:dyDescent="0.2">
      <c r="A43" s="319" t="s">
        <v>58</v>
      </c>
      <c r="B43" s="319"/>
      <c r="C43" s="319"/>
      <c r="D43" s="319"/>
      <c r="E43" s="319"/>
      <c r="F43" s="319"/>
      <c r="G43" s="319"/>
      <c r="H43" s="319"/>
      <c r="I43" s="319"/>
      <c r="J43" s="10"/>
    </row>
    <row r="44" spans="1:13" ht="31.5" customHeight="1" x14ac:dyDescent="0.2">
      <c r="A44" s="222" t="s">
        <v>58</v>
      </c>
      <c r="B44" s="323"/>
      <c r="C44" s="323"/>
      <c r="D44" s="323"/>
      <c r="E44" s="323"/>
      <c r="F44" s="323"/>
      <c r="G44" s="323"/>
      <c r="H44" s="323"/>
      <c r="I44" s="323"/>
      <c r="J44" s="10"/>
    </row>
    <row r="45" spans="1:13" ht="19.5" thickBot="1" x14ac:dyDescent="0.45">
      <c r="A45" s="35" t="s">
        <v>42</v>
      </c>
      <c r="B45" s="35" t="s">
        <v>16</v>
      </c>
      <c r="C45" s="35"/>
      <c r="D45" s="58"/>
      <c r="E45" s="58"/>
      <c r="F45" s="34"/>
      <c r="G45" s="44"/>
      <c r="H45" s="320" t="s">
        <v>30</v>
      </c>
      <c r="I45" s="320"/>
      <c r="J45" s="10"/>
    </row>
    <row r="46" spans="1:13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1.1.2021</v>
      </c>
      <c r="F46" s="227" t="s">
        <v>17</v>
      </c>
      <c r="G46" s="227" t="s">
        <v>18</v>
      </c>
      <c r="H46" s="228" t="s">
        <v>19</v>
      </c>
      <c r="I46" s="229" t="s">
        <v>29</v>
      </c>
      <c r="J46" s="10"/>
    </row>
    <row r="47" spans="1:13" x14ac:dyDescent="0.2">
      <c r="A47" s="230"/>
      <c r="B47" s="231"/>
      <c r="C47" s="231"/>
      <c r="D47" s="231"/>
      <c r="E47" s="232"/>
      <c r="F47" s="314"/>
      <c r="G47" s="233"/>
      <c r="H47" s="234" t="str">
        <f>CONCATENATE("31.12.",'Rekapitulace dle oblasti'!E7)</f>
        <v>31.12.2021</v>
      </c>
      <c r="I47" s="235" t="str">
        <f>CONCATENATE("31.12.",'Rekapitulace dle oblasti'!E7)</f>
        <v>31.12.2021</v>
      </c>
      <c r="J47" s="10"/>
    </row>
    <row r="48" spans="1:13" x14ac:dyDescent="0.2">
      <c r="A48" s="230"/>
      <c r="B48" s="231"/>
      <c r="C48" s="231"/>
      <c r="D48" s="231"/>
      <c r="E48" s="232"/>
      <c r="F48" s="314"/>
      <c r="G48" s="236"/>
      <c r="H48" s="236"/>
      <c r="I48" s="237"/>
      <c r="J48" s="312"/>
      <c r="K48" s="313"/>
      <c r="L48" s="3"/>
      <c r="M48" s="3"/>
    </row>
    <row r="49" spans="1:13" ht="13.5" thickBot="1" x14ac:dyDescent="0.25">
      <c r="A49" s="238"/>
      <c r="B49" s="239"/>
      <c r="C49" s="239"/>
      <c r="D49" s="239"/>
      <c r="E49" s="232"/>
      <c r="F49" s="240"/>
      <c r="G49" s="240"/>
      <c r="H49" s="240"/>
      <c r="I49" s="241"/>
    </row>
    <row r="50" spans="1:13" ht="13.5" thickTop="1" x14ac:dyDescent="0.2">
      <c r="A50" s="242"/>
      <c r="B50" s="243"/>
      <c r="C50" s="243" t="s">
        <v>15</v>
      </c>
      <c r="D50" s="243"/>
      <c r="E50" s="244">
        <v>60000</v>
      </c>
      <c r="F50" s="245">
        <v>0</v>
      </c>
      <c r="G50" s="246">
        <v>0</v>
      </c>
      <c r="H50" s="246">
        <f t="shared" ref="H50:H53" si="2">E50+F50-G50</f>
        <v>60000</v>
      </c>
      <c r="I50" s="247">
        <v>60000</v>
      </c>
      <c r="J50" s="201"/>
      <c r="K50" s="201"/>
      <c r="L50" s="14"/>
      <c r="M50" s="14"/>
    </row>
    <row r="51" spans="1:13" x14ac:dyDescent="0.2">
      <c r="A51" s="248"/>
      <c r="B51" s="249"/>
      <c r="C51" s="249" t="s">
        <v>20</v>
      </c>
      <c r="D51" s="249"/>
      <c r="E51" s="250">
        <v>382690.65</v>
      </c>
      <c r="F51" s="251">
        <v>232064.34</v>
      </c>
      <c r="G51" s="252">
        <v>181825.2</v>
      </c>
      <c r="H51" s="252">
        <f t="shared" si="2"/>
        <v>432929.79</v>
      </c>
      <c r="I51" s="253">
        <v>447973.73</v>
      </c>
      <c r="J51" s="201"/>
      <c r="K51" s="202"/>
      <c r="L51" s="14"/>
      <c r="M51" s="14"/>
    </row>
    <row r="52" spans="1:13" x14ac:dyDescent="0.2">
      <c r="A52" s="248"/>
      <c r="B52" s="249"/>
      <c r="C52" s="249" t="s">
        <v>63</v>
      </c>
      <c r="D52" s="249"/>
      <c r="E52" s="250">
        <v>1308924.28</v>
      </c>
      <c r="F52" s="251">
        <v>9047.0499999999993</v>
      </c>
      <c r="G52" s="252">
        <v>0</v>
      </c>
      <c r="H52" s="252">
        <f t="shared" si="2"/>
        <v>1317971.33</v>
      </c>
      <c r="I52" s="253">
        <v>1317971.33</v>
      </c>
      <c r="J52" s="202"/>
      <c r="K52" s="202"/>
      <c r="L52" s="14"/>
      <c r="M52" s="14"/>
    </row>
    <row r="53" spans="1:13" x14ac:dyDescent="0.2">
      <c r="A53" s="248"/>
      <c r="B53" s="249"/>
      <c r="C53" s="249" t="s">
        <v>61</v>
      </c>
      <c r="D53" s="249"/>
      <c r="E53" s="250">
        <v>173649.55</v>
      </c>
      <c r="F53" s="251">
        <v>1237568</v>
      </c>
      <c r="G53" s="252">
        <v>1154212</v>
      </c>
      <c r="H53" s="252">
        <f t="shared" si="2"/>
        <v>257005.55000000005</v>
      </c>
      <c r="I53" s="253">
        <v>257005.55</v>
      </c>
      <c r="J53" s="203"/>
      <c r="K53" s="203"/>
      <c r="L53" s="14"/>
      <c r="M53" s="14"/>
    </row>
    <row r="54" spans="1:13" ht="18.75" thickBot="1" x14ac:dyDescent="0.4">
      <c r="A54" s="254" t="s">
        <v>11</v>
      </c>
      <c r="B54" s="255"/>
      <c r="C54" s="255"/>
      <c r="D54" s="255"/>
      <c r="E54" s="256">
        <f>E50+E51+E52+E53</f>
        <v>1925264.4800000002</v>
      </c>
      <c r="F54" s="257">
        <f>F50+F51+F52+F53</f>
        <v>1478679.39</v>
      </c>
      <c r="G54" s="258">
        <f>G50+G51+G52+G53</f>
        <v>1336037.2</v>
      </c>
      <c r="H54" s="258">
        <f>H50+H51+H52+H53</f>
        <v>2067906.6700000002</v>
      </c>
      <c r="I54" s="259">
        <f>SUM(I50:I53)</f>
        <v>2082950.61</v>
      </c>
      <c r="J54" s="199"/>
      <c r="K54" s="199"/>
    </row>
    <row r="55" spans="1:13" ht="18.75" thickTop="1" x14ac:dyDescent="0.35">
      <c r="A55" s="45"/>
      <c r="B55" s="2"/>
      <c r="C55" s="2"/>
      <c r="D55" s="58"/>
      <c r="E55" s="58"/>
      <c r="F55" s="34"/>
      <c r="G55" s="330"/>
      <c r="H55" s="343"/>
      <c r="I55" s="343"/>
      <c r="J55" s="10"/>
    </row>
    <row r="56" spans="1:13" ht="18" x14ac:dyDescent="0.35">
      <c r="A56" s="45"/>
      <c r="B56" s="2"/>
      <c r="C56" s="2"/>
      <c r="D56" s="58"/>
      <c r="E56" s="58"/>
      <c r="F56" s="34"/>
      <c r="G56" s="332"/>
      <c r="H56" s="283"/>
      <c r="I56" s="283"/>
      <c r="J56" s="45"/>
    </row>
    <row r="57" spans="1:13" ht="1.5" customHeight="1" x14ac:dyDescent="0.25">
      <c r="A57" s="260"/>
      <c r="B57" s="260"/>
      <c r="C57" s="260"/>
      <c r="D57" s="260"/>
      <c r="E57" s="260"/>
      <c r="F57" s="260"/>
      <c r="G57" s="332"/>
      <c r="H57" s="283"/>
      <c r="I57" s="283"/>
      <c r="J57" s="46"/>
    </row>
    <row r="58" spans="1:13" x14ac:dyDescent="0.2">
      <c r="A58" s="32"/>
      <c r="B58" s="32"/>
      <c r="C58" s="32"/>
      <c r="D58" s="32"/>
      <c r="E58" s="32"/>
      <c r="F58" s="32"/>
      <c r="G58" s="332"/>
      <c r="H58" s="283"/>
      <c r="I58" s="283"/>
      <c r="J58" s="47"/>
    </row>
    <row r="59" spans="1:13" x14ac:dyDescent="0.2">
      <c r="A59" s="32"/>
      <c r="B59" s="32"/>
      <c r="C59" s="32"/>
      <c r="D59" s="32"/>
      <c r="E59" s="32"/>
      <c r="F59" s="32"/>
      <c r="G59" s="261"/>
      <c r="H59" s="32"/>
      <c r="I59" s="32"/>
    </row>
    <row r="60" spans="1:13" x14ac:dyDescent="0.2">
      <c r="A60" s="32"/>
      <c r="B60" s="32"/>
      <c r="C60" s="32"/>
      <c r="D60" s="32"/>
      <c r="E60" s="32"/>
      <c r="F60" s="32"/>
      <c r="G60" s="261"/>
      <c r="H60" s="32"/>
      <c r="I60" s="32"/>
    </row>
    <row r="61" spans="1:13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3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3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3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6">
    <mergeCell ref="G55:I55"/>
    <mergeCell ref="G56:I56"/>
    <mergeCell ref="G57:I57"/>
    <mergeCell ref="G58:I58"/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</mergeCells>
  <pageMargins left="0.39370078740157483" right="0" top="0.39370078740157483" bottom="0.19685039370078741" header="0.51181102362204722" footer="0.51181102362204722"/>
  <pageSetup paperSize="9" scale="75" firstPageNumber="21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10</vt:i4>
      </vt:variant>
    </vt:vector>
  </HeadingPairs>
  <TitlesOfParts>
    <vt:vector size="18" baseType="lpstr">
      <vt:lpstr>Rekapitulace dle oblasti</vt:lpstr>
      <vt:lpstr>1601</vt:lpstr>
      <vt:lpstr>1602</vt:lpstr>
      <vt:lpstr>1603</vt:lpstr>
      <vt:lpstr>1604</vt:lpstr>
      <vt:lpstr>1606</vt:lpstr>
      <vt:lpstr>1607</vt:lpstr>
      <vt:lpstr>1608</vt:lpstr>
      <vt:lpstr>'Rekapitulace dle oblasti'!A</vt:lpstr>
      <vt:lpstr>'1601'!Oblast_tisku</vt:lpstr>
      <vt:lpstr>'1602'!Oblast_tisku</vt:lpstr>
      <vt:lpstr>'1603'!Oblast_tisku</vt:lpstr>
      <vt:lpstr>'1604'!Oblast_tisku</vt:lpstr>
      <vt:lpstr>'1606'!Oblast_tisku</vt:lpstr>
      <vt:lpstr>'1607'!Oblast_tisku</vt:lpstr>
      <vt:lpstr>'1608'!Oblast_tisku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2022-06-07T12:49:29Z</cp:lastPrinted>
  <dcterms:created xsi:type="dcterms:W3CDTF">2008-01-24T08:46:29Z</dcterms:created>
  <dcterms:modified xsi:type="dcterms:W3CDTF">2022-06-07T12:49:31Z</dcterms:modified>
</cp:coreProperties>
</file>