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326" windowWidth="9315" windowHeight="8700" activeTab="0"/>
  </bookViews>
  <sheets>
    <sheet name="Přepracovaný rozpočet" sheetId="1" r:id="rId1"/>
    <sheet name="List1" sheetId="2" r:id="rId2"/>
    <sheet name="List2" sheetId="3" r:id="rId3"/>
  </sheets>
  <definedNames/>
  <calcPr fullCalcOnLoad="1"/>
</workbook>
</file>

<file path=xl/comments1.xml><?xml version="1.0" encoding="utf-8"?>
<comments xmlns="http://schemas.openxmlformats.org/spreadsheetml/2006/main">
  <authors>
    <author>zachystalovad</author>
    <author>VavrovaB</author>
    <author>mullerovas</author>
    <author>CernaZ</author>
  </authors>
  <commentList>
    <comment ref="G113" authorId="0">
      <text>
        <r>
          <rPr>
            <sz val="8"/>
            <rFont val="Tahoma"/>
            <family val="2"/>
          </rPr>
          <t xml:space="preserve">Výsledek musí být rovný 0
</t>
        </r>
      </text>
    </comment>
    <comment ref="F122" authorId="0">
      <text>
        <r>
          <rPr>
            <sz val="12"/>
            <rFont val="Times New Roman"/>
            <family val="1"/>
          </rPr>
          <t>Uveďte datum, kdy byla tabulka vyplněna.</t>
        </r>
        <r>
          <rPr>
            <sz val="8"/>
            <rFont val="Tahoma"/>
            <family val="2"/>
          </rPr>
          <t xml:space="preserve">
</t>
        </r>
      </text>
    </comment>
    <comment ref="F123" authorId="0">
      <text>
        <r>
          <rPr>
            <sz val="8"/>
            <rFont val="Tahoma"/>
            <family val="2"/>
          </rPr>
          <t xml:space="preserve">
</t>
        </r>
        <r>
          <rPr>
            <sz val="12"/>
            <rFont val="Times New Roman"/>
            <family val="1"/>
          </rPr>
          <t>Podpis pracovníka, který vyplnil tabulku.</t>
        </r>
      </text>
    </comment>
    <comment ref="B115" authorId="1">
      <text>
        <r>
          <rPr>
            <b/>
            <sz val="8"/>
            <rFont val="Tahoma"/>
            <family val="2"/>
          </rPr>
          <t>VavrovaB:</t>
        </r>
        <r>
          <rPr>
            <sz val="8"/>
            <rFont val="Tahoma"/>
            <family val="2"/>
          </rPr>
          <t xml:space="preserve">
Uveďte % nepřímých nákladů stanoveno dlle Rozhodnutí o poskytnutí dotace </t>
        </r>
      </text>
    </comment>
    <comment ref="F115" authorId="1">
      <text>
        <r>
          <rPr>
            <b/>
            <sz val="8"/>
            <rFont val="Tahoma"/>
            <family val="2"/>
          </rPr>
          <t>VavrovaB:</t>
        </r>
        <r>
          <rPr>
            <sz val="8"/>
            <rFont val="Tahoma"/>
            <family val="2"/>
          </rPr>
          <t xml:space="preserve">
Uveďte % nepřímých nákladů stanoveno dlle Rozhodnutí o poskytnutí dotace </t>
        </r>
      </text>
    </comment>
    <comment ref="B8" authorId="2">
      <text>
        <r>
          <rPr>
            <sz val="10"/>
            <rFont val="Tahoma"/>
            <family val="2"/>
          </rPr>
          <t xml:space="preserve">rozpočet včetně schválených podstatných změn (mimo nepodstatné změny, které se sledují kumulativně)
</t>
        </r>
      </text>
    </comment>
    <comment ref="B6" authorId="2">
      <text>
        <r>
          <rPr>
            <b/>
            <sz val="8"/>
            <rFont val="Tahoma"/>
            <family val="2"/>
          </rPr>
          <t>mullerovas:</t>
        </r>
        <r>
          <rPr>
            <sz val="8"/>
            <rFont val="Tahoma"/>
            <family val="2"/>
          </rPr>
          <t xml:space="preserve">
</t>
        </r>
      </text>
    </comment>
    <comment ref="C115" authorId="1">
      <text>
        <r>
          <rPr>
            <b/>
            <sz val="8"/>
            <rFont val="Tahoma"/>
            <family val="2"/>
          </rPr>
          <t>VavrovaB:</t>
        </r>
        <r>
          <rPr>
            <sz val="8"/>
            <rFont val="Tahoma"/>
            <family val="2"/>
          </rPr>
          <t xml:space="preserve">
Uveďte % nepřímých nákladů stanoveno dlle Rozhodnutí o poskytnutí dotace </t>
        </r>
      </text>
    </comment>
    <comment ref="C8" authorId="2">
      <text>
        <r>
          <rPr>
            <sz val="10"/>
            <rFont val="Tahoma"/>
            <family val="2"/>
          </rPr>
          <t xml:space="preserve">Přepracovaný rozpočet včetně posledních nepodstatných změn schválených v poslední monitorovací zprávě  = sloupec Platný rozpočet z Přehledu čerpání z předešlé MZ (bez podstatných změn) 
</t>
        </r>
        <r>
          <rPr>
            <sz val="8"/>
            <rFont val="Tahoma"/>
            <family val="2"/>
          </rPr>
          <t xml:space="preserve">
</t>
        </r>
      </text>
    </comment>
    <comment ref="A6" authorId="3">
      <text>
        <r>
          <rPr>
            <b/>
            <sz val="8"/>
            <rFont val="Tahoma"/>
            <family val="2"/>
          </rPr>
          <t>CernaZ:</t>
        </r>
        <r>
          <rPr>
            <sz val="8"/>
            <rFont val="Tahoma"/>
            <family val="2"/>
          </rPr>
          <t xml:space="preserve">
datum od kdy změna platí
</t>
        </r>
      </text>
    </comment>
  </commentList>
</comments>
</file>

<file path=xl/sharedStrings.xml><?xml version="1.0" encoding="utf-8"?>
<sst xmlns="http://schemas.openxmlformats.org/spreadsheetml/2006/main" count="143" uniqueCount="143">
  <si>
    <t>Náklady na celý projekt</t>
  </si>
  <si>
    <t>Registrační číslo projektu</t>
  </si>
  <si>
    <t>Název projektu</t>
  </si>
  <si>
    <t>Název příjemce finanční podpory</t>
  </si>
  <si>
    <t xml:space="preserve">PŘEPRACOVANÝ ROZPOČET PROJEKTU </t>
  </si>
  <si>
    <t>Druh výdajů rozpočtu</t>
  </si>
  <si>
    <t>Rozpočet přepracovaný příjemcem
 v Kč</t>
  </si>
  <si>
    <t>Datum</t>
  </si>
  <si>
    <t>Podpis pracovníka</t>
  </si>
  <si>
    <t>01. Osobní náklady</t>
  </si>
  <si>
    <t>02. Cestovné</t>
  </si>
  <si>
    <t>01.01 Pracovní smlouvy</t>
  </si>
  <si>
    <t xml:space="preserve">01.02 Dohody o pracovní činnosti </t>
  </si>
  <si>
    <t>01.04 Jiné osobní náklady</t>
  </si>
  <si>
    <t xml:space="preserve">01.03 Dohody o provedení práce </t>
  </si>
  <si>
    <t>02.02 Cestovní náhrady pro zahraniční experty</t>
  </si>
  <si>
    <r>
      <t xml:space="preserve">02.02.01 </t>
    </r>
    <r>
      <rPr>
        <b/>
        <i/>
        <sz val="11"/>
        <rFont val="Arial"/>
        <family val="2"/>
      </rPr>
      <t>Diety (ubytování a stravné)</t>
    </r>
  </si>
  <si>
    <r>
      <t xml:space="preserve">02.02.02 </t>
    </r>
    <r>
      <rPr>
        <b/>
        <i/>
        <sz val="11"/>
        <rFont val="Arial"/>
        <family val="2"/>
      </rPr>
      <t>Doprava</t>
    </r>
  </si>
  <si>
    <t xml:space="preserve">03.02.01.01 </t>
  </si>
  <si>
    <r>
      <t xml:space="preserve">03.02.01 </t>
    </r>
    <r>
      <rPr>
        <b/>
        <i/>
        <sz val="11"/>
        <rFont val="Arial"/>
        <family val="2"/>
      </rPr>
      <t xml:space="preserve">Nákup </t>
    </r>
  </si>
  <si>
    <t>02.01.01.01</t>
  </si>
  <si>
    <t xml:space="preserve">02.01.02.01 </t>
  </si>
  <si>
    <r>
      <t xml:space="preserve">02.01.01 </t>
    </r>
    <r>
      <rPr>
        <b/>
        <i/>
        <sz val="11"/>
        <rFont val="Arial"/>
        <family val="2"/>
      </rPr>
      <t>Diety (ubytování a stravné)</t>
    </r>
  </si>
  <si>
    <r>
      <t xml:space="preserve">02.01.02 </t>
    </r>
    <r>
      <rPr>
        <b/>
        <i/>
        <sz val="11"/>
        <rFont val="Arial"/>
        <family val="2"/>
      </rPr>
      <t>Doprava</t>
    </r>
  </si>
  <si>
    <t xml:space="preserve">02.02.01.01 </t>
  </si>
  <si>
    <t>03.02.02.01</t>
  </si>
  <si>
    <t>03.03 Odpisovaný nehmotný majetek</t>
  </si>
  <si>
    <t>03.02 Neodpisovaný nehmotný majetek</t>
  </si>
  <si>
    <t>03.04 Odpisy vlastního majetku</t>
  </si>
  <si>
    <t>04. Nákup služeb</t>
  </si>
  <si>
    <t>04.01 Publikace / školící materiály / manuály</t>
  </si>
  <si>
    <t>04.02 Odborné služby / Studie a výzkum</t>
  </si>
  <si>
    <t>04.03 Náklady vyplývající přímo ze smlouvy</t>
  </si>
  <si>
    <t>04.03.01 Audit</t>
  </si>
  <si>
    <t>04.04 Náklady na konference / kurzy</t>
  </si>
  <si>
    <t>04.05 Jiné náklady</t>
  </si>
  <si>
    <t>05. Stavební úpravy</t>
  </si>
  <si>
    <t>05.01 Drobné stavební úpravy</t>
  </si>
  <si>
    <t>06.01 Mzdové příspěvky</t>
  </si>
  <si>
    <t>06. Přímá podpora</t>
  </si>
  <si>
    <t>06.02 Cestovné, ubytování a stravné</t>
  </si>
  <si>
    <t>06.03 Příspěvek na péči o dítě a další závislé osoby</t>
  </si>
  <si>
    <t>06.04 Jiné výše neuvedené náklady</t>
  </si>
  <si>
    <t xml:space="preserve">07 Křížové financování </t>
  </si>
  <si>
    <t xml:space="preserve">07.01 Odpisovaný hmotný majetek </t>
  </si>
  <si>
    <t xml:space="preserve">07.01.01 </t>
  </si>
  <si>
    <t xml:space="preserve">07.02 Odpisované technické zhodnocení </t>
  </si>
  <si>
    <t xml:space="preserve">8. Přímé způsobilé náklady </t>
  </si>
  <si>
    <t xml:space="preserve">11. Celkové způsobilé náklady </t>
  </si>
  <si>
    <t>12. Celkové nezpůsobilé náklady</t>
  </si>
  <si>
    <r>
      <t xml:space="preserve">03.03.01 </t>
    </r>
    <r>
      <rPr>
        <b/>
        <i/>
        <sz val="11"/>
        <rFont val="Arial"/>
        <family val="2"/>
      </rPr>
      <t>Nákup</t>
    </r>
  </si>
  <si>
    <r>
      <t xml:space="preserve">03.03.03 </t>
    </r>
    <r>
      <rPr>
        <b/>
        <i/>
        <sz val="11"/>
        <rFont val="Arial"/>
        <family val="2"/>
      </rPr>
      <t>Nájem/leasing</t>
    </r>
  </si>
  <si>
    <t>Datum změny</t>
  </si>
  <si>
    <t xml:space="preserve">02.01 Místní personál v zahraničí </t>
  </si>
  <si>
    <t>03.01 Neodpisovaný hmotný majetek</t>
  </si>
  <si>
    <t xml:space="preserve">9. Přímé způsobilé náklady bez křížového financování </t>
  </si>
  <si>
    <t xml:space="preserve">10. Nepřímé náklady </t>
  </si>
  <si>
    <t xml:space="preserve">13. Celkové náklady projektu </t>
  </si>
  <si>
    <t xml:space="preserve"> Nepřímé náklady dle Rozhodnutí o poskytnutí dotace</t>
  </si>
  <si>
    <t>03. Zařízení a vybavení</t>
  </si>
  <si>
    <r>
      <t>03.04.01</t>
    </r>
    <r>
      <rPr>
        <b/>
        <sz val="11"/>
        <rFont val="Arial"/>
        <family val="2"/>
      </rPr>
      <t xml:space="preserve"> </t>
    </r>
    <r>
      <rPr>
        <b/>
        <i/>
        <sz val="11"/>
        <rFont val="Arial"/>
        <family val="2"/>
      </rPr>
      <t>Odpisy hmotného majetku</t>
    </r>
  </si>
  <si>
    <t>07.03 Neodpisovaný nábytek</t>
  </si>
  <si>
    <r>
      <t>03.01.01</t>
    </r>
    <r>
      <rPr>
        <b/>
        <i/>
        <sz val="11"/>
        <rFont val="Arial"/>
        <family val="2"/>
      </rPr>
      <t xml:space="preserve"> Nákup </t>
    </r>
  </si>
  <si>
    <r>
      <t xml:space="preserve">03.02.02 </t>
    </r>
    <r>
      <rPr>
        <b/>
        <i/>
        <sz val="11"/>
        <rFont val="Arial"/>
        <family val="2"/>
      </rPr>
      <t>Nájem/leasing</t>
    </r>
  </si>
  <si>
    <r>
      <t xml:space="preserve">03.01.02 </t>
    </r>
    <r>
      <rPr>
        <b/>
        <i/>
        <sz val="11"/>
        <rFont val="Arial"/>
        <family val="2"/>
      </rPr>
      <t>Nájem/leasing</t>
    </r>
  </si>
  <si>
    <t>03.01.02.01</t>
  </si>
  <si>
    <t>Počet kusů, délka působení v realizačním týmu</t>
  </si>
  <si>
    <t>Přesun z kapitoly (sledování kumulativně)
 v %</t>
  </si>
  <si>
    <t>Schválený rozpočet
 v Kč (Rozhodnutí)</t>
  </si>
  <si>
    <t>Přepracovaný rozpočet k poslední změně (poslední MZ)</t>
  </si>
  <si>
    <t>Přepracovaný rozpočet - hlášení změny</t>
  </si>
  <si>
    <t>Cena kusu, průměrné měsíční náklady</t>
  </si>
  <si>
    <t xml:space="preserve">Aktuální přesun (navýšení, zmenšení) ve prospěch/ na úkor položky </t>
  </si>
  <si>
    <t>02.01.01.02</t>
  </si>
  <si>
    <t>02.01.02.02</t>
  </si>
  <si>
    <t>02.02.01.02</t>
  </si>
  <si>
    <t xml:space="preserve">02.02.02.02 </t>
  </si>
  <si>
    <t>02.02.02.01</t>
  </si>
  <si>
    <t xml:space="preserve">03.03.01.01 </t>
  </si>
  <si>
    <t>03.02.01.02</t>
  </si>
  <si>
    <t>06.01.01</t>
  </si>
  <si>
    <t>06.02.01</t>
  </si>
  <si>
    <t>CZ.1.04/3.1.03/C2.00024</t>
  </si>
  <si>
    <t>Olomoucký kraj</t>
  </si>
  <si>
    <t>01.01.01 Sociální pracovník</t>
  </si>
  <si>
    <t>01.01.02 Finanční manažer</t>
  </si>
  <si>
    <t>01.02.01 Projektový manažer</t>
  </si>
  <si>
    <t>01.02.02 Finanční manažer</t>
  </si>
  <si>
    <t xml:space="preserve">01.03.03 </t>
  </si>
  <si>
    <t xml:space="preserve">01.03.02 </t>
  </si>
  <si>
    <t xml:space="preserve">01.03.01 </t>
  </si>
  <si>
    <t>03.01.01.01 PC sestava pro nového zaměstnance</t>
  </si>
  <si>
    <t>03.01.01.02 dataprojektor pro nového zam-ce</t>
  </si>
  <si>
    <t>03.01.01.03 multifunčkní zařízení pro n. zam-ce</t>
  </si>
  <si>
    <t>03.01.01.04 digitální fotoaparát pro n. zam-ce</t>
  </si>
  <si>
    <t>03.01.01.05 flas disk pro nového zaměstnance</t>
  </si>
  <si>
    <t>03.01.01.06 mobilní telefon pro nového zam-ce</t>
  </si>
  <si>
    <t>03.01.01.07 diktafon pro nového zaměstnance</t>
  </si>
  <si>
    <t>03.01.01.08 koberec do místnosti určené s klienty</t>
  </si>
  <si>
    <t>03.01.01.10 Odborná literatura - Bezpeč. vazba mezi náhr. R a D</t>
  </si>
  <si>
    <t>03.01.01.11 Odborná literatura - Poruchy vztahové vazby</t>
  </si>
  <si>
    <t>03.01.01.12 Odborná literatura -Rodina a rodinná terapie</t>
  </si>
  <si>
    <t>03.01.01.13 Odborná literatura -Nový občanský zákoník s koment.</t>
  </si>
  <si>
    <t>03.01.01.14 Odborná literatura - Novela OSŘ s komentářem</t>
  </si>
  <si>
    <t>03.01.01.15 Odborná literatura - Zákon o obětech, trestných činů…</t>
  </si>
  <si>
    <t>03.01.01.16 Odborná literatura - Znalecké posudky dětí pod drobn.</t>
  </si>
  <si>
    <t>03.01.01.17 Dotazník typologie osobnosti GPOP</t>
  </si>
  <si>
    <t>03.01.01.18 Test rodinného zázemí</t>
  </si>
  <si>
    <t>03.01.01.19 Škála rodinného prostředí</t>
  </si>
  <si>
    <t>03.01.01.20 Počítačová verze B - JEPI Osobní dotazník pro děti</t>
  </si>
  <si>
    <t>03.01.01.21 Odborná literatura - neznámé konkrétní tituly</t>
  </si>
  <si>
    <t>03.01.01.09 Odborná literatura - Dítě v nové rodině</t>
  </si>
  <si>
    <t xml:space="preserve">04.01.01 </t>
  </si>
  <si>
    <t>04.02.01 Zpracování metodik</t>
  </si>
  <si>
    <t>04.04.01 Odborné vedení (facilitace) dvou workshopů</t>
  </si>
  <si>
    <t>04.04.02 Speciální výcvik pro pracovníku na úseku náhr.rod.péče</t>
  </si>
  <si>
    <t>04.04.03 výcvik facilitace navazující</t>
  </si>
  <si>
    <t>04.04.04 Výcvik - úvod do facilitace</t>
  </si>
  <si>
    <t>04.04.05 Semináře v oblasti sociálně-právní ochrany</t>
  </si>
  <si>
    <t>04.04.06 Supervize</t>
  </si>
  <si>
    <t>07.03.01 nákup židlí k oválnému stolu - určené pro jednání s klienty</t>
  </si>
  <si>
    <t>07.03.02 Oválný jednaní stůl určený pro jednání s klienty pro 8 osob</t>
  </si>
  <si>
    <t>07.03.03 Konfereční stolek určený pro jednání s klienty</t>
  </si>
  <si>
    <t>07.03.04 Křesla ke konferenčnímu stolu určená pro jednání s klienty</t>
  </si>
  <si>
    <t>07.03.05 Skříňová sestava do jednací místnosti - úložné prostory</t>
  </si>
  <si>
    <t>01.04.01 Odměny členům projektového týmu</t>
  </si>
  <si>
    <t>05.01.01 Výmalba místnosti určené k jednání</t>
  </si>
  <si>
    <t>05.01.02 Položení koberce v místnosti určené k jednání s klienty</t>
  </si>
  <si>
    <t>Výpočty:</t>
  </si>
  <si>
    <t>AGI mzdy</t>
  </si>
  <si>
    <t>únor</t>
  </si>
  <si>
    <t>březen</t>
  </si>
  <si>
    <t>duben</t>
  </si>
  <si>
    <t>květen</t>
  </si>
  <si>
    <t>červen</t>
  </si>
  <si>
    <t>k 17. 6.</t>
  </si>
  <si>
    <t>celkem</t>
  </si>
  <si>
    <t>zůstatek na mzdy pracovní smlouva</t>
  </si>
  <si>
    <t>celkové náklady</t>
  </si>
  <si>
    <t>Podpora standardizace orgánu sociálně-právní ochrany na Krajském úřadě Olomouckého kraje</t>
  </si>
  <si>
    <t>03.01.01.22. Odvorná literatura - UZ 359/1999 Sb., o sociálně-právní ochraně dětí, ve znění pozdějších předpisů</t>
  </si>
  <si>
    <t>Bc. Adéla Giblová</t>
  </si>
  <si>
    <t>25.3.2015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</si>
</sst>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"/>
    <numFmt numFmtId="169" formatCode="[$-405]d\.\ mmmm\ yyyy"/>
  </numFmts>
  <fonts count="58">
    <font>
      <sz val="10"/>
      <name val="Arial CE"/>
      <family val="0"/>
    </font>
    <font>
      <sz val="8"/>
      <name val="Tahoma"/>
      <family val="2"/>
    </font>
    <font>
      <sz val="12"/>
      <name val="Times New Roman"/>
      <family val="1"/>
    </font>
    <font>
      <b/>
      <sz val="14"/>
      <color indexed="48"/>
      <name val="Arial"/>
      <family val="2"/>
    </font>
    <font>
      <sz val="10"/>
      <color indexed="4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>
        <color indexed="55"/>
      </top>
      <bottom style="thin">
        <color indexed="55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>
        <color indexed="55"/>
      </bottom>
    </border>
    <border>
      <left style="medium"/>
      <right style="medium"/>
      <top style="medium"/>
      <bottom style="medium"/>
    </border>
    <border>
      <left style="medium"/>
      <right style="medium"/>
      <top style="thin">
        <color indexed="55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55"/>
      </right>
      <top style="medium"/>
      <bottom style="medium"/>
    </border>
    <border>
      <left>
        <color indexed="63"/>
      </left>
      <right style="thin">
        <color indexed="55"/>
      </right>
      <top style="medium"/>
      <bottom style="medium"/>
    </border>
    <border>
      <left style="thin">
        <color indexed="55"/>
      </left>
      <right style="thin">
        <color indexed="55"/>
      </right>
      <top style="medium"/>
      <bottom style="medium"/>
    </border>
    <border>
      <left style="thin">
        <color indexed="55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1" fillId="19" borderId="0" applyNumberFormat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4" borderId="8" applyNumberFormat="0" applyAlignment="0" applyProtection="0"/>
    <xf numFmtId="0" fontId="52" fillId="25" borderId="8" applyNumberFormat="0" applyAlignment="0" applyProtection="0"/>
    <xf numFmtId="0" fontId="53" fillId="25" borderId="9" applyNumberFormat="0" applyAlignment="0" applyProtection="0"/>
    <xf numFmtId="0" fontId="54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49" fontId="8" fillId="32" borderId="10" xfId="0" applyNumberFormat="1" applyFont="1" applyFill="1" applyBorder="1" applyAlignment="1">
      <alignment horizontal="left" vertical="center"/>
    </xf>
    <xf numFmtId="3" fontId="8" fillId="32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3" fontId="5" fillId="0" borderId="0" xfId="0" applyNumberFormat="1" applyFont="1" applyAlignment="1">
      <alignment vertical="center"/>
    </xf>
    <xf numFmtId="0" fontId="10" fillId="0" borderId="0" xfId="0" applyFont="1" applyAlignment="1">
      <alignment vertical="center" wrapText="1"/>
    </xf>
    <xf numFmtId="2" fontId="10" fillId="0" borderId="0" xfId="0" applyNumberFormat="1" applyFont="1" applyAlignment="1">
      <alignment vertical="center" wrapText="1"/>
    </xf>
    <xf numFmtId="0" fontId="11" fillId="0" borderId="0" xfId="0" applyFont="1" applyBorder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3" fontId="8" fillId="32" borderId="11" xfId="0" applyNumberFormat="1" applyFont="1" applyFill="1" applyBorder="1" applyAlignment="1">
      <alignment horizontal="center" vertical="center"/>
    </xf>
    <xf numFmtId="9" fontId="8" fillId="32" borderId="1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49" fontId="8" fillId="32" borderId="10" xfId="0" applyNumberFormat="1" applyFont="1" applyFill="1" applyBorder="1" applyAlignment="1">
      <alignment horizontal="left" vertical="center"/>
    </xf>
    <xf numFmtId="49" fontId="8" fillId="0" borderId="10" xfId="0" applyNumberFormat="1" applyFont="1" applyFill="1" applyBorder="1" applyAlignment="1">
      <alignment horizontal="left" vertical="center"/>
    </xf>
    <xf numFmtId="49" fontId="12" fillId="33" borderId="12" xfId="0" applyNumberFormat="1" applyFont="1" applyFill="1" applyBorder="1" applyAlignment="1">
      <alignment horizontal="left" vertical="center"/>
    </xf>
    <xf numFmtId="49" fontId="12" fillId="33" borderId="10" xfId="0" applyNumberFormat="1" applyFont="1" applyFill="1" applyBorder="1" applyAlignment="1">
      <alignment horizontal="left" vertical="center"/>
    </xf>
    <xf numFmtId="0" fontId="11" fillId="0" borderId="0" xfId="0" applyFont="1" applyFill="1" applyAlignment="1">
      <alignment vertical="center"/>
    </xf>
    <xf numFmtId="49" fontId="8" fillId="0" borderId="11" xfId="0" applyNumberFormat="1" applyFont="1" applyFill="1" applyBorder="1" applyAlignment="1">
      <alignment horizontal="left" vertical="center"/>
    </xf>
    <xf numFmtId="49" fontId="12" fillId="33" borderId="11" xfId="0" applyNumberFormat="1" applyFont="1" applyFill="1" applyBorder="1" applyAlignment="1">
      <alignment horizontal="left" vertical="center"/>
    </xf>
    <xf numFmtId="3" fontId="8" fillId="33" borderId="11" xfId="0" applyNumberFormat="1" applyFont="1" applyFill="1" applyBorder="1" applyAlignment="1">
      <alignment horizontal="center" vertical="center"/>
    </xf>
    <xf numFmtId="49" fontId="8" fillId="32" borderId="11" xfId="0" applyNumberFormat="1" applyFont="1" applyFill="1" applyBorder="1" applyAlignment="1">
      <alignment horizontal="left" vertical="center"/>
    </xf>
    <xf numFmtId="2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vertical="center"/>
    </xf>
    <xf numFmtId="2" fontId="13" fillId="34" borderId="13" xfId="0" applyNumberFormat="1" applyFont="1" applyFill="1" applyBorder="1" applyAlignment="1">
      <alignment horizontal="left" vertical="center"/>
    </xf>
    <xf numFmtId="9" fontId="8" fillId="33" borderId="11" xfId="0" applyNumberFormat="1" applyFont="1" applyFill="1" applyBorder="1" applyAlignment="1">
      <alignment horizontal="center" vertical="center"/>
    </xf>
    <xf numFmtId="49" fontId="8" fillId="32" borderId="14" xfId="0" applyNumberFormat="1" applyFont="1" applyFill="1" applyBorder="1" applyAlignment="1">
      <alignment horizontal="left" vertical="center"/>
    </xf>
    <xf numFmtId="49" fontId="7" fillId="34" borderId="15" xfId="0" applyNumberFormat="1" applyFont="1" applyFill="1" applyBorder="1" applyAlignment="1">
      <alignment horizontal="left" vertical="center"/>
    </xf>
    <xf numFmtId="49" fontId="7" fillId="34" borderId="16" xfId="0" applyNumberFormat="1" applyFont="1" applyFill="1" applyBorder="1" applyAlignment="1">
      <alignment horizontal="left" vertical="center"/>
    </xf>
    <xf numFmtId="49" fontId="7" fillId="34" borderId="17" xfId="0" applyNumberFormat="1" applyFont="1" applyFill="1" applyBorder="1" applyAlignment="1">
      <alignment horizontal="left" vertical="center"/>
    </xf>
    <xf numFmtId="49" fontId="7" fillId="34" borderId="18" xfId="0" applyNumberFormat="1" applyFont="1" applyFill="1" applyBorder="1" applyAlignment="1">
      <alignment horizontal="left" vertical="center"/>
    </xf>
    <xf numFmtId="2" fontId="12" fillId="33" borderId="11" xfId="0" applyNumberFormat="1" applyFont="1" applyFill="1" applyBorder="1" applyAlignment="1">
      <alignment horizontal="left" vertical="center"/>
    </xf>
    <xf numFmtId="2" fontId="11" fillId="0" borderId="0" xfId="0" applyNumberFormat="1" applyFont="1" applyBorder="1" applyAlignment="1">
      <alignment horizontal="left" vertical="center" indent="1"/>
    </xf>
    <xf numFmtId="2" fontId="12" fillId="0" borderId="0" xfId="0" applyNumberFormat="1" applyFont="1" applyFill="1" applyBorder="1" applyAlignment="1">
      <alignment vertical="center"/>
    </xf>
    <xf numFmtId="9" fontId="8" fillId="33" borderId="19" xfId="0" applyNumberFormat="1" applyFont="1" applyFill="1" applyBorder="1" applyAlignment="1">
      <alignment horizontal="center" vertical="center"/>
    </xf>
    <xf numFmtId="49" fontId="12" fillId="32" borderId="11" xfId="0" applyNumberFormat="1" applyFont="1" applyFill="1" applyBorder="1" applyAlignment="1">
      <alignment horizontal="left" vertical="center"/>
    </xf>
    <xf numFmtId="2" fontId="12" fillId="32" borderId="11" xfId="0" applyNumberFormat="1" applyFont="1" applyFill="1" applyBorder="1" applyAlignment="1">
      <alignment horizontal="left" vertical="center"/>
    </xf>
    <xf numFmtId="3" fontId="12" fillId="33" borderId="12" xfId="0" applyNumberFormat="1" applyFont="1" applyFill="1" applyBorder="1" applyAlignment="1">
      <alignment horizontal="left" vertical="center"/>
    </xf>
    <xf numFmtId="3" fontId="8" fillId="32" borderId="10" xfId="0" applyNumberFormat="1" applyFont="1" applyFill="1" applyBorder="1" applyAlignment="1">
      <alignment horizontal="left" vertical="center"/>
    </xf>
    <xf numFmtId="3" fontId="8" fillId="0" borderId="10" xfId="0" applyNumberFormat="1" applyFont="1" applyFill="1" applyBorder="1" applyAlignment="1">
      <alignment horizontal="left" vertical="center"/>
    </xf>
    <xf numFmtId="3" fontId="8" fillId="0" borderId="10" xfId="0" applyNumberFormat="1" applyFont="1" applyFill="1" applyBorder="1" applyAlignment="1">
      <alignment horizontal="center" vertical="center"/>
    </xf>
    <xf numFmtId="3" fontId="8" fillId="32" borderId="10" xfId="0" applyNumberFormat="1" applyFont="1" applyFill="1" applyBorder="1" applyAlignment="1">
      <alignment horizontal="left" vertical="center"/>
    </xf>
    <xf numFmtId="3" fontId="12" fillId="33" borderId="10" xfId="0" applyNumberFormat="1" applyFont="1" applyFill="1" applyBorder="1" applyAlignment="1">
      <alignment horizontal="left" vertical="center"/>
    </xf>
    <xf numFmtId="3" fontId="8" fillId="32" borderId="14" xfId="0" applyNumberFormat="1" applyFont="1" applyFill="1" applyBorder="1" applyAlignment="1">
      <alignment horizontal="left" vertical="center"/>
    </xf>
    <xf numFmtId="3" fontId="12" fillId="33" borderId="11" xfId="0" applyNumberFormat="1" applyFont="1" applyFill="1" applyBorder="1" applyAlignment="1">
      <alignment horizontal="left" vertical="center"/>
    </xf>
    <xf numFmtId="3" fontId="8" fillId="32" borderId="11" xfId="0" applyNumberFormat="1" applyFont="1" applyFill="1" applyBorder="1" applyAlignment="1">
      <alignment horizontal="left" vertical="center"/>
    </xf>
    <xf numFmtId="3" fontId="8" fillId="0" borderId="11" xfId="0" applyNumberFormat="1" applyFont="1" applyFill="1" applyBorder="1" applyAlignment="1">
      <alignment horizontal="left" vertical="center"/>
    </xf>
    <xf numFmtId="3" fontId="12" fillId="32" borderId="11" xfId="0" applyNumberFormat="1" applyFont="1" applyFill="1" applyBorder="1" applyAlignment="1">
      <alignment horizontal="left" vertical="center"/>
    </xf>
    <xf numFmtId="4" fontId="8" fillId="33" borderId="12" xfId="0" applyNumberFormat="1" applyFont="1" applyFill="1" applyBorder="1" applyAlignment="1" applyProtection="1">
      <alignment horizontal="center" vertical="center"/>
      <protection locked="0"/>
    </xf>
    <xf numFmtId="4" fontId="8" fillId="32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>
      <alignment horizontal="center" vertical="center"/>
    </xf>
    <xf numFmtId="4" fontId="8" fillId="32" borderId="10" xfId="0" applyNumberFormat="1" applyFont="1" applyFill="1" applyBorder="1" applyAlignment="1" applyProtection="1">
      <alignment horizontal="center" vertical="center"/>
      <protection locked="0"/>
    </xf>
    <xf numFmtId="4" fontId="8" fillId="33" borderId="10" xfId="0" applyNumberFormat="1" applyFont="1" applyFill="1" applyBorder="1" applyAlignment="1">
      <alignment horizontal="center" vertical="center"/>
    </xf>
    <xf numFmtId="4" fontId="8" fillId="32" borderId="14" xfId="0" applyNumberFormat="1" applyFont="1" applyFill="1" applyBorder="1" applyAlignment="1" applyProtection="1">
      <alignment horizontal="center" vertical="center"/>
      <protection locked="0"/>
    </xf>
    <xf numFmtId="4" fontId="8" fillId="33" borderId="11" xfId="49" applyNumberFormat="1" applyFont="1" applyFill="1" applyBorder="1" applyAlignment="1">
      <alignment horizontal="center" vertical="center"/>
    </xf>
    <xf numFmtId="4" fontId="8" fillId="32" borderId="11" xfId="49" applyNumberFormat="1" applyFont="1" applyFill="1" applyBorder="1" applyAlignment="1">
      <alignment horizontal="center" vertical="center"/>
    </xf>
    <xf numFmtId="4" fontId="8" fillId="0" borderId="11" xfId="49" applyNumberFormat="1" applyFont="1" applyFill="1" applyBorder="1" applyAlignment="1">
      <alignment horizontal="center" vertical="center"/>
    </xf>
    <xf numFmtId="4" fontId="8" fillId="32" borderId="19" xfId="49" applyNumberFormat="1" applyFont="1" applyFill="1" applyBorder="1" applyAlignment="1">
      <alignment horizontal="center" vertical="center"/>
    </xf>
    <xf numFmtId="4" fontId="8" fillId="32" borderId="20" xfId="0" applyNumberFormat="1" applyFont="1" applyFill="1" applyBorder="1" applyAlignment="1">
      <alignment horizontal="center" vertical="center"/>
    </xf>
    <xf numFmtId="4" fontId="8" fillId="32" borderId="19" xfId="0" applyNumberFormat="1" applyFont="1" applyFill="1" applyBorder="1" applyAlignment="1">
      <alignment horizontal="center" vertical="center"/>
    </xf>
    <xf numFmtId="4" fontId="8" fillId="32" borderId="21" xfId="0" applyNumberFormat="1" applyFont="1" applyFill="1" applyBorder="1" applyAlignment="1">
      <alignment horizontal="center" vertical="center"/>
    </xf>
    <xf numFmtId="4" fontId="8" fillId="32" borderId="11" xfId="0" applyNumberFormat="1" applyFont="1" applyFill="1" applyBorder="1" applyAlignment="1">
      <alignment horizontal="center" vertical="center"/>
    </xf>
    <xf numFmtId="4" fontId="8" fillId="32" borderId="12" xfId="0" applyNumberFormat="1" applyFont="1" applyFill="1" applyBorder="1" applyAlignment="1">
      <alignment horizontal="center" vertical="center"/>
    </xf>
    <xf numFmtId="4" fontId="8" fillId="34" borderId="12" xfId="0" applyNumberFormat="1" applyFont="1" applyFill="1" applyBorder="1" applyAlignment="1">
      <alignment horizontal="center" vertical="center"/>
    </xf>
    <xf numFmtId="4" fontId="8" fillId="32" borderId="22" xfId="0" applyNumberFormat="1" applyFont="1" applyFill="1" applyBorder="1" applyAlignment="1">
      <alignment horizontal="center" vertical="center"/>
    </xf>
    <xf numFmtId="4" fontId="8" fillId="33" borderId="19" xfId="0" applyNumberFormat="1" applyFont="1" applyFill="1" applyBorder="1" applyAlignment="1">
      <alignment horizontal="center" vertical="center"/>
    </xf>
    <xf numFmtId="4" fontId="8" fillId="34" borderId="19" xfId="0" applyNumberFormat="1" applyFont="1" applyFill="1" applyBorder="1" applyAlignment="1">
      <alignment horizontal="center" vertical="center"/>
    </xf>
    <xf numFmtId="3" fontId="12" fillId="33" borderId="12" xfId="0" applyNumberFormat="1" applyFont="1" applyFill="1" applyBorder="1" applyAlignment="1">
      <alignment horizontal="center" vertical="center"/>
    </xf>
    <xf numFmtId="3" fontId="8" fillId="32" borderId="10" xfId="0" applyNumberFormat="1" applyFont="1" applyFill="1" applyBorder="1" applyAlignment="1">
      <alignment horizontal="center" vertical="center"/>
    </xf>
    <xf numFmtId="3" fontId="12" fillId="33" borderId="10" xfId="0" applyNumberFormat="1" applyFont="1" applyFill="1" applyBorder="1" applyAlignment="1">
      <alignment horizontal="center" vertical="center"/>
    </xf>
    <xf numFmtId="3" fontId="8" fillId="32" borderId="14" xfId="0" applyNumberFormat="1" applyFont="1" applyFill="1" applyBorder="1" applyAlignment="1">
      <alignment horizontal="center" vertical="center"/>
    </xf>
    <xf numFmtId="3" fontId="12" fillId="33" borderId="11" xfId="0" applyNumberFormat="1" applyFont="1" applyFill="1" applyBorder="1" applyAlignment="1">
      <alignment horizontal="center" vertical="center"/>
    </xf>
    <xf numFmtId="3" fontId="8" fillId="32" borderId="11" xfId="0" applyNumberFormat="1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/>
    </xf>
    <xf numFmtId="3" fontId="12" fillId="32" borderId="11" xfId="0" applyNumberFormat="1" applyFont="1" applyFill="1" applyBorder="1" applyAlignment="1">
      <alignment horizontal="center" vertical="center"/>
    </xf>
    <xf numFmtId="2" fontId="7" fillId="4" borderId="13" xfId="0" applyNumberFormat="1" applyFont="1" applyFill="1" applyBorder="1" applyAlignment="1">
      <alignment horizontal="center" vertical="center" wrapText="1"/>
    </xf>
    <xf numFmtId="10" fontId="8" fillId="33" borderId="12" xfId="0" applyNumberFormat="1" applyFont="1" applyFill="1" applyBorder="1" applyAlignment="1">
      <alignment horizontal="center" vertical="center"/>
    </xf>
    <xf numFmtId="4" fontId="8" fillId="35" borderId="10" xfId="0" applyNumberFormat="1" applyFont="1" applyFill="1" applyBorder="1" applyAlignment="1">
      <alignment horizontal="center" vertical="center"/>
    </xf>
    <xf numFmtId="4" fontId="8" fillId="0" borderId="20" xfId="49" applyNumberFormat="1" applyFont="1" applyFill="1" applyBorder="1" applyAlignment="1">
      <alignment horizontal="center" vertical="center"/>
    </xf>
    <xf numFmtId="4" fontId="8" fillId="0" borderId="11" xfId="0" applyNumberFormat="1" applyFont="1" applyFill="1" applyBorder="1" applyAlignment="1" applyProtection="1">
      <alignment horizontal="center" vertical="center"/>
      <protection locked="0"/>
    </xf>
    <xf numFmtId="49" fontId="55" fillId="0" borderId="10" xfId="0" applyNumberFormat="1" applyFont="1" applyFill="1" applyBorder="1" applyAlignment="1">
      <alignment horizontal="left" vertical="center"/>
    </xf>
    <xf numFmtId="49" fontId="56" fillId="0" borderId="10" xfId="0" applyNumberFormat="1" applyFont="1" applyFill="1" applyBorder="1" applyAlignment="1">
      <alignment horizontal="left" vertical="center"/>
    </xf>
    <xf numFmtId="3" fontId="56" fillId="0" borderId="10" xfId="0" applyNumberFormat="1" applyFont="1" applyFill="1" applyBorder="1" applyAlignment="1">
      <alignment horizontal="center" vertical="center"/>
    </xf>
    <xf numFmtId="3" fontId="56" fillId="0" borderId="10" xfId="0" applyNumberFormat="1" applyFont="1" applyFill="1" applyBorder="1" applyAlignment="1">
      <alignment horizontal="left" vertical="center"/>
    </xf>
    <xf numFmtId="4" fontId="56" fillId="0" borderId="10" xfId="0" applyNumberFormat="1" applyFont="1" applyFill="1" applyBorder="1" applyAlignment="1" applyProtection="1">
      <alignment horizontal="center" vertical="center"/>
      <protection locked="0"/>
    </xf>
    <xf numFmtId="4" fontId="56" fillId="35" borderId="10" xfId="0" applyNumberFormat="1" applyFont="1" applyFill="1" applyBorder="1" applyAlignment="1">
      <alignment horizontal="center" vertical="center"/>
    </xf>
    <xf numFmtId="4" fontId="56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3" fontId="8" fillId="0" borderId="10" xfId="0" applyNumberFormat="1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49" fontId="55" fillId="0" borderId="10" xfId="0" applyNumberFormat="1" applyFont="1" applyFill="1" applyBorder="1" applyAlignment="1">
      <alignment horizontal="left" vertical="center" wrapText="1"/>
    </xf>
    <xf numFmtId="2" fontId="7" fillId="0" borderId="16" xfId="0" applyNumberFormat="1" applyFont="1" applyFill="1" applyBorder="1" applyAlignment="1">
      <alignment horizontal="left" vertical="center"/>
    </xf>
    <xf numFmtId="2" fontId="7" fillId="0" borderId="23" xfId="0" applyNumberFormat="1" applyFont="1" applyFill="1" applyBorder="1" applyAlignment="1">
      <alignment horizontal="left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14" fontId="7" fillId="0" borderId="18" xfId="0" applyNumberFormat="1" applyFont="1" applyFill="1" applyBorder="1" applyAlignment="1">
      <alignment horizontal="left" vertical="center"/>
    </xf>
    <xf numFmtId="14" fontId="7" fillId="0" borderId="25" xfId="0" applyNumberFormat="1" applyFont="1" applyFill="1" applyBorder="1" applyAlignment="1">
      <alignment horizontal="left" vertical="center"/>
    </xf>
    <xf numFmtId="14" fontId="0" fillId="0" borderId="25" xfId="0" applyNumberFormat="1" applyBorder="1" applyAlignment="1">
      <alignment horizontal="left" vertical="center"/>
    </xf>
    <xf numFmtId="14" fontId="0" fillId="0" borderId="26" xfId="0" applyNumberForma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6" fillId="0" borderId="27" xfId="0" applyFont="1" applyBorder="1" applyAlignment="1">
      <alignment horizont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2" fontId="7" fillId="0" borderId="28" xfId="0" applyNumberFormat="1" applyFont="1" applyFill="1" applyBorder="1" applyAlignment="1">
      <alignment horizontal="left" vertical="center"/>
    </xf>
    <xf numFmtId="2" fontId="7" fillId="0" borderId="29" xfId="0" applyNumberFormat="1" applyFont="1" applyFill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49" fontId="8" fillId="0" borderId="31" xfId="0" applyNumberFormat="1" applyFont="1" applyFill="1" applyBorder="1" applyAlignment="1" applyProtection="1">
      <alignment horizontal="left" vertical="center"/>
      <protection locked="0"/>
    </xf>
    <xf numFmtId="49" fontId="8" fillId="0" borderId="32" xfId="0" applyNumberFormat="1" applyFont="1" applyFill="1" applyBorder="1" applyAlignment="1" applyProtection="1">
      <alignment horizontal="left" vertical="center"/>
      <protection locked="0"/>
    </xf>
    <xf numFmtId="49" fontId="5" fillId="0" borderId="31" xfId="0" applyNumberFormat="1" applyFont="1" applyBorder="1" applyAlignment="1" applyProtection="1">
      <alignment horizontal="left" vertical="center"/>
      <protection locked="0"/>
    </xf>
    <xf numFmtId="49" fontId="5" fillId="0" borderId="32" xfId="0" applyNumberFormat="1" applyFont="1" applyBorder="1" applyAlignment="1" applyProtection="1">
      <alignment horizontal="left" vertical="center"/>
      <protection locked="0"/>
    </xf>
    <xf numFmtId="0" fontId="8" fillId="34" borderId="33" xfId="0" applyFont="1" applyFill="1" applyBorder="1" applyAlignment="1">
      <alignment horizontal="center" vertical="center"/>
    </xf>
    <xf numFmtId="0" fontId="8" fillId="34" borderId="27" xfId="0" applyFont="1" applyFill="1" applyBorder="1" applyAlignment="1">
      <alignment horizontal="center" vertical="center"/>
    </xf>
    <xf numFmtId="0" fontId="8" fillId="34" borderId="34" xfId="0" applyFont="1" applyFill="1" applyBorder="1" applyAlignment="1">
      <alignment horizontal="center" vertical="center"/>
    </xf>
    <xf numFmtId="49" fontId="6" fillId="34" borderId="35" xfId="0" applyNumberFormat="1" applyFont="1" applyFill="1" applyBorder="1" applyAlignment="1">
      <alignment horizontal="center" vertical="center"/>
    </xf>
    <xf numFmtId="49" fontId="6" fillId="34" borderId="36" xfId="0" applyNumberFormat="1" applyFont="1" applyFill="1" applyBorder="1" applyAlignment="1">
      <alignment horizontal="center" vertical="center"/>
    </xf>
    <xf numFmtId="49" fontId="5" fillId="34" borderId="37" xfId="0" applyNumberFormat="1" applyFont="1" applyFill="1" applyBorder="1" applyAlignment="1">
      <alignment horizontal="center" vertical="center"/>
    </xf>
    <xf numFmtId="49" fontId="5" fillId="34" borderId="38" xfId="0" applyNumberFormat="1" applyFont="1" applyFill="1" applyBorder="1" applyAlignment="1">
      <alignment horizontal="center" vertical="center"/>
    </xf>
    <xf numFmtId="49" fontId="6" fillId="4" borderId="39" xfId="0" applyNumberFormat="1" applyFont="1" applyFill="1" applyBorder="1" applyAlignment="1">
      <alignment horizontal="center" vertical="center"/>
    </xf>
    <xf numFmtId="49" fontId="6" fillId="4" borderId="40" xfId="0" applyNumberFormat="1" applyFont="1" applyFill="1" applyBorder="1" applyAlignment="1">
      <alignment horizontal="center" vertical="center"/>
    </xf>
    <xf numFmtId="49" fontId="6" fillId="4" borderId="41" xfId="0" applyNumberFormat="1" applyFont="1" applyFill="1" applyBorder="1" applyAlignment="1">
      <alignment horizontal="center" vertical="center"/>
    </xf>
    <xf numFmtId="2" fontId="7" fillId="34" borderId="42" xfId="0" applyNumberFormat="1" applyFont="1" applyFill="1" applyBorder="1" applyAlignment="1">
      <alignment horizontal="center" vertical="center" wrapText="1"/>
    </xf>
    <xf numFmtId="2" fontId="7" fillId="34" borderId="43" xfId="0" applyNumberFormat="1" applyFont="1" applyFill="1" applyBorder="1" applyAlignment="1">
      <alignment horizontal="center" vertical="center" wrapText="1"/>
    </xf>
    <xf numFmtId="49" fontId="7" fillId="34" borderId="15" xfId="0" applyNumberFormat="1" applyFont="1" applyFill="1" applyBorder="1" applyAlignment="1">
      <alignment horizontal="center" vertical="center"/>
    </xf>
    <xf numFmtId="49" fontId="7" fillId="34" borderId="33" xfId="0" applyNumberFormat="1" applyFont="1" applyFill="1" applyBorder="1" applyAlignment="1">
      <alignment horizontal="center" vertical="center"/>
    </xf>
    <xf numFmtId="49" fontId="7" fillId="34" borderId="42" xfId="0" applyNumberFormat="1" applyFont="1" applyFill="1" applyBorder="1" applyAlignment="1">
      <alignment horizontal="center" vertical="center" wrapText="1"/>
    </xf>
    <xf numFmtId="49" fontId="7" fillId="34" borderId="43" xfId="0" applyNumberFormat="1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990600</xdr:colOff>
      <xdr:row>1</xdr:row>
      <xdr:rowOff>9525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4110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tabSelected="1" view="pageLayout" zoomScaleNormal="75" workbookViewId="0" topLeftCell="A158">
      <selection activeCell="C185" sqref="C185"/>
    </sheetView>
  </sheetViews>
  <sheetFormatPr defaultColWidth="9.00390625" defaultRowHeight="12.75"/>
  <cols>
    <col min="1" max="1" width="63.125" style="1" bestFit="1" customWidth="1"/>
    <col min="2" max="3" width="16.25390625" style="24" customWidth="1"/>
    <col min="4" max="4" width="15.25390625" style="24" customWidth="1"/>
    <col min="5" max="5" width="15.125" style="24" customWidth="1"/>
    <col min="6" max="6" width="23.875" style="23" customWidth="1"/>
    <col min="7" max="7" width="20.75390625" style="9" customWidth="1"/>
    <col min="8" max="8" width="19.00390625" style="9" customWidth="1"/>
    <col min="9" max="9" width="21.75390625" style="1" customWidth="1"/>
    <col min="10" max="16384" width="9.125" style="1" customWidth="1"/>
  </cols>
  <sheetData>
    <row r="1" spans="1:8" ht="72" customHeight="1">
      <c r="A1" s="102"/>
      <c r="B1" s="102"/>
      <c r="C1" s="102"/>
      <c r="D1" s="102"/>
      <c r="E1" s="102"/>
      <c r="F1" s="103"/>
      <c r="G1" s="103"/>
      <c r="H1" s="103"/>
    </row>
    <row r="2" spans="1:8" ht="45.75" customHeight="1" thickBot="1">
      <c r="A2" s="104" t="s">
        <v>4</v>
      </c>
      <c r="B2" s="104"/>
      <c r="C2" s="104"/>
      <c r="D2" s="104"/>
      <c r="E2" s="104"/>
      <c r="F2" s="104"/>
      <c r="G2" s="104"/>
      <c r="H2" s="104"/>
    </row>
    <row r="3" spans="1:8" ht="18.75" customHeight="1">
      <c r="A3" s="28" t="s">
        <v>1</v>
      </c>
      <c r="B3" s="107" t="s">
        <v>82</v>
      </c>
      <c r="C3" s="108"/>
      <c r="D3" s="109"/>
      <c r="E3" s="109"/>
      <c r="F3" s="109"/>
      <c r="G3" s="109"/>
      <c r="H3" s="110"/>
    </row>
    <row r="4" spans="1:8" ht="20.25" customHeight="1">
      <c r="A4" s="29" t="s">
        <v>2</v>
      </c>
      <c r="B4" s="94" t="s">
        <v>139</v>
      </c>
      <c r="C4" s="95"/>
      <c r="D4" s="105"/>
      <c r="E4" s="105"/>
      <c r="F4" s="105"/>
      <c r="G4" s="105"/>
      <c r="H4" s="106"/>
    </row>
    <row r="5" spans="1:8" ht="20.25" customHeight="1">
      <c r="A5" s="30" t="s">
        <v>3</v>
      </c>
      <c r="B5" s="94" t="s">
        <v>83</v>
      </c>
      <c r="C5" s="95"/>
      <c r="D5" s="96"/>
      <c r="E5" s="96"/>
      <c r="F5" s="96"/>
      <c r="G5" s="96"/>
      <c r="H5" s="97"/>
    </row>
    <row r="6" spans="1:8" ht="21.75" customHeight="1" thickBot="1">
      <c r="A6" s="31" t="s">
        <v>52</v>
      </c>
      <c r="B6" s="98"/>
      <c r="C6" s="99"/>
      <c r="D6" s="100"/>
      <c r="E6" s="100"/>
      <c r="F6" s="100"/>
      <c r="G6" s="100"/>
      <c r="H6" s="101"/>
    </row>
    <row r="7" spans="1:8" ht="19.5" customHeight="1" thickBot="1">
      <c r="A7" s="118" t="s">
        <v>0</v>
      </c>
      <c r="B7" s="119"/>
      <c r="C7" s="119"/>
      <c r="D7" s="119"/>
      <c r="E7" s="119"/>
      <c r="F7" s="120"/>
      <c r="G7" s="120"/>
      <c r="H7" s="121"/>
    </row>
    <row r="8" spans="1:8" ht="19.5" customHeight="1" thickBot="1">
      <c r="A8" s="127" t="s">
        <v>5</v>
      </c>
      <c r="B8" s="125" t="s">
        <v>68</v>
      </c>
      <c r="C8" s="125" t="s">
        <v>69</v>
      </c>
      <c r="D8" s="122" t="s">
        <v>70</v>
      </c>
      <c r="E8" s="123"/>
      <c r="F8" s="124"/>
      <c r="G8" s="129" t="s">
        <v>72</v>
      </c>
      <c r="H8" s="129" t="s">
        <v>67</v>
      </c>
    </row>
    <row r="9" spans="1:8" ht="79.5" thickBot="1">
      <c r="A9" s="128"/>
      <c r="B9" s="126"/>
      <c r="C9" s="131"/>
      <c r="D9" s="77" t="s">
        <v>66</v>
      </c>
      <c r="E9" s="77" t="s">
        <v>71</v>
      </c>
      <c r="F9" s="77" t="s">
        <v>6</v>
      </c>
      <c r="G9" s="130"/>
      <c r="H9" s="130"/>
    </row>
    <row r="10" spans="1:8" ht="15">
      <c r="A10" s="16" t="s">
        <v>9</v>
      </c>
      <c r="B10" s="49">
        <f>B11+B14+B17+B21</f>
        <v>915756</v>
      </c>
      <c r="C10" s="49">
        <f>C11+C14+C17+C21</f>
        <v>915756</v>
      </c>
      <c r="D10" s="69"/>
      <c r="E10" s="38"/>
      <c r="F10" s="49">
        <f>F11+F14+F17+F21</f>
        <v>901255.9999995</v>
      </c>
      <c r="G10" s="54">
        <f aca="true" t="shared" si="0" ref="G10:G95">IF(F10=1,0,F10-C10)</f>
        <v>-14500.000000500004</v>
      </c>
      <c r="H10" s="78">
        <f>SUM((F10-B10)/B10)</f>
        <v>-0.015833912090666077</v>
      </c>
    </row>
    <row r="11" spans="1:8" ht="14.25">
      <c r="A11" s="14" t="s">
        <v>11</v>
      </c>
      <c r="B11" s="50">
        <f>SUM(B12:B13)</f>
        <v>683400</v>
      </c>
      <c r="C11" s="50">
        <f>SUM(C12:C13)</f>
        <v>651312.16</v>
      </c>
      <c r="D11" s="70"/>
      <c r="E11" s="39"/>
      <c r="F11" s="50">
        <f>SUM(F12:F13)</f>
        <v>651312.16</v>
      </c>
      <c r="G11" s="50">
        <f t="shared" si="0"/>
        <v>0</v>
      </c>
      <c r="H11" s="64"/>
    </row>
    <row r="12" spans="1:8" ht="14.25">
      <c r="A12" s="15" t="s">
        <v>84</v>
      </c>
      <c r="B12" s="51">
        <v>683400</v>
      </c>
      <c r="C12" s="51">
        <v>595000</v>
      </c>
      <c r="D12" s="41">
        <v>17</v>
      </c>
      <c r="E12" s="41">
        <v>35000</v>
      </c>
      <c r="F12" s="51">
        <f>D12*E12</f>
        <v>595000</v>
      </c>
      <c r="G12" s="79">
        <f t="shared" si="0"/>
        <v>0</v>
      </c>
      <c r="H12" s="65"/>
    </row>
    <row r="13" spans="1:8" ht="14.25">
      <c r="A13" s="15" t="s">
        <v>85</v>
      </c>
      <c r="B13" s="52">
        <v>0</v>
      </c>
      <c r="C13" s="52">
        <v>56312.16</v>
      </c>
      <c r="D13" s="41">
        <v>12.36</v>
      </c>
      <c r="E13" s="41">
        <v>4556</v>
      </c>
      <c r="F13" s="51">
        <f>D13*E13</f>
        <v>56312.159999999996</v>
      </c>
      <c r="G13" s="79">
        <f t="shared" si="0"/>
        <v>-7.275957614183426E-12</v>
      </c>
      <c r="H13" s="65"/>
    </row>
    <row r="14" spans="1:8" ht="14.25">
      <c r="A14" s="2" t="s">
        <v>12</v>
      </c>
      <c r="B14" s="53">
        <f>SUM(B15:B16)</f>
        <v>232356</v>
      </c>
      <c r="C14" s="53">
        <f>SUM(C15:C16)</f>
        <v>176043.84</v>
      </c>
      <c r="D14" s="3"/>
      <c r="E14" s="42"/>
      <c r="F14" s="53">
        <f>SUM(F15:F16)</f>
        <v>176043.84</v>
      </c>
      <c r="G14" s="50">
        <f t="shared" si="0"/>
        <v>0</v>
      </c>
      <c r="H14" s="64"/>
    </row>
    <row r="15" spans="1:8" ht="14.25">
      <c r="A15" s="15" t="s">
        <v>86</v>
      </c>
      <c r="B15" s="51">
        <v>154904</v>
      </c>
      <c r="C15" s="51">
        <v>154904</v>
      </c>
      <c r="D15" s="41">
        <v>17</v>
      </c>
      <c r="E15" s="40">
        <v>9112</v>
      </c>
      <c r="F15" s="51">
        <f>D15*E15</f>
        <v>154904</v>
      </c>
      <c r="G15" s="79">
        <f t="shared" si="0"/>
        <v>0</v>
      </c>
      <c r="H15" s="65"/>
    </row>
    <row r="16" spans="1:8" ht="14.25">
      <c r="A16" s="15" t="s">
        <v>87</v>
      </c>
      <c r="B16" s="51">
        <v>77452</v>
      </c>
      <c r="C16" s="51">
        <v>21139.84</v>
      </c>
      <c r="D16" s="41">
        <v>4.64</v>
      </c>
      <c r="E16" s="40">
        <v>4556</v>
      </c>
      <c r="F16" s="51">
        <f>D16*E16</f>
        <v>21139.84</v>
      </c>
      <c r="G16" s="79">
        <f t="shared" si="0"/>
        <v>0</v>
      </c>
      <c r="H16" s="65"/>
    </row>
    <row r="17" spans="1:8" ht="14.25">
      <c r="A17" s="2" t="s">
        <v>14</v>
      </c>
      <c r="B17" s="53">
        <f>SUM(B18:B20)</f>
        <v>0</v>
      </c>
      <c r="C17" s="53">
        <f>SUM(C18:C20)</f>
        <v>0</v>
      </c>
      <c r="D17" s="3"/>
      <c r="E17" s="42"/>
      <c r="F17" s="53">
        <f>SUM(F18:F20)</f>
        <v>0</v>
      </c>
      <c r="G17" s="50">
        <f t="shared" si="0"/>
        <v>0</v>
      </c>
      <c r="H17" s="64"/>
    </row>
    <row r="18" spans="1:8" ht="14.25">
      <c r="A18" s="15" t="s">
        <v>90</v>
      </c>
      <c r="B18" s="51">
        <v>0</v>
      </c>
      <c r="C18" s="51">
        <v>0</v>
      </c>
      <c r="D18" s="41">
        <v>0</v>
      </c>
      <c r="E18" s="41">
        <v>0</v>
      </c>
      <c r="F18" s="51">
        <f>D18*E18</f>
        <v>0</v>
      </c>
      <c r="G18" s="79">
        <f t="shared" si="0"/>
        <v>0</v>
      </c>
      <c r="H18" s="65"/>
    </row>
    <row r="19" spans="1:8" ht="14.25">
      <c r="A19" s="15" t="s">
        <v>89</v>
      </c>
      <c r="B19" s="51">
        <v>0</v>
      </c>
      <c r="C19" s="51">
        <v>0</v>
      </c>
      <c r="D19" s="41">
        <v>0</v>
      </c>
      <c r="E19" s="41">
        <v>0</v>
      </c>
      <c r="F19" s="51">
        <f>D19*E19</f>
        <v>0</v>
      </c>
      <c r="G19" s="79">
        <f t="shared" si="0"/>
        <v>0</v>
      </c>
      <c r="H19" s="65"/>
    </row>
    <row r="20" spans="1:8" ht="14.25">
      <c r="A20" s="15" t="s">
        <v>88</v>
      </c>
      <c r="B20" s="52">
        <v>0</v>
      </c>
      <c r="C20" s="52">
        <v>0</v>
      </c>
      <c r="D20" s="41">
        <v>0</v>
      </c>
      <c r="E20" s="41">
        <v>0</v>
      </c>
      <c r="F20" s="51">
        <f>D20*E20</f>
        <v>0</v>
      </c>
      <c r="G20" s="79">
        <f t="shared" si="0"/>
        <v>0</v>
      </c>
      <c r="H20" s="65"/>
    </row>
    <row r="21" spans="1:8" ht="14.25">
      <c r="A21" s="2" t="s">
        <v>13</v>
      </c>
      <c r="B21" s="53">
        <f>SUM(B22)</f>
        <v>0</v>
      </c>
      <c r="C21" s="53">
        <f>SUM(C22)</f>
        <v>88400</v>
      </c>
      <c r="D21" s="3"/>
      <c r="E21" s="42"/>
      <c r="F21" s="53">
        <f>SUM(F22)</f>
        <v>73899.9999995</v>
      </c>
      <c r="G21" s="50">
        <f t="shared" si="0"/>
        <v>-14500.000000500004</v>
      </c>
      <c r="H21" s="64"/>
    </row>
    <row r="22" spans="1:8" ht="15">
      <c r="A22" s="83" t="s">
        <v>125</v>
      </c>
      <c r="B22" s="51">
        <v>0</v>
      </c>
      <c r="C22" s="51">
        <v>88400</v>
      </c>
      <c r="D22" s="84">
        <v>17</v>
      </c>
      <c r="E22" s="85">
        <v>4347.0588235</v>
      </c>
      <c r="F22" s="86">
        <f>D22*E22</f>
        <v>73899.9999995</v>
      </c>
      <c r="G22" s="87">
        <f t="shared" si="0"/>
        <v>-14500.000000500004</v>
      </c>
      <c r="H22" s="65"/>
    </row>
    <row r="23" spans="1:10" ht="15">
      <c r="A23" s="17" t="s">
        <v>10</v>
      </c>
      <c r="B23" s="54">
        <f>B24+B31</f>
        <v>0</v>
      </c>
      <c r="C23" s="54">
        <f>C24+C31</f>
        <v>0</v>
      </c>
      <c r="D23" s="71"/>
      <c r="E23" s="43"/>
      <c r="F23" s="54">
        <f>F24+F31</f>
        <v>0</v>
      </c>
      <c r="G23" s="54">
        <f t="shared" si="0"/>
        <v>0</v>
      </c>
      <c r="H23" s="78" t="e">
        <f>SUM((F23-B23)/B23)</f>
        <v>#DIV/0!</v>
      </c>
      <c r="I23" s="4"/>
      <c r="J23" s="5"/>
    </row>
    <row r="24" spans="1:8" s="13" customFormat="1" ht="14.25">
      <c r="A24" s="2" t="s">
        <v>53</v>
      </c>
      <c r="B24" s="50">
        <f>B25+B28</f>
        <v>0</v>
      </c>
      <c r="C24" s="50">
        <f>C25+C28</f>
        <v>0</v>
      </c>
      <c r="D24" s="3"/>
      <c r="E24" s="42"/>
      <c r="F24" s="50">
        <f>F25+F28</f>
        <v>0</v>
      </c>
      <c r="G24" s="50">
        <f t="shared" si="0"/>
        <v>0</v>
      </c>
      <c r="H24" s="64"/>
    </row>
    <row r="25" spans="1:8" ht="14.25">
      <c r="A25" s="15" t="s">
        <v>22</v>
      </c>
      <c r="B25" s="51">
        <f>SUM(B26:B27)</f>
        <v>0</v>
      </c>
      <c r="C25" s="51">
        <f>SUM(C26:C27)</f>
        <v>0</v>
      </c>
      <c r="D25" s="41">
        <v>0</v>
      </c>
      <c r="E25" s="40">
        <v>0</v>
      </c>
      <c r="F25" s="51">
        <f>SUM(F26:F27)</f>
        <v>0</v>
      </c>
      <c r="G25" s="52">
        <f t="shared" si="0"/>
        <v>0</v>
      </c>
      <c r="H25" s="65"/>
    </row>
    <row r="26" spans="1:8" ht="14.25">
      <c r="A26" s="15" t="s">
        <v>20</v>
      </c>
      <c r="B26" s="51">
        <v>0</v>
      </c>
      <c r="C26" s="51">
        <v>0</v>
      </c>
      <c r="D26" s="41">
        <v>0</v>
      </c>
      <c r="E26" s="40">
        <v>0</v>
      </c>
      <c r="F26" s="51">
        <f>D26*E26</f>
        <v>0</v>
      </c>
      <c r="G26" s="52">
        <f t="shared" si="0"/>
        <v>0</v>
      </c>
      <c r="H26" s="65"/>
    </row>
    <row r="27" spans="1:8" ht="14.25">
      <c r="A27" s="15" t="s">
        <v>73</v>
      </c>
      <c r="B27" s="51">
        <v>0</v>
      </c>
      <c r="C27" s="51">
        <v>0</v>
      </c>
      <c r="D27" s="41">
        <v>0</v>
      </c>
      <c r="E27" s="40">
        <v>0</v>
      </c>
      <c r="F27" s="51">
        <f>D27*E27</f>
        <v>0</v>
      </c>
      <c r="G27" s="52">
        <f t="shared" si="0"/>
        <v>0</v>
      </c>
      <c r="H27" s="65"/>
    </row>
    <row r="28" spans="1:8" ht="14.25">
      <c r="A28" s="15" t="s">
        <v>23</v>
      </c>
      <c r="B28" s="51">
        <v>0</v>
      </c>
      <c r="C28" s="51">
        <f>SUM(C29:C30)</f>
        <v>0</v>
      </c>
      <c r="D28" s="41">
        <v>0</v>
      </c>
      <c r="E28" s="40">
        <v>0</v>
      </c>
      <c r="F28" s="51">
        <f>SUM(F29:F30)</f>
        <v>0</v>
      </c>
      <c r="G28" s="52">
        <f t="shared" si="0"/>
        <v>0</v>
      </c>
      <c r="H28" s="65"/>
    </row>
    <row r="29" spans="1:8" ht="14.25">
      <c r="A29" s="15" t="s">
        <v>21</v>
      </c>
      <c r="B29" s="51">
        <v>0</v>
      </c>
      <c r="C29" s="51">
        <v>0</v>
      </c>
      <c r="D29" s="41">
        <v>0</v>
      </c>
      <c r="E29" s="40">
        <v>0</v>
      </c>
      <c r="F29" s="51">
        <f>D29*E29</f>
        <v>0</v>
      </c>
      <c r="G29" s="52">
        <f t="shared" si="0"/>
        <v>0</v>
      </c>
      <c r="H29" s="65"/>
    </row>
    <row r="30" spans="1:8" ht="14.25">
      <c r="A30" s="15" t="s">
        <v>74</v>
      </c>
      <c r="B30" s="51">
        <v>0</v>
      </c>
      <c r="C30" s="51">
        <v>0</v>
      </c>
      <c r="D30" s="41">
        <v>0</v>
      </c>
      <c r="E30" s="40">
        <v>0</v>
      </c>
      <c r="F30" s="51">
        <f>D30*E30</f>
        <v>0</v>
      </c>
      <c r="G30" s="52">
        <f t="shared" si="0"/>
        <v>0</v>
      </c>
      <c r="H30" s="65"/>
    </row>
    <row r="31" spans="1:8" s="13" customFormat="1" ht="14.25">
      <c r="A31" s="2" t="s">
        <v>15</v>
      </c>
      <c r="B31" s="53">
        <f>B32+B35</f>
        <v>0</v>
      </c>
      <c r="C31" s="53">
        <f>C32+C35</f>
        <v>0</v>
      </c>
      <c r="D31" s="3"/>
      <c r="E31" s="42"/>
      <c r="F31" s="53">
        <f>F32+F35</f>
        <v>0</v>
      </c>
      <c r="G31" s="50">
        <f t="shared" si="0"/>
        <v>0</v>
      </c>
      <c r="H31" s="64"/>
    </row>
    <row r="32" spans="1:8" ht="14.25">
      <c r="A32" s="15" t="s">
        <v>16</v>
      </c>
      <c r="B32" s="51">
        <f>B33</f>
        <v>0</v>
      </c>
      <c r="C32" s="51">
        <f>C33</f>
        <v>0</v>
      </c>
      <c r="D32" s="41">
        <v>0</v>
      </c>
      <c r="E32" s="40">
        <v>0</v>
      </c>
      <c r="F32" s="51">
        <f>SUM(F33:F34)</f>
        <v>0</v>
      </c>
      <c r="G32" s="52">
        <f t="shared" si="0"/>
        <v>0</v>
      </c>
      <c r="H32" s="65"/>
    </row>
    <row r="33" spans="1:8" ht="14.25">
      <c r="A33" s="15" t="s">
        <v>24</v>
      </c>
      <c r="B33" s="51">
        <v>0</v>
      </c>
      <c r="C33" s="51">
        <v>0</v>
      </c>
      <c r="D33" s="41">
        <v>0</v>
      </c>
      <c r="E33" s="40">
        <v>0</v>
      </c>
      <c r="F33" s="51">
        <f>D33*E33</f>
        <v>0</v>
      </c>
      <c r="G33" s="52">
        <f t="shared" si="0"/>
        <v>0</v>
      </c>
      <c r="H33" s="65"/>
    </row>
    <row r="34" spans="1:8" ht="14.25">
      <c r="A34" s="15" t="s">
        <v>75</v>
      </c>
      <c r="B34" s="51">
        <v>0</v>
      </c>
      <c r="C34" s="51">
        <v>0</v>
      </c>
      <c r="D34" s="41">
        <v>0</v>
      </c>
      <c r="E34" s="40">
        <v>0</v>
      </c>
      <c r="F34" s="51">
        <f>D34*E34</f>
        <v>0</v>
      </c>
      <c r="G34" s="52">
        <f t="shared" si="0"/>
        <v>0</v>
      </c>
      <c r="H34" s="65"/>
    </row>
    <row r="35" spans="1:8" ht="14.25">
      <c r="A35" s="15" t="s">
        <v>17</v>
      </c>
      <c r="B35" s="51">
        <f>SUM(B36:B37)</f>
        <v>0</v>
      </c>
      <c r="C35" s="51">
        <f>SUM(C36:C37)</f>
        <v>0</v>
      </c>
      <c r="D35" s="41">
        <v>0</v>
      </c>
      <c r="E35" s="40">
        <v>0</v>
      </c>
      <c r="F35" s="51">
        <f>SUM(F36:F37)</f>
        <v>0</v>
      </c>
      <c r="G35" s="52">
        <f t="shared" si="0"/>
        <v>0</v>
      </c>
      <c r="H35" s="65"/>
    </row>
    <row r="36" spans="1:8" ht="14.25">
      <c r="A36" s="15" t="s">
        <v>77</v>
      </c>
      <c r="B36" s="51">
        <v>0</v>
      </c>
      <c r="C36" s="51">
        <v>0</v>
      </c>
      <c r="D36" s="41">
        <v>0</v>
      </c>
      <c r="E36" s="40">
        <v>0</v>
      </c>
      <c r="F36" s="51">
        <f>D36*E36</f>
        <v>0</v>
      </c>
      <c r="G36" s="52">
        <f t="shared" si="0"/>
        <v>0</v>
      </c>
      <c r="H36" s="65"/>
    </row>
    <row r="37" spans="1:8" ht="14.25">
      <c r="A37" s="15" t="s">
        <v>76</v>
      </c>
      <c r="B37" s="51">
        <v>0</v>
      </c>
      <c r="C37" s="51">
        <v>0</v>
      </c>
      <c r="D37" s="41">
        <v>0</v>
      </c>
      <c r="E37" s="40">
        <v>0</v>
      </c>
      <c r="F37" s="51">
        <f>D37*E37</f>
        <v>0</v>
      </c>
      <c r="G37" s="52">
        <f t="shared" si="0"/>
        <v>0</v>
      </c>
      <c r="H37" s="65"/>
    </row>
    <row r="38" spans="1:9" ht="15">
      <c r="A38" s="17" t="s">
        <v>59</v>
      </c>
      <c r="B38" s="54">
        <f>SUM(B39+B65+B71+B75)</f>
        <v>113493</v>
      </c>
      <c r="C38" s="54">
        <f>SUM(C39+C65+C71+C75)</f>
        <v>113493</v>
      </c>
      <c r="D38" s="71"/>
      <c r="E38" s="43"/>
      <c r="F38" s="54">
        <f>SUM(F39+F65+F71+F75)</f>
        <v>114993.0000000003</v>
      </c>
      <c r="G38" s="54">
        <f t="shared" si="0"/>
        <v>1500.0000000003056</v>
      </c>
      <c r="H38" s="78">
        <f>SUM((F38-B38)/B38)</f>
        <v>0.013216674156118048</v>
      </c>
      <c r="I38" s="6"/>
    </row>
    <row r="39" spans="1:8" ht="14.25">
      <c r="A39" s="2" t="s">
        <v>54</v>
      </c>
      <c r="B39" s="53">
        <f>B40+B63</f>
        <v>113493</v>
      </c>
      <c r="C39" s="53">
        <f>C40+C63</f>
        <v>113493</v>
      </c>
      <c r="D39" s="3"/>
      <c r="E39" s="42"/>
      <c r="F39" s="53">
        <f>F40+F63</f>
        <v>114993.0000000003</v>
      </c>
      <c r="G39" s="50">
        <f t="shared" si="0"/>
        <v>1500.0000000003056</v>
      </c>
      <c r="H39" s="64"/>
    </row>
    <row r="40" spans="1:8" ht="14.25">
      <c r="A40" s="15" t="s">
        <v>62</v>
      </c>
      <c r="B40" s="51">
        <f>SUM(B41:B61)</f>
        <v>113493</v>
      </c>
      <c r="C40" s="51">
        <f>SUM(C41:C61)</f>
        <v>113493</v>
      </c>
      <c r="D40" s="41">
        <v>0</v>
      </c>
      <c r="E40" s="40">
        <v>0</v>
      </c>
      <c r="F40" s="51">
        <f>SUM(F41:F62)</f>
        <v>114993.0000000003</v>
      </c>
      <c r="G40" s="52">
        <f t="shared" si="0"/>
        <v>1500.0000000003056</v>
      </c>
      <c r="H40" s="65"/>
    </row>
    <row r="41" spans="1:8" ht="14.25">
      <c r="A41" s="15" t="s">
        <v>91</v>
      </c>
      <c r="B41" s="52">
        <v>15730</v>
      </c>
      <c r="C41" s="52">
        <v>15730</v>
      </c>
      <c r="D41" s="41">
        <v>1</v>
      </c>
      <c r="E41" s="41">
        <v>15730</v>
      </c>
      <c r="F41" s="51">
        <f>D41*E41</f>
        <v>15730</v>
      </c>
      <c r="G41" s="52">
        <f t="shared" si="0"/>
        <v>0</v>
      </c>
      <c r="H41" s="65"/>
    </row>
    <row r="42" spans="1:8" ht="14.25">
      <c r="A42" s="15" t="s">
        <v>92</v>
      </c>
      <c r="B42" s="52">
        <v>14520</v>
      </c>
      <c r="C42" s="52">
        <v>14520</v>
      </c>
      <c r="D42" s="90">
        <v>1</v>
      </c>
      <c r="E42" s="90">
        <v>14520</v>
      </c>
      <c r="F42" s="89">
        <f aca="true" t="shared" si="1" ref="F42:F62">D42*E42</f>
        <v>14520</v>
      </c>
      <c r="G42" s="91">
        <f t="shared" si="0"/>
        <v>0</v>
      </c>
      <c r="H42" s="65"/>
    </row>
    <row r="43" spans="1:8" ht="14.25">
      <c r="A43" s="15" t="s">
        <v>93</v>
      </c>
      <c r="B43" s="52">
        <v>7260</v>
      </c>
      <c r="C43" s="52">
        <v>7260</v>
      </c>
      <c r="D43" s="41">
        <v>1</v>
      </c>
      <c r="E43" s="41">
        <v>7260</v>
      </c>
      <c r="F43" s="51">
        <f t="shared" si="1"/>
        <v>7260</v>
      </c>
      <c r="G43" s="52">
        <f t="shared" si="0"/>
        <v>0</v>
      </c>
      <c r="H43" s="65"/>
    </row>
    <row r="44" spans="1:8" ht="14.25">
      <c r="A44" s="15" t="s">
        <v>94</v>
      </c>
      <c r="B44" s="52">
        <v>3025</v>
      </c>
      <c r="C44" s="52">
        <v>3025</v>
      </c>
      <c r="D44" s="41">
        <v>1</v>
      </c>
      <c r="E44" s="41">
        <v>3025</v>
      </c>
      <c r="F44" s="51">
        <f t="shared" si="1"/>
        <v>3025</v>
      </c>
      <c r="G44" s="52">
        <f t="shared" si="0"/>
        <v>0</v>
      </c>
      <c r="H44" s="65"/>
    </row>
    <row r="45" spans="1:8" ht="14.25">
      <c r="A45" s="15" t="s">
        <v>95</v>
      </c>
      <c r="B45" s="52">
        <v>360</v>
      </c>
      <c r="C45" s="52">
        <v>360</v>
      </c>
      <c r="D45" s="41">
        <v>1</v>
      </c>
      <c r="E45" s="41">
        <v>360</v>
      </c>
      <c r="F45" s="51">
        <f t="shared" si="1"/>
        <v>360</v>
      </c>
      <c r="G45" s="52">
        <f t="shared" si="0"/>
        <v>0</v>
      </c>
      <c r="H45" s="65"/>
    </row>
    <row r="46" spans="1:8" ht="14.25">
      <c r="A46" s="15" t="s">
        <v>96</v>
      </c>
      <c r="B46" s="52">
        <v>2178</v>
      </c>
      <c r="C46" s="52">
        <v>2178</v>
      </c>
      <c r="D46" s="41">
        <v>1</v>
      </c>
      <c r="E46" s="41">
        <v>2178</v>
      </c>
      <c r="F46" s="51">
        <f t="shared" si="1"/>
        <v>2178</v>
      </c>
      <c r="G46" s="52">
        <f t="shared" si="0"/>
        <v>0</v>
      </c>
      <c r="H46" s="65"/>
    </row>
    <row r="47" spans="1:8" ht="14.25">
      <c r="A47" s="15" t="s">
        <v>97</v>
      </c>
      <c r="B47" s="52">
        <v>2420</v>
      </c>
      <c r="C47" s="52">
        <v>2420</v>
      </c>
      <c r="D47" s="41">
        <v>1</v>
      </c>
      <c r="E47" s="41">
        <v>2420</v>
      </c>
      <c r="F47" s="51">
        <f t="shared" si="1"/>
        <v>2420</v>
      </c>
      <c r="G47" s="52">
        <f t="shared" si="0"/>
        <v>0</v>
      </c>
      <c r="H47" s="65"/>
    </row>
    <row r="48" spans="1:8" ht="14.25">
      <c r="A48" s="15" t="s">
        <v>98</v>
      </c>
      <c r="B48" s="52">
        <v>36000</v>
      </c>
      <c r="C48" s="52">
        <v>36000</v>
      </c>
      <c r="D48" s="41">
        <v>72</v>
      </c>
      <c r="E48" s="41">
        <v>500</v>
      </c>
      <c r="F48" s="51">
        <f t="shared" si="1"/>
        <v>36000</v>
      </c>
      <c r="G48" s="52">
        <f t="shared" si="0"/>
        <v>0</v>
      </c>
      <c r="H48" s="65"/>
    </row>
    <row r="49" spans="1:8" ht="14.25">
      <c r="A49" s="15" t="s">
        <v>111</v>
      </c>
      <c r="B49" s="52">
        <v>314</v>
      </c>
      <c r="C49" s="52">
        <v>314</v>
      </c>
      <c r="D49" s="41">
        <v>1</v>
      </c>
      <c r="E49" s="41">
        <v>314</v>
      </c>
      <c r="F49" s="51">
        <f t="shared" si="1"/>
        <v>314</v>
      </c>
      <c r="G49" s="52">
        <f t="shared" si="0"/>
        <v>0</v>
      </c>
      <c r="H49" s="65"/>
    </row>
    <row r="50" spans="1:8" ht="14.25">
      <c r="A50" s="15" t="s">
        <v>99</v>
      </c>
      <c r="B50" s="52">
        <v>295</v>
      </c>
      <c r="C50" s="52">
        <v>295</v>
      </c>
      <c r="D50" s="41">
        <v>1</v>
      </c>
      <c r="E50" s="41">
        <v>295</v>
      </c>
      <c r="F50" s="51">
        <f t="shared" si="1"/>
        <v>295</v>
      </c>
      <c r="G50" s="52">
        <f t="shared" si="0"/>
        <v>0</v>
      </c>
      <c r="H50" s="65"/>
    </row>
    <row r="51" spans="1:8" ht="14.25">
      <c r="A51" s="15" t="s">
        <v>100</v>
      </c>
      <c r="B51" s="52">
        <v>435</v>
      </c>
      <c r="C51" s="52">
        <v>435</v>
      </c>
      <c r="D51" s="41">
        <v>1</v>
      </c>
      <c r="E51" s="41">
        <v>435</v>
      </c>
      <c r="F51" s="51">
        <f t="shared" si="1"/>
        <v>435</v>
      </c>
      <c r="G51" s="52">
        <f t="shared" si="0"/>
        <v>0</v>
      </c>
      <c r="H51" s="65"/>
    </row>
    <row r="52" spans="1:8" ht="14.25">
      <c r="A52" s="15" t="s">
        <v>101</v>
      </c>
      <c r="B52" s="52">
        <v>406</v>
      </c>
      <c r="C52" s="52">
        <v>406</v>
      </c>
      <c r="D52" s="41">
        <v>1</v>
      </c>
      <c r="E52" s="41">
        <v>406</v>
      </c>
      <c r="F52" s="51">
        <f t="shared" si="1"/>
        <v>406</v>
      </c>
      <c r="G52" s="52">
        <f t="shared" si="0"/>
        <v>0</v>
      </c>
      <c r="H52" s="65"/>
    </row>
    <row r="53" spans="1:8" ht="14.25">
      <c r="A53" s="15" t="s">
        <v>102</v>
      </c>
      <c r="B53" s="52">
        <v>5800</v>
      </c>
      <c r="C53" s="52">
        <v>5800</v>
      </c>
      <c r="D53" s="41">
        <v>2</v>
      </c>
      <c r="E53" s="41">
        <v>2900</v>
      </c>
      <c r="F53" s="51">
        <f t="shared" si="1"/>
        <v>5800</v>
      </c>
      <c r="G53" s="52">
        <f t="shared" si="0"/>
        <v>0</v>
      </c>
      <c r="H53" s="65"/>
    </row>
    <row r="54" spans="1:8" ht="14.25">
      <c r="A54" s="15" t="s">
        <v>103</v>
      </c>
      <c r="B54" s="52">
        <v>2000</v>
      </c>
      <c r="C54" s="52">
        <v>2000</v>
      </c>
      <c r="D54" s="41">
        <v>1</v>
      </c>
      <c r="E54" s="41">
        <v>2000</v>
      </c>
      <c r="F54" s="51">
        <f t="shared" si="1"/>
        <v>2000</v>
      </c>
      <c r="G54" s="52">
        <f t="shared" si="0"/>
        <v>0</v>
      </c>
      <c r="H54" s="65"/>
    </row>
    <row r="55" spans="1:8" ht="14.25">
      <c r="A55" s="15" t="s">
        <v>104</v>
      </c>
      <c r="B55" s="52">
        <v>500</v>
      </c>
      <c r="C55" s="52">
        <v>500</v>
      </c>
      <c r="D55" s="41">
        <v>1</v>
      </c>
      <c r="E55" s="41">
        <v>500</v>
      </c>
      <c r="F55" s="51">
        <f t="shared" si="1"/>
        <v>500</v>
      </c>
      <c r="G55" s="52">
        <f t="shared" si="0"/>
        <v>0</v>
      </c>
      <c r="H55" s="65"/>
    </row>
    <row r="56" spans="1:8" ht="14.25">
      <c r="A56" s="15" t="s">
        <v>105</v>
      </c>
      <c r="B56" s="52">
        <v>195</v>
      </c>
      <c r="C56" s="52">
        <v>195</v>
      </c>
      <c r="D56" s="41">
        <v>1</v>
      </c>
      <c r="E56" s="41">
        <v>195</v>
      </c>
      <c r="F56" s="51">
        <f t="shared" si="1"/>
        <v>195</v>
      </c>
      <c r="G56" s="52">
        <f t="shared" si="0"/>
        <v>0</v>
      </c>
      <c r="H56" s="65"/>
    </row>
    <row r="57" spans="1:8" ht="14.25">
      <c r="A57" s="15" t="s">
        <v>106</v>
      </c>
      <c r="B57" s="52">
        <v>10300</v>
      </c>
      <c r="C57" s="52">
        <v>10300</v>
      </c>
      <c r="D57" s="41">
        <v>1</v>
      </c>
      <c r="E57" s="41">
        <v>10300</v>
      </c>
      <c r="F57" s="51">
        <f t="shared" si="1"/>
        <v>10300</v>
      </c>
      <c r="G57" s="52">
        <f t="shared" si="0"/>
        <v>0</v>
      </c>
      <c r="H57" s="65"/>
    </row>
    <row r="58" spans="1:8" ht="14.25">
      <c r="A58" s="15" t="s">
        <v>107</v>
      </c>
      <c r="B58" s="52">
        <v>4225</v>
      </c>
      <c r="C58" s="52">
        <v>4225</v>
      </c>
      <c r="D58" s="41">
        <v>1</v>
      </c>
      <c r="E58" s="41">
        <v>4225</v>
      </c>
      <c r="F58" s="51">
        <f t="shared" si="1"/>
        <v>4225</v>
      </c>
      <c r="G58" s="52">
        <f t="shared" si="0"/>
        <v>0</v>
      </c>
      <c r="H58" s="65"/>
    </row>
    <row r="59" spans="1:8" ht="14.25">
      <c r="A59" s="15" t="s">
        <v>108</v>
      </c>
      <c r="B59" s="52">
        <v>630</v>
      </c>
      <c r="C59" s="52">
        <v>630</v>
      </c>
      <c r="D59" s="41">
        <v>1</v>
      </c>
      <c r="E59" s="41">
        <v>630</v>
      </c>
      <c r="F59" s="51">
        <f t="shared" si="1"/>
        <v>630</v>
      </c>
      <c r="G59" s="52">
        <f t="shared" si="0"/>
        <v>0</v>
      </c>
      <c r="H59" s="65"/>
    </row>
    <row r="60" spans="1:8" ht="14.25">
      <c r="A60" s="15" t="s">
        <v>109</v>
      </c>
      <c r="B60" s="52">
        <v>900</v>
      </c>
      <c r="C60" s="52">
        <v>900</v>
      </c>
      <c r="D60" s="41">
        <v>1</v>
      </c>
      <c r="E60" s="41">
        <v>900</v>
      </c>
      <c r="F60" s="51">
        <f t="shared" si="1"/>
        <v>900</v>
      </c>
      <c r="G60" s="52">
        <f t="shared" si="0"/>
        <v>0</v>
      </c>
      <c r="H60" s="65"/>
    </row>
    <row r="61" spans="1:8" ht="14.25">
      <c r="A61" s="15" t="s">
        <v>110</v>
      </c>
      <c r="B61" s="52">
        <v>6000</v>
      </c>
      <c r="C61" s="52">
        <v>6000</v>
      </c>
      <c r="D61" s="90">
        <v>12</v>
      </c>
      <c r="E61" s="90">
        <v>500</v>
      </c>
      <c r="F61" s="89">
        <f t="shared" si="1"/>
        <v>6000</v>
      </c>
      <c r="G61" s="92">
        <f t="shared" si="0"/>
        <v>0</v>
      </c>
      <c r="H61" s="65"/>
    </row>
    <row r="62" spans="1:8" ht="28.5">
      <c r="A62" s="93" t="s">
        <v>140</v>
      </c>
      <c r="B62" s="52"/>
      <c r="C62" s="52"/>
      <c r="D62" s="84">
        <v>9</v>
      </c>
      <c r="E62" s="84">
        <v>166.6666666667</v>
      </c>
      <c r="F62" s="86">
        <f t="shared" si="1"/>
        <v>1500.0000000003</v>
      </c>
      <c r="G62" s="88">
        <f t="shared" si="0"/>
        <v>1500.0000000003</v>
      </c>
      <c r="H62" s="65"/>
    </row>
    <row r="63" spans="1:8" ht="14.25">
      <c r="A63" s="15" t="s">
        <v>64</v>
      </c>
      <c r="B63" s="51">
        <f>SUM(B64)</f>
        <v>0</v>
      </c>
      <c r="C63" s="51">
        <f>SUM(C64)</f>
        <v>0</v>
      </c>
      <c r="D63" s="41">
        <v>0</v>
      </c>
      <c r="E63" s="40">
        <v>0</v>
      </c>
      <c r="F63" s="51">
        <f>SUM(F64)</f>
        <v>0</v>
      </c>
      <c r="G63" s="52">
        <f t="shared" si="0"/>
        <v>0</v>
      </c>
      <c r="H63" s="65"/>
    </row>
    <row r="64" spans="1:8" ht="14.25">
      <c r="A64" s="15" t="s">
        <v>65</v>
      </c>
      <c r="B64" s="51">
        <v>0</v>
      </c>
      <c r="C64" s="51">
        <v>0</v>
      </c>
      <c r="D64" s="41">
        <v>0</v>
      </c>
      <c r="E64" s="40">
        <v>0</v>
      </c>
      <c r="F64" s="51">
        <f>D64*E64</f>
        <v>0</v>
      </c>
      <c r="G64" s="52">
        <f t="shared" si="0"/>
        <v>0</v>
      </c>
      <c r="H64" s="65"/>
    </row>
    <row r="65" spans="1:8" ht="14.25">
      <c r="A65" s="2" t="s">
        <v>27</v>
      </c>
      <c r="B65" s="53">
        <f>B66+B69</f>
        <v>0</v>
      </c>
      <c r="C65" s="53">
        <f>C66+C69</f>
        <v>0</v>
      </c>
      <c r="D65" s="3"/>
      <c r="E65" s="42"/>
      <c r="F65" s="53">
        <f>F66+F69</f>
        <v>0</v>
      </c>
      <c r="G65" s="50">
        <f t="shared" si="0"/>
        <v>0</v>
      </c>
      <c r="H65" s="64"/>
    </row>
    <row r="66" spans="1:9" ht="15.75" customHeight="1">
      <c r="A66" s="15" t="s">
        <v>19</v>
      </c>
      <c r="B66" s="51">
        <f>SUM(B67:B68)</f>
        <v>0</v>
      </c>
      <c r="C66" s="51">
        <f>SUM(C67:C68)</f>
        <v>0</v>
      </c>
      <c r="D66" s="41">
        <v>0</v>
      </c>
      <c r="E66" s="40">
        <v>0</v>
      </c>
      <c r="F66" s="51">
        <f>SUM(F67:F68)</f>
        <v>0</v>
      </c>
      <c r="G66" s="52">
        <f t="shared" si="0"/>
        <v>0</v>
      </c>
      <c r="H66" s="65"/>
      <c r="I66" s="7"/>
    </row>
    <row r="67" spans="1:9" ht="15.75" customHeight="1">
      <c r="A67" s="15" t="s">
        <v>18</v>
      </c>
      <c r="B67" s="51">
        <v>0</v>
      </c>
      <c r="C67" s="51">
        <v>0</v>
      </c>
      <c r="D67" s="41">
        <v>0</v>
      </c>
      <c r="E67" s="40">
        <v>0</v>
      </c>
      <c r="F67" s="51">
        <f>D67*E67</f>
        <v>0</v>
      </c>
      <c r="G67" s="52">
        <f t="shared" si="0"/>
        <v>0</v>
      </c>
      <c r="H67" s="65"/>
      <c r="I67" s="7"/>
    </row>
    <row r="68" spans="1:9" ht="15.75" customHeight="1">
      <c r="A68" s="15" t="s">
        <v>79</v>
      </c>
      <c r="B68" s="51">
        <v>0</v>
      </c>
      <c r="C68" s="51">
        <v>0</v>
      </c>
      <c r="D68" s="41">
        <v>0</v>
      </c>
      <c r="E68" s="40">
        <v>0</v>
      </c>
      <c r="F68" s="51">
        <f>D68*E68</f>
        <v>0</v>
      </c>
      <c r="G68" s="52">
        <f t="shared" si="0"/>
        <v>0</v>
      </c>
      <c r="H68" s="65"/>
      <c r="I68" s="7"/>
    </row>
    <row r="69" spans="1:9" ht="15.75" customHeight="1">
      <c r="A69" s="15" t="s">
        <v>63</v>
      </c>
      <c r="B69" s="51">
        <f>SUM(B70)</f>
        <v>0</v>
      </c>
      <c r="C69" s="51">
        <f>SUM(C70)</f>
        <v>0</v>
      </c>
      <c r="D69" s="41">
        <v>0</v>
      </c>
      <c r="E69" s="40">
        <v>0</v>
      </c>
      <c r="F69" s="51">
        <f>SUM(F70)</f>
        <v>0</v>
      </c>
      <c r="G69" s="52">
        <f t="shared" si="0"/>
        <v>0</v>
      </c>
      <c r="H69" s="65"/>
      <c r="I69" s="7"/>
    </row>
    <row r="70" spans="1:9" ht="15.75" customHeight="1">
      <c r="A70" s="15" t="s">
        <v>25</v>
      </c>
      <c r="B70" s="51">
        <v>0</v>
      </c>
      <c r="C70" s="51">
        <v>0</v>
      </c>
      <c r="D70" s="41">
        <v>0</v>
      </c>
      <c r="E70" s="40">
        <v>0</v>
      </c>
      <c r="F70" s="51">
        <f>D70*E70</f>
        <v>0</v>
      </c>
      <c r="G70" s="52">
        <f t="shared" si="0"/>
        <v>0</v>
      </c>
      <c r="H70" s="65"/>
      <c r="I70" s="7"/>
    </row>
    <row r="71" spans="1:8" ht="14.25">
      <c r="A71" s="2" t="s">
        <v>26</v>
      </c>
      <c r="B71" s="53">
        <f>B72+B74</f>
        <v>0</v>
      </c>
      <c r="C71" s="53">
        <f>C72+C74</f>
        <v>0</v>
      </c>
      <c r="D71" s="3"/>
      <c r="E71" s="42"/>
      <c r="F71" s="53">
        <f>F72+F74</f>
        <v>0</v>
      </c>
      <c r="G71" s="50">
        <f t="shared" si="0"/>
        <v>0</v>
      </c>
      <c r="H71" s="64"/>
    </row>
    <row r="72" spans="1:8" ht="14.25">
      <c r="A72" s="15" t="s">
        <v>50</v>
      </c>
      <c r="B72" s="51">
        <f>SUM(B73)</f>
        <v>0</v>
      </c>
      <c r="C72" s="51">
        <f>SUM(C73)</f>
        <v>0</v>
      </c>
      <c r="D72" s="41">
        <v>0</v>
      </c>
      <c r="E72" s="40">
        <v>0</v>
      </c>
      <c r="F72" s="51">
        <f>SUM(F73)</f>
        <v>0</v>
      </c>
      <c r="G72" s="52">
        <f t="shared" si="0"/>
        <v>0</v>
      </c>
      <c r="H72" s="65"/>
    </row>
    <row r="73" spans="1:8" ht="14.25">
      <c r="A73" s="15" t="s">
        <v>78</v>
      </c>
      <c r="B73" s="51">
        <v>0</v>
      </c>
      <c r="C73" s="51">
        <v>0</v>
      </c>
      <c r="D73" s="41">
        <v>0</v>
      </c>
      <c r="E73" s="40">
        <v>0</v>
      </c>
      <c r="F73" s="51">
        <f>D73*E73</f>
        <v>0</v>
      </c>
      <c r="G73" s="52">
        <f t="shared" si="0"/>
        <v>0</v>
      </c>
      <c r="H73" s="65"/>
    </row>
    <row r="74" spans="1:8" ht="14.25">
      <c r="A74" s="15" t="s">
        <v>51</v>
      </c>
      <c r="B74" s="51">
        <v>0</v>
      </c>
      <c r="C74" s="51">
        <v>0</v>
      </c>
      <c r="D74" s="41">
        <v>0</v>
      </c>
      <c r="E74" s="40">
        <v>0</v>
      </c>
      <c r="F74" s="51">
        <f>D74*E74</f>
        <v>0</v>
      </c>
      <c r="G74" s="52">
        <f t="shared" si="0"/>
        <v>0</v>
      </c>
      <c r="H74" s="65"/>
    </row>
    <row r="75" spans="1:8" ht="14.25">
      <c r="A75" s="2" t="s">
        <v>28</v>
      </c>
      <c r="B75" s="53">
        <f>B76</f>
        <v>0</v>
      </c>
      <c r="C75" s="53">
        <f>C76</f>
        <v>0</v>
      </c>
      <c r="D75" s="3"/>
      <c r="E75" s="42"/>
      <c r="F75" s="53">
        <f>F76</f>
        <v>0</v>
      </c>
      <c r="G75" s="50">
        <f t="shared" si="0"/>
        <v>0</v>
      </c>
      <c r="H75" s="64"/>
    </row>
    <row r="76" spans="1:8" ht="17.25" customHeight="1">
      <c r="A76" s="15" t="s">
        <v>60</v>
      </c>
      <c r="B76" s="51">
        <v>0</v>
      </c>
      <c r="C76" s="51">
        <v>0</v>
      </c>
      <c r="D76" s="41">
        <v>0</v>
      </c>
      <c r="E76" s="40">
        <v>0</v>
      </c>
      <c r="F76" s="51">
        <f>D76*E76</f>
        <v>0</v>
      </c>
      <c r="G76" s="52">
        <f t="shared" si="0"/>
        <v>0</v>
      </c>
      <c r="H76" s="65"/>
    </row>
    <row r="77" spans="1:8" ht="15">
      <c r="A77" s="17" t="s">
        <v>29</v>
      </c>
      <c r="B77" s="54">
        <f>SUM(B78+B80+B82+B84+B91)</f>
        <v>220600</v>
      </c>
      <c r="C77" s="54">
        <f>SUM(C78+C80+C82+C84+C91)</f>
        <v>220600</v>
      </c>
      <c r="D77" s="71"/>
      <c r="E77" s="43"/>
      <c r="F77" s="54">
        <f>SUM(F78+F80+F82+F84+F91)</f>
        <v>233600</v>
      </c>
      <c r="G77" s="54">
        <f t="shared" si="0"/>
        <v>13000</v>
      </c>
      <c r="H77" s="78">
        <f>SUM((F77-B77)/B77)</f>
        <v>0.05893019038984588</v>
      </c>
    </row>
    <row r="78" spans="1:8" ht="14.25">
      <c r="A78" s="2" t="s">
        <v>30</v>
      </c>
      <c r="B78" s="53">
        <f>SUM(B79:B79)</f>
        <v>0</v>
      </c>
      <c r="C78" s="53">
        <f>SUM(C79:C79)</f>
        <v>0</v>
      </c>
      <c r="D78" s="3"/>
      <c r="E78" s="42"/>
      <c r="F78" s="53">
        <f>SUM(F79:F79)</f>
        <v>0</v>
      </c>
      <c r="G78" s="50">
        <f t="shared" si="0"/>
        <v>0</v>
      </c>
      <c r="H78" s="64"/>
    </row>
    <row r="79" spans="1:8" ht="14.25">
      <c r="A79" s="15" t="s">
        <v>112</v>
      </c>
      <c r="B79" s="52">
        <v>0</v>
      </c>
      <c r="C79" s="52">
        <v>0</v>
      </c>
      <c r="D79" s="41">
        <v>0</v>
      </c>
      <c r="E79" s="41"/>
      <c r="F79" s="51">
        <f aca="true" t="shared" si="2" ref="F79:F91">D79*E79</f>
        <v>0</v>
      </c>
      <c r="G79" s="52">
        <f t="shared" si="0"/>
        <v>0</v>
      </c>
      <c r="H79" s="65"/>
    </row>
    <row r="80" spans="1:8" ht="14.25">
      <c r="A80" s="2" t="s">
        <v>31</v>
      </c>
      <c r="B80" s="53">
        <f>SUM(B81:B81)</f>
        <v>45000</v>
      </c>
      <c r="C80" s="53">
        <f>SUM(C81:C81)</f>
        <v>45000</v>
      </c>
      <c r="D80" s="3"/>
      <c r="E80" s="42"/>
      <c r="F80" s="53">
        <f>SUM(F81:F81)</f>
        <v>45000</v>
      </c>
      <c r="G80" s="50">
        <f t="shared" si="0"/>
        <v>0</v>
      </c>
      <c r="H80" s="64"/>
    </row>
    <row r="81" spans="1:8" ht="12" customHeight="1">
      <c r="A81" s="15" t="s">
        <v>113</v>
      </c>
      <c r="B81" s="52">
        <v>45000</v>
      </c>
      <c r="C81" s="52">
        <v>45000</v>
      </c>
      <c r="D81" s="41">
        <v>3</v>
      </c>
      <c r="E81" s="41">
        <v>15000</v>
      </c>
      <c r="F81" s="51">
        <f>D81*E81</f>
        <v>45000</v>
      </c>
      <c r="G81" s="52">
        <f t="shared" si="0"/>
        <v>0</v>
      </c>
      <c r="H81" s="65"/>
    </row>
    <row r="82" spans="1:8" ht="14.25">
      <c r="A82" s="2" t="s">
        <v>32</v>
      </c>
      <c r="B82" s="53">
        <f>SUM(B83)</f>
        <v>0</v>
      </c>
      <c r="C82" s="53">
        <f>SUM(C83)</f>
        <v>0</v>
      </c>
      <c r="D82" s="3"/>
      <c r="E82" s="42"/>
      <c r="F82" s="53">
        <f>SUM(F83)</f>
        <v>0</v>
      </c>
      <c r="G82" s="50">
        <f t="shared" si="0"/>
        <v>0</v>
      </c>
      <c r="H82" s="64"/>
    </row>
    <row r="83" spans="1:8" ht="14.25">
      <c r="A83" s="15" t="s">
        <v>33</v>
      </c>
      <c r="B83" s="51">
        <v>0</v>
      </c>
      <c r="C83" s="51">
        <v>0</v>
      </c>
      <c r="D83" s="41"/>
      <c r="E83" s="40"/>
      <c r="F83" s="51">
        <f t="shared" si="2"/>
        <v>0</v>
      </c>
      <c r="G83" s="52">
        <f t="shared" si="0"/>
        <v>0</v>
      </c>
      <c r="H83" s="65"/>
    </row>
    <row r="84" spans="1:8" ht="14.25">
      <c r="A84" s="2" t="s">
        <v>34</v>
      </c>
      <c r="B84" s="53">
        <f>SUM(B85:B90)</f>
        <v>175600</v>
      </c>
      <c r="C84" s="53">
        <f>SUM(C85:C90)</f>
        <v>175600</v>
      </c>
      <c r="D84" s="3"/>
      <c r="E84" s="3"/>
      <c r="F84" s="53">
        <f>SUM(F85:F90)</f>
        <v>188600</v>
      </c>
      <c r="G84" s="50">
        <f t="shared" si="0"/>
        <v>13000</v>
      </c>
      <c r="H84" s="64"/>
    </row>
    <row r="85" spans="1:8" ht="17.25" customHeight="1">
      <c r="A85" s="82" t="s">
        <v>114</v>
      </c>
      <c r="B85" s="52">
        <v>10000</v>
      </c>
      <c r="C85" s="52">
        <v>10000</v>
      </c>
      <c r="D85" s="84">
        <v>4</v>
      </c>
      <c r="E85" s="84">
        <v>5000</v>
      </c>
      <c r="F85" s="86">
        <f t="shared" si="2"/>
        <v>20000</v>
      </c>
      <c r="G85" s="52">
        <f t="shared" si="0"/>
        <v>10000</v>
      </c>
      <c r="H85" s="65"/>
    </row>
    <row r="86" spans="1:8" ht="17.25" customHeight="1">
      <c r="A86" s="15" t="s">
        <v>115</v>
      </c>
      <c r="B86" s="52">
        <v>60000</v>
      </c>
      <c r="C86" s="52">
        <v>60000</v>
      </c>
      <c r="D86" s="90">
        <v>2</v>
      </c>
      <c r="E86" s="90">
        <v>30000</v>
      </c>
      <c r="F86" s="89">
        <f t="shared" si="2"/>
        <v>60000</v>
      </c>
      <c r="G86" s="52">
        <f t="shared" si="0"/>
        <v>0</v>
      </c>
      <c r="H86" s="65"/>
    </row>
    <row r="87" spans="1:8" ht="17.25" customHeight="1">
      <c r="A87" s="15" t="s">
        <v>116</v>
      </c>
      <c r="B87" s="52">
        <v>27000</v>
      </c>
      <c r="C87" s="52">
        <v>27000</v>
      </c>
      <c r="D87" s="41">
        <v>3</v>
      </c>
      <c r="E87" s="41">
        <v>9000</v>
      </c>
      <c r="F87" s="51">
        <f t="shared" si="2"/>
        <v>27000</v>
      </c>
      <c r="G87" s="52">
        <f t="shared" si="0"/>
        <v>0</v>
      </c>
      <c r="H87" s="65"/>
    </row>
    <row r="88" spans="1:8" ht="17.25" customHeight="1">
      <c r="A88" s="15" t="s">
        <v>117</v>
      </c>
      <c r="B88" s="52">
        <v>3600</v>
      </c>
      <c r="C88" s="52">
        <v>3600</v>
      </c>
      <c r="D88" s="41">
        <v>1</v>
      </c>
      <c r="E88" s="41">
        <v>3600</v>
      </c>
      <c r="F88" s="51">
        <f t="shared" si="2"/>
        <v>3600</v>
      </c>
      <c r="G88" s="52">
        <f t="shared" si="0"/>
        <v>0</v>
      </c>
      <c r="H88" s="65"/>
    </row>
    <row r="89" spans="1:8" ht="15.75" customHeight="1">
      <c r="A89" s="15" t="s">
        <v>118</v>
      </c>
      <c r="B89" s="52">
        <v>57000</v>
      </c>
      <c r="C89" s="52">
        <v>57000</v>
      </c>
      <c r="D89" s="41">
        <v>30</v>
      </c>
      <c r="E89" s="41">
        <v>1900</v>
      </c>
      <c r="F89" s="51">
        <f t="shared" si="2"/>
        <v>57000</v>
      </c>
      <c r="G89" s="52">
        <f t="shared" si="0"/>
        <v>0</v>
      </c>
      <c r="H89" s="65"/>
    </row>
    <row r="90" spans="1:8" ht="15.75" customHeight="1">
      <c r="A90" s="83" t="s">
        <v>119</v>
      </c>
      <c r="B90" s="52">
        <v>18000</v>
      </c>
      <c r="C90" s="52">
        <v>18000</v>
      </c>
      <c r="D90" s="84">
        <v>35</v>
      </c>
      <c r="E90" s="84">
        <v>600</v>
      </c>
      <c r="F90" s="86">
        <f t="shared" si="2"/>
        <v>21000</v>
      </c>
      <c r="G90" s="52">
        <f t="shared" si="0"/>
        <v>3000</v>
      </c>
      <c r="H90" s="65"/>
    </row>
    <row r="91" spans="1:8" ht="14.25">
      <c r="A91" s="2" t="s">
        <v>35</v>
      </c>
      <c r="B91" s="53"/>
      <c r="C91" s="53"/>
      <c r="D91" s="3"/>
      <c r="E91" s="42"/>
      <c r="F91" s="53">
        <f t="shared" si="2"/>
        <v>0</v>
      </c>
      <c r="G91" s="50">
        <f t="shared" si="0"/>
        <v>0</v>
      </c>
      <c r="H91" s="64"/>
    </row>
    <row r="92" spans="1:8" ht="15">
      <c r="A92" s="17" t="s">
        <v>36</v>
      </c>
      <c r="B92" s="54">
        <f>B93</f>
        <v>15728</v>
      </c>
      <c r="C92" s="54">
        <f>C93</f>
        <v>15728</v>
      </c>
      <c r="D92" s="71"/>
      <c r="E92" s="43"/>
      <c r="F92" s="54">
        <f>F93</f>
        <v>15728</v>
      </c>
      <c r="G92" s="54">
        <f t="shared" si="0"/>
        <v>0</v>
      </c>
      <c r="H92" s="78">
        <f>SUM((F92-B92)/B92)</f>
        <v>0</v>
      </c>
    </row>
    <row r="93" spans="1:8" ht="14.25">
      <c r="A93" s="2" t="s">
        <v>37</v>
      </c>
      <c r="B93" s="53">
        <f>SUM(B94:B95)</f>
        <v>15728</v>
      </c>
      <c r="C93" s="53">
        <f>SUM(C94:C95)</f>
        <v>15728</v>
      </c>
      <c r="D93" s="3"/>
      <c r="E93" s="42"/>
      <c r="F93" s="53">
        <f>SUM(F94:F95)</f>
        <v>15728</v>
      </c>
      <c r="G93" s="50">
        <f t="shared" si="0"/>
        <v>0</v>
      </c>
      <c r="H93" s="64"/>
    </row>
    <row r="94" spans="1:8" ht="14.25">
      <c r="A94" s="15" t="s">
        <v>126</v>
      </c>
      <c r="B94" s="51">
        <v>8528</v>
      </c>
      <c r="C94" s="51">
        <v>8528</v>
      </c>
      <c r="D94" s="41">
        <v>208</v>
      </c>
      <c r="E94" s="40">
        <v>41</v>
      </c>
      <c r="F94" s="51">
        <f>D94*E94</f>
        <v>8528</v>
      </c>
      <c r="G94" s="52">
        <f t="shared" si="0"/>
        <v>0</v>
      </c>
      <c r="H94" s="65"/>
    </row>
    <row r="95" spans="1:8" ht="14.25">
      <c r="A95" s="15" t="s">
        <v>127</v>
      </c>
      <c r="B95" s="51">
        <v>7200</v>
      </c>
      <c r="C95" s="51">
        <v>7200</v>
      </c>
      <c r="D95" s="41">
        <v>72</v>
      </c>
      <c r="E95" s="40">
        <v>100</v>
      </c>
      <c r="F95" s="51">
        <f>D95*E95</f>
        <v>7200</v>
      </c>
      <c r="G95" s="52">
        <f t="shared" si="0"/>
        <v>0</v>
      </c>
      <c r="H95" s="65"/>
    </row>
    <row r="96" spans="1:8" ht="15">
      <c r="A96" s="17" t="s">
        <v>39</v>
      </c>
      <c r="B96" s="54">
        <f>SUM(B97:B102)</f>
        <v>0</v>
      </c>
      <c r="C96" s="54">
        <f>SUM(C97:C102)</f>
        <v>0</v>
      </c>
      <c r="D96" s="71"/>
      <c r="E96" s="43"/>
      <c r="F96" s="54">
        <f>SUM(F97:F102)</f>
        <v>0</v>
      </c>
      <c r="G96" s="54">
        <f aca="true" t="shared" si="3" ref="G96:G114">IF(F96=1,0,F96-C96)</f>
        <v>0</v>
      </c>
      <c r="H96" s="78" t="e">
        <f>SUM((F96-B96)/B96)</f>
        <v>#DIV/0!</v>
      </c>
    </row>
    <row r="97" spans="1:8" ht="14.25">
      <c r="A97" s="2" t="s">
        <v>38</v>
      </c>
      <c r="B97" s="53">
        <f>SUM(B98)</f>
        <v>0</v>
      </c>
      <c r="C97" s="53">
        <f>SUM(C98)</f>
        <v>0</v>
      </c>
      <c r="D97" s="3"/>
      <c r="E97" s="42"/>
      <c r="F97" s="53">
        <f>SUM(F98)</f>
        <v>0</v>
      </c>
      <c r="G97" s="50">
        <f t="shared" si="3"/>
        <v>0</v>
      </c>
      <c r="H97" s="64"/>
    </row>
    <row r="98" spans="1:8" ht="14.25">
      <c r="A98" s="15" t="s">
        <v>80</v>
      </c>
      <c r="B98" s="51">
        <v>0</v>
      </c>
      <c r="C98" s="51">
        <v>0</v>
      </c>
      <c r="D98" s="41">
        <v>0</v>
      </c>
      <c r="E98" s="40">
        <v>0</v>
      </c>
      <c r="F98" s="51">
        <f>D98*E98</f>
        <v>0</v>
      </c>
      <c r="G98" s="52">
        <f t="shared" si="3"/>
        <v>0</v>
      </c>
      <c r="H98" s="65"/>
    </row>
    <row r="99" spans="1:8" ht="14.25">
      <c r="A99" s="2" t="s">
        <v>40</v>
      </c>
      <c r="B99" s="50">
        <f>SUM(B100)</f>
        <v>0</v>
      </c>
      <c r="C99" s="50">
        <f>SUM(C100)</f>
        <v>0</v>
      </c>
      <c r="D99" s="3"/>
      <c r="E99" s="3"/>
      <c r="F99" s="53">
        <f>SUM(F100)</f>
        <v>0</v>
      </c>
      <c r="G99" s="50">
        <f t="shared" si="3"/>
        <v>0</v>
      </c>
      <c r="H99" s="64"/>
    </row>
    <row r="100" spans="1:8" ht="14.25">
      <c r="A100" s="15" t="s">
        <v>81</v>
      </c>
      <c r="B100" s="51">
        <v>0</v>
      </c>
      <c r="C100" s="51">
        <v>0</v>
      </c>
      <c r="D100" s="41">
        <v>0</v>
      </c>
      <c r="E100" s="40">
        <v>0</v>
      </c>
      <c r="F100" s="51">
        <f>D100*E100</f>
        <v>0</v>
      </c>
      <c r="G100" s="52">
        <f>IF(F100=1,0,F100-C100)</f>
        <v>0</v>
      </c>
      <c r="H100" s="65"/>
    </row>
    <row r="101" spans="1:8" ht="14.25">
      <c r="A101" s="2" t="s">
        <v>41</v>
      </c>
      <c r="B101" s="53"/>
      <c r="C101" s="53"/>
      <c r="D101" s="3"/>
      <c r="E101" s="42"/>
      <c r="F101" s="53">
        <f>D101*E101</f>
        <v>0</v>
      </c>
      <c r="G101" s="50">
        <f t="shared" si="3"/>
        <v>0</v>
      </c>
      <c r="H101" s="64"/>
    </row>
    <row r="102" spans="1:8" ht="14.25">
      <c r="A102" s="27" t="s">
        <v>42</v>
      </c>
      <c r="B102" s="55"/>
      <c r="C102" s="55"/>
      <c r="D102" s="72"/>
      <c r="E102" s="44"/>
      <c r="F102" s="53">
        <f>D102*E102</f>
        <v>0</v>
      </c>
      <c r="G102" s="50">
        <f t="shared" si="3"/>
        <v>0</v>
      </c>
      <c r="H102" s="66"/>
    </row>
    <row r="103" spans="1:8" s="18" customFormat="1" ht="15">
      <c r="A103" s="20" t="s">
        <v>43</v>
      </c>
      <c r="B103" s="56">
        <f>SUM(B104,B106,B107)</f>
        <v>50400</v>
      </c>
      <c r="C103" s="56">
        <f>SUM(C104,C106,C107)</f>
        <v>50400</v>
      </c>
      <c r="D103" s="73"/>
      <c r="E103" s="45"/>
      <c r="F103" s="56">
        <f>SUM(F104,F106,F107)</f>
        <v>50400</v>
      </c>
      <c r="G103" s="54">
        <f t="shared" si="3"/>
        <v>0</v>
      </c>
      <c r="H103" s="67"/>
    </row>
    <row r="104" spans="1:8" s="18" customFormat="1" ht="14.25">
      <c r="A104" s="22" t="s">
        <v>44</v>
      </c>
      <c r="B104" s="57"/>
      <c r="C104" s="57">
        <f>SUM(C105)</f>
        <v>0</v>
      </c>
      <c r="D104" s="74"/>
      <c r="E104" s="46"/>
      <c r="F104" s="57">
        <f>SUM(F105)</f>
        <v>0</v>
      </c>
      <c r="G104" s="50">
        <f t="shared" si="3"/>
        <v>0</v>
      </c>
      <c r="H104" s="61"/>
    </row>
    <row r="105" spans="1:8" s="18" customFormat="1" ht="14.25">
      <c r="A105" s="19" t="s">
        <v>45</v>
      </c>
      <c r="B105" s="58">
        <v>0</v>
      </c>
      <c r="C105" s="58">
        <v>0</v>
      </c>
      <c r="D105" s="75">
        <v>0</v>
      </c>
      <c r="E105" s="47">
        <v>0</v>
      </c>
      <c r="F105" s="51">
        <f>D105*E105</f>
        <v>0</v>
      </c>
      <c r="G105" s="52">
        <f t="shared" si="3"/>
        <v>0</v>
      </c>
      <c r="H105" s="68"/>
    </row>
    <row r="106" spans="1:8" s="18" customFormat="1" ht="14.25">
      <c r="A106" s="22" t="s">
        <v>46</v>
      </c>
      <c r="B106" s="57"/>
      <c r="C106" s="57"/>
      <c r="D106" s="74"/>
      <c r="E106" s="46"/>
      <c r="F106" s="53">
        <f>D106*E106</f>
        <v>0</v>
      </c>
      <c r="G106" s="50">
        <f t="shared" si="3"/>
        <v>0</v>
      </c>
      <c r="H106" s="61"/>
    </row>
    <row r="107" spans="1:8" s="18" customFormat="1" ht="14.25">
      <c r="A107" s="22" t="s">
        <v>61</v>
      </c>
      <c r="B107" s="59">
        <f>SUM(B108:B112)</f>
        <v>50400</v>
      </c>
      <c r="C107" s="59">
        <f>SUM(C108:C112)</f>
        <v>50400</v>
      </c>
      <c r="D107" s="74"/>
      <c r="E107" s="46"/>
      <c r="F107" s="55">
        <f>SUM(F108:F112)</f>
        <v>50400</v>
      </c>
      <c r="G107" s="50">
        <f t="shared" si="3"/>
        <v>0</v>
      </c>
      <c r="H107" s="61"/>
    </row>
    <row r="108" spans="1:8" s="18" customFormat="1" ht="14.25">
      <c r="A108" s="19" t="s">
        <v>120</v>
      </c>
      <c r="B108" s="80">
        <v>6400</v>
      </c>
      <c r="C108" s="80">
        <v>6400</v>
      </c>
      <c r="D108" s="75">
        <v>8</v>
      </c>
      <c r="E108" s="47">
        <v>800</v>
      </c>
      <c r="F108" s="81">
        <f>D108*E108</f>
        <v>6400</v>
      </c>
      <c r="G108" s="52">
        <f>IF(F108=1,0,F108-C108)</f>
        <v>0</v>
      </c>
      <c r="H108" s="60"/>
    </row>
    <row r="109" spans="1:8" s="18" customFormat="1" ht="14.25">
      <c r="A109" s="19" t="s">
        <v>121</v>
      </c>
      <c r="B109" s="80">
        <v>10000</v>
      </c>
      <c r="C109" s="80">
        <v>10000</v>
      </c>
      <c r="D109" s="75">
        <v>1</v>
      </c>
      <c r="E109" s="47">
        <v>10000</v>
      </c>
      <c r="F109" s="81">
        <f>D109*E109</f>
        <v>10000</v>
      </c>
      <c r="G109" s="52">
        <f>IF(F109=1,0,F109-C109)</f>
        <v>0</v>
      </c>
      <c r="H109" s="60"/>
    </row>
    <row r="110" spans="1:8" s="18" customFormat="1" ht="14.25">
      <c r="A110" s="19" t="s">
        <v>122</v>
      </c>
      <c r="B110" s="80">
        <v>3000</v>
      </c>
      <c r="C110" s="80">
        <v>3000</v>
      </c>
      <c r="D110" s="75">
        <v>1</v>
      </c>
      <c r="E110" s="47">
        <v>3000</v>
      </c>
      <c r="F110" s="81">
        <f>D110*E110</f>
        <v>3000</v>
      </c>
      <c r="G110" s="52">
        <f>IF(F110=1,0,F110-C110)</f>
        <v>0</v>
      </c>
      <c r="H110" s="60"/>
    </row>
    <row r="111" spans="1:8" s="18" customFormat="1" ht="14.25">
      <c r="A111" s="19" t="s">
        <v>123</v>
      </c>
      <c r="B111" s="80">
        <v>16000</v>
      </c>
      <c r="C111" s="80">
        <v>16000</v>
      </c>
      <c r="D111" s="75">
        <v>4</v>
      </c>
      <c r="E111" s="47">
        <v>4000</v>
      </c>
      <c r="F111" s="81">
        <f>D111*E111</f>
        <v>16000</v>
      </c>
      <c r="G111" s="52">
        <f>IF(F111=1,0,F111-C111)</f>
        <v>0</v>
      </c>
      <c r="H111" s="60"/>
    </row>
    <row r="112" spans="1:8" s="18" customFormat="1" ht="14.25">
      <c r="A112" s="19" t="s">
        <v>124</v>
      </c>
      <c r="B112" s="80">
        <v>15000</v>
      </c>
      <c r="C112" s="80">
        <v>15000</v>
      </c>
      <c r="D112" s="75">
        <v>1</v>
      </c>
      <c r="E112" s="47">
        <v>15000</v>
      </c>
      <c r="F112" s="81">
        <f>D112*E112</f>
        <v>15000</v>
      </c>
      <c r="G112" s="52">
        <f>IF(F112=1,0,F112-C112)</f>
        <v>0</v>
      </c>
      <c r="H112" s="60"/>
    </row>
    <row r="113" spans="1:9" ht="24.75" customHeight="1">
      <c r="A113" s="36" t="s">
        <v>47</v>
      </c>
      <c r="B113" s="60">
        <f>SUM(B10+B23+B38+B77+B92+B96,B103)</f>
        <v>1315977</v>
      </c>
      <c r="C113" s="60">
        <f>SUM(C10+C23+C38+C77+C92+C96,C103)</f>
        <v>1315977</v>
      </c>
      <c r="D113" s="76"/>
      <c r="E113" s="48"/>
      <c r="F113" s="62">
        <f>SUM(F10+F23+F38+F77+F92+F96,F103)</f>
        <v>1315976.9999995003</v>
      </c>
      <c r="G113" s="50">
        <f t="shared" si="3"/>
        <v>-4.996545612812042E-07</v>
      </c>
      <c r="H113" s="62"/>
      <c r="I113" s="6"/>
    </row>
    <row r="114" spans="1:9" ht="24.75" customHeight="1">
      <c r="A114" s="36" t="s">
        <v>55</v>
      </c>
      <c r="B114" s="61">
        <f>SUM(B96,B92,B77,B38,B23,B10)</f>
        <v>1265577</v>
      </c>
      <c r="C114" s="61">
        <f>SUM(C96,C92,C77,C38,C23,C10)</f>
        <v>1265577</v>
      </c>
      <c r="D114" s="76"/>
      <c r="E114" s="48"/>
      <c r="F114" s="62">
        <f>SUM(F96,F92,F77,F38,F23,F10)</f>
        <v>1265576.9999995003</v>
      </c>
      <c r="G114" s="50">
        <f t="shared" si="3"/>
        <v>-4.996545612812042E-07</v>
      </c>
      <c r="H114" s="62"/>
      <c r="I114" s="6"/>
    </row>
    <row r="115" spans="1:9" ht="24.75" customHeight="1">
      <c r="A115" s="20" t="s">
        <v>58</v>
      </c>
      <c r="B115" s="35">
        <v>0.18</v>
      </c>
      <c r="C115" s="35">
        <v>0.18</v>
      </c>
      <c r="D115" s="32"/>
      <c r="E115" s="32"/>
      <c r="F115" s="26">
        <v>0.18</v>
      </c>
      <c r="G115" s="21"/>
      <c r="H115" s="26"/>
      <c r="I115" s="6"/>
    </row>
    <row r="116" spans="1:9" ht="24.75" customHeight="1">
      <c r="A116" s="36" t="s">
        <v>56</v>
      </c>
      <c r="B116" s="61">
        <f>B114*B115</f>
        <v>227803.86</v>
      </c>
      <c r="C116" s="61">
        <f>C114*C115</f>
        <v>227803.86</v>
      </c>
      <c r="D116" s="37"/>
      <c r="E116" s="37"/>
      <c r="F116" s="63">
        <f>F114*F115</f>
        <v>227803.85999991006</v>
      </c>
      <c r="G116" s="11"/>
      <c r="H116" s="12"/>
      <c r="I116" s="6"/>
    </row>
    <row r="117" spans="1:9" ht="24.75" customHeight="1">
      <c r="A117" s="36" t="s">
        <v>48</v>
      </c>
      <c r="B117" s="61">
        <f>SUM(B116+B113)</f>
        <v>1543780.8599999999</v>
      </c>
      <c r="C117" s="61">
        <f>SUM(C116+C113)</f>
        <v>1543780.8599999999</v>
      </c>
      <c r="D117" s="37"/>
      <c r="E117" s="37"/>
      <c r="F117" s="63">
        <f>SUM(F116+F113)</f>
        <v>1543780.8599994103</v>
      </c>
      <c r="G117" s="11"/>
      <c r="H117" s="12"/>
      <c r="I117" s="6"/>
    </row>
    <row r="118" spans="1:9" ht="24.75" customHeight="1">
      <c r="A118" s="36" t="s">
        <v>49</v>
      </c>
      <c r="B118" s="61"/>
      <c r="C118" s="61"/>
      <c r="D118" s="37"/>
      <c r="E118" s="37"/>
      <c r="F118" s="63"/>
      <c r="G118" s="11"/>
      <c r="H118" s="12"/>
      <c r="I118" s="6"/>
    </row>
    <row r="119" spans="1:9" ht="24.75" customHeight="1">
      <c r="A119" s="36" t="s">
        <v>57</v>
      </c>
      <c r="B119" s="61">
        <f>B117-B118</f>
        <v>1543780.8599999999</v>
      </c>
      <c r="C119" s="61">
        <f>C117-C118</f>
        <v>1543780.8599999999</v>
      </c>
      <c r="D119" s="37"/>
      <c r="E119" s="37"/>
      <c r="F119" s="63">
        <f>F117-F118</f>
        <v>1543780.8599994103</v>
      </c>
      <c r="G119" s="11"/>
      <c r="H119" s="12"/>
      <c r="I119" s="6"/>
    </row>
    <row r="120" spans="1:8" ht="15" thickBot="1">
      <c r="A120" s="115"/>
      <c r="B120" s="116"/>
      <c r="C120" s="116"/>
      <c r="D120" s="116"/>
      <c r="E120" s="116"/>
      <c r="F120" s="116"/>
      <c r="G120" s="116"/>
      <c r="H120" s="117"/>
    </row>
    <row r="121" spans="1:5" ht="13.5" thickBot="1">
      <c r="A121" s="8"/>
      <c r="B121" s="33"/>
      <c r="C121" s="33"/>
      <c r="D121" s="33"/>
      <c r="E121" s="33"/>
    </row>
    <row r="122" spans="1:8" ht="15.75" thickBot="1">
      <c r="A122" s="10"/>
      <c r="B122" s="34"/>
      <c r="C122" s="34"/>
      <c r="D122" s="34"/>
      <c r="E122" s="34"/>
      <c r="F122" s="25" t="s">
        <v>7</v>
      </c>
      <c r="G122" s="113" t="s">
        <v>142</v>
      </c>
      <c r="H122" s="114"/>
    </row>
    <row r="123" spans="6:8" ht="15" thickBot="1">
      <c r="F123" s="25" t="s">
        <v>8</v>
      </c>
      <c r="G123" s="111" t="s">
        <v>141</v>
      </c>
      <c r="H123" s="112"/>
    </row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5" ht="12.75"/>
    <row r="176" ht="12.75"/>
    <row r="177" ht="12.75"/>
    <row r="178" ht="12.75"/>
    <row r="179" ht="12.75"/>
    <row r="180" ht="12.75"/>
    <row r="182" ht="12.75"/>
    <row r="183" ht="12.75"/>
    <row r="184" ht="12.75"/>
    <row r="185" ht="12.75"/>
    <row r="186" ht="12.75"/>
  </sheetData>
  <sheetProtection/>
  <mergeCells count="16">
    <mergeCell ref="G123:H123"/>
    <mergeCell ref="G122:H122"/>
    <mergeCell ref="A120:H120"/>
    <mergeCell ref="A7:H7"/>
    <mergeCell ref="D8:F8"/>
    <mergeCell ref="B8:B9"/>
    <mergeCell ref="A8:A9"/>
    <mergeCell ref="G8:G9"/>
    <mergeCell ref="H8:H9"/>
    <mergeCell ref="C8:C9"/>
    <mergeCell ref="B5:H5"/>
    <mergeCell ref="B6:H6"/>
    <mergeCell ref="A1:H1"/>
    <mergeCell ref="A2:H2"/>
    <mergeCell ref="B4:H4"/>
    <mergeCell ref="B3:H3"/>
  </mergeCells>
  <printOptions/>
  <pageMargins left="0.3937007874015748" right="0.2755905511811024" top="0.4724409448818898" bottom="0.984251968503937" header="0.31496062992125984" footer="0.2362204724409449"/>
  <pageSetup fitToHeight="0" fitToWidth="1" horizontalDpi="600" verticalDpi="600" orientation="portrait" paperSize="9" scale="52" r:id="rId4"/>
  <headerFooter alignWithMargins="0">
    <oddHeader>&amp;CPříloha č. 3</oddHeader>
    <oddFooter>&amp;C&amp;"Arial CE,Kurzíva"Zastupitelstvo Olomouckého kraje 26.6.2015                                                                  Strana &amp;P  (celkem &amp;N)
22. Žádost o podstatnou změnu projektu 
Příloha č. 3 - Přepr. rozpočet projektu&amp;"Arial CE,Obyčejné"
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G4" sqref="G4"/>
    </sheetView>
  </sheetViews>
  <sheetFormatPr defaultColWidth="9.00390625" defaultRowHeight="12.75"/>
  <cols>
    <col min="8" max="8" width="14.25390625" style="0" bestFit="1" customWidth="1"/>
  </cols>
  <sheetData>
    <row r="1" spans="1:6" ht="12.75">
      <c r="A1" t="s">
        <v>128</v>
      </c>
      <c r="F1" t="s">
        <v>135</v>
      </c>
    </row>
    <row r="2" spans="2:9" ht="12.75">
      <c r="B2" t="s">
        <v>130</v>
      </c>
      <c r="C2" t="s">
        <v>131</v>
      </c>
      <c r="D2" t="s">
        <v>132</v>
      </c>
      <c r="E2" t="s">
        <v>133</v>
      </c>
      <c r="F2" t="s">
        <v>134</v>
      </c>
      <c r="G2" t="s">
        <v>136</v>
      </c>
      <c r="H2" t="s">
        <v>138</v>
      </c>
      <c r="I2" t="s">
        <v>137</v>
      </c>
    </row>
    <row r="3" spans="1:9" ht="12.75">
      <c r="A3" t="s">
        <v>129</v>
      </c>
      <c r="B3">
        <v>2500</v>
      </c>
      <c r="C3">
        <v>3000</v>
      </c>
      <c r="D3">
        <v>4556</v>
      </c>
      <c r="E3">
        <v>4556</v>
      </c>
      <c r="F3">
        <v>2250</v>
      </c>
      <c r="G3">
        <f>SUM(B3:F3)+F4</f>
        <v>18190.11</v>
      </c>
      <c r="H3">
        <v>77452</v>
      </c>
      <c r="I3">
        <f>H3-G3</f>
        <v>59261.89</v>
      </c>
    </row>
    <row r="4" ht="12.75">
      <c r="F4">
        <v>1328.11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Podivínský Pavel</cp:lastModifiedBy>
  <cp:lastPrinted>2015-04-09T09:09:28Z</cp:lastPrinted>
  <dcterms:created xsi:type="dcterms:W3CDTF">2005-04-12T19:36:44Z</dcterms:created>
  <dcterms:modified xsi:type="dcterms:W3CDTF">2015-06-18T12:10:19Z</dcterms:modified>
  <cp:category/>
  <cp:version/>
  <cp:contentType/>
  <cp:contentStatus/>
</cp:coreProperties>
</file>