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0"/>
  </bookViews>
  <sheets>
    <sheet name="Přehled úvěrů" sheetId="1" r:id="rId1"/>
  </sheets>
  <definedNames>
    <definedName name="_xlnm.Print_Area" localSheetId="0">'Přehled úvěrů'!$A$1:$D$138</definedName>
  </definedNames>
  <calcPr fullCalcOnLoad="1"/>
</workbook>
</file>

<file path=xl/sharedStrings.xml><?xml version="1.0" encoding="utf-8"?>
<sst xmlns="http://schemas.openxmlformats.org/spreadsheetml/2006/main" count="94" uniqueCount="39">
  <si>
    <t>Rok</t>
  </si>
  <si>
    <t>čerpání</t>
  </si>
  <si>
    <t>splátky</t>
  </si>
  <si>
    <t>zůstatek ke splácení</t>
  </si>
  <si>
    <t>Rekapitulace</t>
  </si>
  <si>
    <t>ve výši</t>
  </si>
  <si>
    <t>1/ Smlouva o úvěrovém rámci</t>
  </si>
  <si>
    <t>uzavřená s Českou spořitelnou, a.s.</t>
  </si>
  <si>
    <t>2/ Smlouva o poskytnutí financí</t>
  </si>
  <si>
    <t>800 000 000,- Kč</t>
  </si>
  <si>
    <t>uzavřená s Evropskou investiční bankou</t>
  </si>
  <si>
    <t>uzavřená s Komerční bankou, a.s.</t>
  </si>
  <si>
    <t>uzavřená se Státním fondem dopravní infrastruktury</t>
  </si>
  <si>
    <t>v Kč</t>
  </si>
  <si>
    <t>Schváleno usnesením Zastupitelstva Olomouckého kraje UZ/3/18/2005 z 18.2.2005</t>
  </si>
  <si>
    <t>Schváleno usnesením Zastupitelstva Olomouckého kraje UZ/7/5/2005 z 12.12.2005</t>
  </si>
  <si>
    <t>Schváleno usnesením Zastupitelstva Olomouckého kraje UZ/18/4/2007 z 22.6.2007</t>
  </si>
  <si>
    <t>Schváleno usnesením Zastupitelstva Olomouckého kraje UZ/23/9/2008 z 25.6.2008, ve výši 141 241 000,- Kč</t>
  </si>
  <si>
    <t>Schváleno usnesením Zastupitelstva Olomouckého kraje UZ/5/6/2009 z 24.4.2009, ve výši 175 094 000,- Kč</t>
  </si>
  <si>
    <t>Schváleno usnesením Zastupitelstva Olomouckého kraje UZ/11/16/2009 ze dne 11.12.2009 (podmínky)</t>
  </si>
  <si>
    <t>Schváleno usnesením Rady Olomouckého kraje UR/29/3/2009 ze dne 17.12.2009 (smlouva)</t>
  </si>
  <si>
    <t>Schváleno usnesením Zastupitelstva Olomouckého kraje UZ/13/4/2010 z 30.4.2010, ve výši 60 884 000,- Kč</t>
  </si>
  <si>
    <t>Schváleno usnesením Zastupitelstva Olomouckého kraje UZ/19/4/2011 ze dne 22.4.2011</t>
  </si>
  <si>
    <t>Schváleno usnesením Zastupitelstva Olomouckého kraje UZ/19/9/2011 z 22.4.2011, ve výši 22 823 000,- Kč</t>
  </si>
  <si>
    <t>Stav k 31.12.2012</t>
  </si>
  <si>
    <t>1/ Smlouva o poskytnutí financí</t>
  </si>
  <si>
    <t>3/ Smlouva o revolvingovém úvěru</t>
  </si>
  <si>
    <t>Stav k 31.8.2013</t>
  </si>
  <si>
    <t>3/ Smlouva o poskytnutí finančních prostředků</t>
  </si>
  <si>
    <t>3/ Smlouva o úvěru</t>
  </si>
  <si>
    <t>Schváleno usnesením Zastupitelstva Olomouckého kraje UZ/3/4/2013 ze dne 22.2.2013</t>
  </si>
  <si>
    <t>4/ Smlouva o úvěru</t>
  </si>
  <si>
    <t>Schváleno usnesením Zastupitelstva Olomouckého kraje UZ/15/19/2010 ze dne 28.6.2010</t>
  </si>
  <si>
    <t>5. Přehled úvěrů a půjček Olomouckého kraje</t>
  </si>
  <si>
    <t>Stav k 31.12.2017</t>
  </si>
  <si>
    <t>5/ Smlouva o revolvingovém úvěru</t>
  </si>
  <si>
    <t>Schváleno usnesením Zastupitelstva Olomouckého kraje UZ/4/62/2017 ze dne 24.4.2017</t>
  </si>
  <si>
    <t>Stav k 31. 12.  2017</t>
  </si>
  <si>
    <t>Celkem k 31.12.2017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</si>
</sst>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.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right"/>
    </xf>
    <xf numFmtId="4" fontId="10" fillId="0" borderId="16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0" fillId="0" borderId="23" xfId="0" applyFill="1" applyBorder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4" fontId="13" fillId="0" borderId="0" xfId="0" applyNumberFormat="1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tabSelected="1" view="pageBreakPreview" zoomScaleSheetLayoutView="100" zoomScalePageLayoutView="0" workbookViewId="0" topLeftCell="A1">
      <selection activeCell="E131" sqref="E131"/>
    </sheetView>
  </sheetViews>
  <sheetFormatPr defaultColWidth="9.140625" defaultRowHeight="12.75"/>
  <cols>
    <col min="1" max="1" width="29.140625" style="10" customWidth="1"/>
    <col min="2" max="4" width="23.7109375" style="10" customWidth="1"/>
    <col min="5" max="5" width="31.28125" style="10" customWidth="1"/>
    <col min="6" max="6" width="22.28125" style="7" customWidth="1"/>
    <col min="7" max="7" width="16.00390625" style="8" customWidth="1"/>
    <col min="8" max="8" width="16.00390625" style="9" customWidth="1"/>
    <col min="9" max="9" width="6.140625" style="8" customWidth="1"/>
    <col min="10" max="10" width="11.28125" style="8" customWidth="1"/>
    <col min="11" max="16384" width="9.140625" style="8" customWidth="1"/>
  </cols>
  <sheetData>
    <row r="1" spans="1:5" ht="21" customHeight="1">
      <c r="A1" s="5" t="s">
        <v>33</v>
      </c>
      <c r="B1" s="6"/>
      <c r="C1" s="6"/>
      <c r="D1" s="6"/>
      <c r="E1" s="6"/>
    </row>
    <row r="2" ht="9" customHeight="1" hidden="1" thickBot="1"/>
    <row r="3" spans="1:4" ht="15.75" hidden="1">
      <c r="A3" s="2" t="s">
        <v>6</v>
      </c>
      <c r="C3" s="11" t="s">
        <v>5</v>
      </c>
      <c r="D3" s="4" t="s">
        <v>9</v>
      </c>
    </row>
    <row r="4" spans="1:2" ht="15" hidden="1">
      <c r="A4" s="12" t="s">
        <v>7</v>
      </c>
      <c r="B4" s="13"/>
    </row>
    <row r="5" spans="1:4" ht="14.25" customHeight="1" hidden="1" thickBot="1">
      <c r="A5" s="1" t="s">
        <v>14</v>
      </c>
      <c r="D5" s="14" t="s">
        <v>13</v>
      </c>
    </row>
    <row r="6" spans="1:4" ht="16.5" hidden="1" thickBot="1" thickTop="1">
      <c r="A6" s="15" t="s">
        <v>0</v>
      </c>
      <c r="B6" s="16" t="s">
        <v>1</v>
      </c>
      <c r="C6" s="17" t="s">
        <v>2</v>
      </c>
      <c r="D6" s="18" t="s">
        <v>3</v>
      </c>
    </row>
    <row r="7" spans="1:4" ht="15" hidden="1" thickTop="1">
      <c r="A7" s="19">
        <v>2005</v>
      </c>
      <c r="B7" s="20">
        <v>33779920.65</v>
      </c>
      <c r="C7" s="21">
        <v>0</v>
      </c>
      <c r="D7" s="22">
        <f>B7-C7</f>
        <v>33779920.65</v>
      </c>
    </row>
    <row r="8" spans="1:4" ht="14.25" hidden="1">
      <c r="A8" s="19">
        <v>2006</v>
      </c>
      <c r="B8" s="20">
        <v>121038838.24</v>
      </c>
      <c r="C8" s="21">
        <v>27471722.96</v>
      </c>
      <c r="D8" s="22">
        <f aca="true" t="shared" si="0" ref="D8:D13">D7+B8-C8</f>
        <v>127347035.92999998</v>
      </c>
    </row>
    <row r="9" spans="1:4" ht="14.25" hidden="1">
      <c r="A9" s="19">
        <v>2007</v>
      </c>
      <c r="B9" s="20">
        <v>84502009.17</v>
      </c>
      <c r="C9" s="21">
        <v>82736242.35</v>
      </c>
      <c r="D9" s="22">
        <f t="shared" si="0"/>
        <v>129112802.74999997</v>
      </c>
    </row>
    <row r="10" spans="1:4" ht="14.25" hidden="1">
      <c r="A10" s="19">
        <v>2008</v>
      </c>
      <c r="B10" s="34">
        <v>35102092.04</v>
      </c>
      <c r="C10" s="21">
        <v>84051181.69</v>
      </c>
      <c r="D10" s="22">
        <f t="shared" si="0"/>
        <v>80163713.09999996</v>
      </c>
    </row>
    <row r="11" spans="1:4" ht="14.25" hidden="1">
      <c r="A11" s="19">
        <v>2009</v>
      </c>
      <c r="B11" s="21">
        <v>0</v>
      </c>
      <c r="C11" s="21">
        <f>43943373.84+6678623.92</f>
        <v>50621997.760000005</v>
      </c>
      <c r="D11" s="22">
        <f t="shared" si="0"/>
        <v>29541715.33999996</v>
      </c>
    </row>
    <row r="12" spans="1:4" ht="14.25" hidden="1">
      <c r="A12" s="19">
        <v>2010</v>
      </c>
      <c r="B12" s="21">
        <v>0</v>
      </c>
      <c r="C12" s="21">
        <v>26181532.59</v>
      </c>
      <c r="D12" s="22">
        <f t="shared" si="0"/>
        <v>3360182.749999959</v>
      </c>
    </row>
    <row r="13" spans="1:4" ht="15" hidden="1" thickBot="1">
      <c r="A13" s="23">
        <v>2011</v>
      </c>
      <c r="B13" s="24">
        <v>0</v>
      </c>
      <c r="C13" s="25">
        <v>3360182.75</v>
      </c>
      <c r="D13" s="26">
        <f t="shared" si="0"/>
        <v>-4.0978193283081055E-08</v>
      </c>
    </row>
    <row r="14" spans="1:4" ht="16.5" hidden="1" thickBot="1" thickTop="1">
      <c r="A14" s="27" t="s">
        <v>24</v>
      </c>
      <c r="B14" s="28">
        <f>SUM(B7:B13)</f>
        <v>274422860.1</v>
      </c>
      <c r="C14" s="29">
        <f>SUM(C7:C13)</f>
        <v>274422860.09999996</v>
      </c>
      <c r="D14" s="30">
        <f>B14-C14</f>
        <v>0</v>
      </c>
    </row>
    <row r="15" spans="1:4" ht="13.5" hidden="1" thickTop="1">
      <c r="A15" s="60"/>
      <c r="B15" s="60"/>
      <c r="C15" s="60"/>
      <c r="D15" s="60"/>
    </row>
    <row r="16" ht="9.75" customHeight="1"/>
    <row r="17" spans="1:4" ht="15.75">
      <c r="A17" s="2" t="s">
        <v>25</v>
      </c>
      <c r="C17" s="11" t="s">
        <v>5</v>
      </c>
      <c r="D17" s="4">
        <v>900000000</v>
      </c>
    </row>
    <row r="18" spans="1:2" ht="15">
      <c r="A18" s="12" t="s">
        <v>10</v>
      </c>
      <c r="B18" s="13"/>
    </row>
    <row r="19" spans="1:4" ht="13.5" thickBot="1">
      <c r="A19" s="1" t="s">
        <v>15</v>
      </c>
      <c r="D19" s="14" t="s">
        <v>13</v>
      </c>
    </row>
    <row r="20" spans="1:4" ht="16.5" thickBot="1" thickTop="1">
      <c r="A20" s="15" t="s">
        <v>0</v>
      </c>
      <c r="B20" s="16" t="s">
        <v>1</v>
      </c>
      <c r="C20" s="17" t="s">
        <v>2</v>
      </c>
      <c r="D20" s="18" t="s">
        <v>3</v>
      </c>
    </row>
    <row r="21" spans="1:4" ht="15" thickTop="1">
      <c r="A21" s="19">
        <v>2006</v>
      </c>
      <c r="B21" s="20">
        <v>289000000</v>
      </c>
      <c r="C21" s="21">
        <v>0</v>
      </c>
      <c r="D21" s="22">
        <f>+B21-C21</f>
        <v>289000000</v>
      </c>
    </row>
    <row r="22" spans="1:4" ht="14.25">
      <c r="A22" s="19">
        <v>2007</v>
      </c>
      <c r="B22" s="20">
        <v>379500000</v>
      </c>
      <c r="C22" s="21">
        <v>0</v>
      </c>
      <c r="D22" s="22">
        <f aca="true" t="shared" si="1" ref="D22:D27">D21+B22-C22</f>
        <v>668500000</v>
      </c>
    </row>
    <row r="23" spans="1:4" ht="14.25">
      <c r="A23" s="19">
        <v>2008</v>
      </c>
      <c r="B23" s="34">
        <v>231500000</v>
      </c>
      <c r="C23" s="21">
        <v>14097560.98</v>
      </c>
      <c r="D23" s="22">
        <f t="shared" si="1"/>
        <v>885902439.02</v>
      </c>
    </row>
    <row r="24" spans="1:5" ht="14.25">
      <c r="A24" s="19">
        <v>2009</v>
      </c>
      <c r="B24" s="21">
        <v>0</v>
      </c>
      <c r="C24" s="21">
        <v>14097560.98</v>
      </c>
      <c r="D24" s="22">
        <f t="shared" si="1"/>
        <v>871804878.04</v>
      </c>
      <c r="E24" s="33"/>
    </row>
    <row r="25" spans="1:5" ht="14.25">
      <c r="A25" s="19">
        <v>2010</v>
      </c>
      <c r="B25" s="34">
        <v>0</v>
      </c>
      <c r="C25" s="21">
        <v>14097560.98</v>
      </c>
      <c r="D25" s="22">
        <f t="shared" si="1"/>
        <v>857707317.06</v>
      </c>
      <c r="E25" s="33"/>
    </row>
    <row r="26" spans="1:5" ht="14.25">
      <c r="A26" s="19">
        <v>2011</v>
      </c>
      <c r="B26" s="21">
        <v>0</v>
      </c>
      <c r="C26" s="21">
        <f>32609756.1</f>
        <v>32609756.1</v>
      </c>
      <c r="D26" s="22">
        <f t="shared" si="1"/>
        <v>825097560.9599999</v>
      </c>
      <c r="E26" s="33"/>
    </row>
    <row r="27" spans="1:5" ht="14.25">
      <c r="A27" s="19">
        <v>2012</v>
      </c>
      <c r="B27" s="21">
        <v>0</v>
      </c>
      <c r="C27" s="21">
        <v>43633565.62</v>
      </c>
      <c r="D27" s="22">
        <f t="shared" si="1"/>
        <v>781463995.3399999</v>
      </c>
      <c r="E27" s="33"/>
    </row>
    <row r="28" spans="1:5" ht="14.25">
      <c r="A28" s="19">
        <v>2013</v>
      </c>
      <c r="B28" s="21">
        <v>0</v>
      </c>
      <c r="C28" s="21">
        <v>43633565.62</v>
      </c>
      <c r="D28" s="22">
        <f>D27+B28-C28</f>
        <v>737830429.7199999</v>
      </c>
      <c r="E28" s="33"/>
    </row>
    <row r="29" spans="1:5" ht="14.25">
      <c r="A29" s="19">
        <v>2014</v>
      </c>
      <c r="B29" s="21">
        <v>0</v>
      </c>
      <c r="C29" s="21">
        <v>43633565.62</v>
      </c>
      <c r="D29" s="22">
        <f>D28+B29-C29</f>
        <v>694196864.0999999</v>
      </c>
      <c r="E29" s="33"/>
    </row>
    <row r="30" spans="1:5" ht="14.25">
      <c r="A30" s="19">
        <v>2015</v>
      </c>
      <c r="B30" s="21">
        <v>0</v>
      </c>
      <c r="C30" s="21">
        <v>43633565.62</v>
      </c>
      <c r="D30" s="22">
        <f>D29+B30-C30</f>
        <v>650563298.4799999</v>
      </c>
      <c r="E30" s="33"/>
    </row>
    <row r="31" spans="1:5" ht="14.25">
      <c r="A31" s="19">
        <v>2016</v>
      </c>
      <c r="B31" s="21">
        <v>0</v>
      </c>
      <c r="C31" s="21">
        <v>43633565.62</v>
      </c>
      <c r="D31" s="22">
        <f>D30+B31-C31</f>
        <v>606929732.8599999</v>
      </c>
      <c r="E31" s="33"/>
    </row>
    <row r="32" spans="1:5" ht="15" thickBot="1">
      <c r="A32" s="23">
        <v>2017</v>
      </c>
      <c r="B32" s="24">
        <v>0</v>
      </c>
      <c r="C32" s="25">
        <v>43633565.62</v>
      </c>
      <c r="D32" s="26">
        <f>D31+B32-C32</f>
        <v>563296167.2399999</v>
      </c>
      <c r="E32" s="33"/>
    </row>
    <row r="33" spans="1:4" ht="16.5" thickBot="1" thickTop="1">
      <c r="A33" s="27" t="s">
        <v>34</v>
      </c>
      <c r="B33" s="28">
        <f>SUM(B21:B32)</f>
        <v>900000000</v>
      </c>
      <c r="C33" s="29">
        <f>SUM(C21:C32)</f>
        <v>336703832.76</v>
      </c>
      <c r="D33" s="30">
        <f>B33-C33</f>
        <v>563296167.24</v>
      </c>
    </row>
    <row r="34" spans="1:4" ht="9.75" customHeight="1" thickTop="1">
      <c r="A34" s="60"/>
      <c r="B34" s="60"/>
      <c r="C34" s="60"/>
      <c r="D34" s="60"/>
    </row>
    <row r="35" spans="1:4" ht="15.75">
      <c r="A35" s="2" t="s">
        <v>8</v>
      </c>
      <c r="C35" s="11" t="s">
        <v>5</v>
      </c>
      <c r="D35" s="49">
        <v>3000000000</v>
      </c>
    </row>
    <row r="36" spans="1:2" ht="15">
      <c r="A36" s="12" t="s">
        <v>10</v>
      </c>
      <c r="B36" s="13"/>
    </row>
    <row r="37" spans="1:4" ht="13.5" thickBot="1">
      <c r="A37" s="1" t="s">
        <v>16</v>
      </c>
      <c r="D37" s="14" t="s">
        <v>13</v>
      </c>
    </row>
    <row r="38" spans="1:4" ht="16.5" thickBot="1" thickTop="1">
      <c r="A38" s="15" t="s">
        <v>0</v>
      </c>
      <c r="B38" s="16" t="s">
        <v>1</v>
      </c>
      <c r="C38" s="17" t="s">
        <v>2</v>
      </c>
      <c r="D38" s="18" t="s">
        <v>3</v>
      </c>
    </row>
    <row r="39" spans="1:4" ht="15" thickTop="1">
      <c r="A39" s="19">
        <v>2008</v>
      </c>
      <c r="B39" s="35">
        <v>450000000</v>
      </c>
      <c r="C39" s="35">
        <v>0</v>
      </c>
      <c r="D39" s="22">
        <f>+B39-C39</f>
        <v>450000000</v>
      </c>
    </row>
    <row r="40" spans="1:4" ht="14.25">
      <c r="A40" s="19">
        <v>2009</v>
      </c>
      <c r="B40" s="34">
        <v>750000000</v>
      </c>
      <c r="C40" s="21">
        <v>0</v>
      </c>
      <c r="D40" s="22">
        <f aca="true" t="shared" si="2" ref="D40:D46">D39+B40-C40</f>
        <v>1200000000</v>
      </c>
    </row>
    <row r="41" spans="1:4" ht="14.25">
      <c r="A41" s="19">
        <v>2010</v>
      </c>
      <c r="B41" s="21">
        <v>200000000</v>
      </c>
      <c r="C41" s="21">
        <v>0</v>
      </c>
      <c r="D41" s="22">
        <f t="shared" si="2"/>
        <v>1400000000</v>
      </c>
    </row>
    <row r="42" spans="1:4" ht="14.25">
      <c r="A42" s="19">
        <v>2011</v>
      </c>
      <c r="B42" s="21">
        <v>500000000</v>
      </c>
      <c r="C42" s="21">
        <v>0</v>
      </c>
      <c r="D42" s="22">
        <f t="shared" si="2"/>
        <v>1900000000</v>
      </c>
    </row>
    <row r="43" spans="1:5" ht="14.25">
      <c r="A43" s="19">
        <v>2012</v>
      </c>
      <c r="B43" s="21">
        <v>500000000</v>
      </c>
      <c r="C43" s="21">
        <v>21428571.42</v>
      </c>
      <c r="D43" s="22">
        <f t="shared" si="2"/>
        <v>2378571428.58</v>
      </c>
      <c r="E43" s="46"/>
    </row>
    <row r="44" spans="1:5" ht="14.25">
      <c r="A44" s="19">
        <v>2013</v>
      </c>
      <c r="B44" s="21">
        <v>600000000</v>
      </c>
      <c r="C44" s="21">
        <v>57142857.12</v>
      </c>
      <c r="D44" s="22">
        <f t="shared" si="2"/>
        <v>2921428571.46</v>
      </c>
      <c r="E44" s="46"/>
    </row>
    <row r="45" spans="1:5" ht="14.25">
      <c r="A45" s="19">
        <v>2014</v>
      </c>
      <c r="B45" s="21">
        <v>0</v>
      </c>
      <c r="C45" s="21">
        <v>66666666.64</v>
      </c>
      <c r="D45" s="22">
        <f t="shared" si="2"/>
        <v>2854761904.82</v>
      </c>
      <c r="E45" s="46"/>
    </row>
    <row r="46" spans="1:5" ht="14.25">
      <c r="A46" s="19">
        <v>2015</v>
      </c>
      <c r="B46" s="34">
        <v>0</v>
      </c>
      <c r="C46" s="21">
        <v>90476190.44</v>
      </c>
      <c r="D46" s="22">
        <f t="shared" si="2"/>
        <v>2764285714.38</v>
      </c>
      <c r="E46" s="46"/>
    </row>
    <row r="47" spans="1:5" ht="14.25">
      <c r="A47" s="19">
        <v>2016</v>
      </c>
      <c r="B47" s="21">
        <v>0</v>
      </c>
      <c r="C47" s="21">
        <v>114285714.24</v>
      </c>
      <c r="D47" s="22">
        <f>D46+B47-C47</f>
        <v>2650000000.1400003</v>
      </c>
      <c r="E47" s="46"/>
    </row>
    <row r="48" spans="1:5" ht="15" thickBot="1">
      <c r="A48" s="23">
        <v>2017</v>
      </c>
      <c r="B48" s="24">
        <v>0</v>
      </c>
      <c r="C48" s="25">
        <f>71428571.41*2</f>
        <v>142857142.82</v>
      </c>
      <c r="D48" s="26">
        <f>D47+B48-C48</f>
        <v>2507142857.32</v>
      </c>
      <c r="E48" s="46"/>
    </row>
    <row r="49" spans="1:5" ht="16.5" thickBot="1" thickTop="1">
      <c r="A49" s="27" t="s">
        <v>34</v>
      </c>
      <c r="B49" s="28">
        <f>SUM(B39:B48)</f>
        <v>3000000000</v>
      </c>
      <c r="C49" s="29">
        <f>SUM(C39:C48)</f>
        <v>492857142.68</v>
      </c>
      <c r="D49" s="28">
        <f>B49-C49</f>
        <v>2507142857.32</v>
      </c>
      <c r="E49" s="46"/>
    </row>
    <row r="50" spans="1:4" ht="9.75" customHeight="1" thickTop="1">
      <c r="A50" s="60"/>
      <c r="B50" s="60"/>
      <c r="C50" s="60"/>
      <c r="D50" s="60"/>
    </row>
    <row r="51" ht="12.75" hidden="1"/>
    <row r="52" spans="1:4" ht="15.75" hidden="1">
      <c r="A52" s="2" t="s">
        <v>26</v>
      </c>
      <c r="C52" s="11" t="s">
        <v>5</v>
      </c>
      <c r="D52" s="49">
        <v>300000000</v>
      </c>
    </row>
    <row r="53" spans="1:2" ht="15" hidden="1">
      <c r="A53" s="12" t="s">
        <v>11</v>
      </c>
      <c r="B53" s="13"/>
    </row>
    <row r="54" spans="1:4" ht="12.75" hidden="1">
      <c r="A54" s="1" t="s">
        <v>19</v>
      </c>
      <c r="D54" s="36"/>
    </row>
    <row r="55" spans="1:4" ht="12.75" hidden="1">
      <c r="A55" s="1" t="s">
        <v>20</v>
      </c>
      <c r="D55" s="8"/>
    </row>
    <row r="56" spans="1:4" ht="13.5" hidden="1" thickBot="1">
      <c r="A56" s="1" t="s">
        <v>22</v>
      </c>
      <c r="D56" s="36" t="s">
        <v>13</v>
      </c>
    </row>
    <row r="57" spans="1:4" ht="16.5" hidden="1" thickBot="1" thickTop="1">
      <c r="A57" s="15" t="s">
        <v>0</v>
      </c>
      <c r="B57" s="16" t="s">
        <v>1</v>
      </c>
      <c r="C57" s="17" t="s">
        <v>2</v>
      </c>
      <c r="D57" s="18" t="s">
        <v>3</v>
      </c>
    </row>
    <row r="58" spans="1:4" ht="15" hidden="1" thickTop="1">
      <c r="A58" s="19">
        <v>2010</v>
      </c>
      <c r="B58" s="34">
        <v>0</v>
      </c>
      <c r="C58" s="21">
        <v>0</v>
      </c>
      <c r="D58" s="22">
        <f>+B58-C58</f>
        <v>0</v>
      </c>
    </row>
    <row r="59" spans="1:4" ht="14.25" hidden="1">
      <c r="A59" s="19">
        <v>2011</v>
      </c>
      <c r="B59" s="21">
        <v>0</v>
      </c>
      <c r="C59" s="21">
        <v>0</v>
      </c>
      <c r="D59" s="22">
        <v>0</v>
      </c>
    </row>
    <row r="60" spans="1:4" ht="14.25" hidden="1">
      <c r="A60" s="19">
        <v>2012</v>
      </c>
      <c r="B60" s="21">
        <v>0</v>
      </c>
      <c r="C60" s="21">
        <v>0</v>
      </c>
      <c r="D60" s="22">
        <v>0</v>
      </c>
    </row>
    <row r="61" spans="1:4" ht="15" hidden="1" thickBot="1">
      <c r="A61" s="23">
        <v>2013</v>
      </c>
      <c r="B61" s="25">
        <v>0</v>
      </c>
      <c r="C61" s="25">
        <v>0</v>
      </c>
      <c r="D61" s="26">
        <v>0</v>
      </c>
    </row>
    <row r="62" spans="1:4" ht="16.5" hidden="1" thickBot="1" thickTop="1">
      <c r="A62" s="27" t="s">
        <v>27</v>
      </c>
      <c r="B62" s="28">
        <f>SUM(B58:B58)</f>
        <v>0</v>
      </c>
      <c r="C62" s="29">
        <f>SUM(C58:C58)</f>
        <v>0</v>
      </c>
      <c r="D62" s="30">
        <f>B62-C62</f>
        <v>0</v>
      </c>
    </row>
    <row r="63" spans="1:4" ht="13.5" hidden="1" thickTop="1">
      <c r="A63" s="60"/>
      <c r="B63" s="60"/>
      <c r="C63" s="60"/>
      <c r="D63" s="60"/>
    </row>
    <row r="64" spans="1:4" ht="12.75" hidden="1">
      <c r="A64" s="3"/>
      <c r="B64" s="3"/>
      <c r="C64" s="3"/>
      <c r="D64" s="3"/>
    </row>
    <row r="65" spans="1:4" ht="15.75" hidden="1">
      <c r="A65" s="2" t="s">
        <v>28</v>
      </c>
      <c r="C65" s="11" t="s">
        <v>5</v>
      </c>
      <c r="D65" s="4">
        <v>22823000</v>
      </c>
    </row>
    <row r="66" spans="1:2" ht="15" hidden="1">
      <c r="A66" s="12" t="s">
        <v>12</v>
      </c>
      <c r="B66" s="13"/>
    </row>
    <row r="67" spans="1:4" ht="12.75" hidden="1">
      <c r="A67" s="1" t="s">
        <v>17</v>
      </c>
      <c r="D67" s="36"/>
    </row>
    <row r="68" spans="1:4" ht="12.75" hidden="1">
      <c r="A68" s="1" t="s">
        <v>18</v>
      </c>
      <c r="D68" s="36"/>
    </row>
    <row r="69" spans="1:4" ht="12.75" hidden="1">
      <c r="A69" s="1" t="s">
        <v>21</v>
      </c>
      <c r="D69" s="36"/>
    </row>
    <row r="70" spans="1:4" ht="12.75" hidden="1">
      <c r="A70" s="1" t="s">
        <v>23</v>
      </c>
      <c r="D70" s="8"/>
    </row>
    <row r="71" spans="1:4" ht="13.5" hidden="1" thickBot="1">
      <c r="A71" s="1"/>
      <c r="D71" s="14" t="s">
        <v>13</v>
      </c>
    </row>
    <row r="72" spans="1:4" ht="16.5" hidden="1" thickBot="1" thickTop="1">
      <c r="A72" s="15" t="s">
        <v>0</v>
      </c>
      <c r="B72" s="16" t="s">
        <v>1</v>
      </c>
      <c r="C72" s="17" t="s">
        <v>2</v>
      </c>
      <c r="D72" s="18" t="s">
        <v>3</v>
      </c>
    </row>
    <row r="73" spans="1:4" ht="15" hidden="1" thickTop="1">
      <c r="A73" s="19">
        <v>2008</v>
      </c>
      <c r="B73" s="35">
        <v>134747677.5</v>
      </c>
      <c r="C73" s="35">
        <v>0</v>
      </c>
      <c r="D73" s="22">
        <f>+B73-C73</f>
        <v>134747677.5</v>
      </c>
    </row>
    <row r="74" spans="1:4" ht="14.25" hidden="1">
      <c r="A74" s="19">
        <v>2009</v>
      </c>
      <c r="B74" s="34">
        <v>114361067.34</v>
      </c>
      <c r="C74" s="21">
        <v>181203666.23</v>
      </c>
      <c r="D74" s="22">
        <f>D73+B74-C74</f>
        <v>67905078.61000001</v>
      </c>
    </row>
    <row r="75" spans="1:4" ht="14.25" hidden="1">
      <c r="A75" s="19">
        <v>2010</v>
      </c>
      <c r="B75" s="21">
        <v>22246652.62</v>
      </c>
      <c r="C75" s="21">
        <v>90151731.23</v>
      </c>
      <c r="D75" s="22">
        <f>D74+B75-C75</f>
        <v>0</v>
      </c>
    </row>
    <row r="76" spans="1:4" ht="14.25" hidden="1">
      <c r="A76" s="19">
        <v>2011</v>
      </c>
      <c r="B76" s="21">
        <v>22809821.06</v>
      </c>
      <c r="C76" s="21">
        <v>0</v>
      </c>
      <c r="D76" s="22">
        <f>D75+B76-C76</f>
        <v>22809821.06</v>
      </c>
    </row>
    <row r="77" spans="1:4" ht="14.25" hidden="1">
      <c r="A77" s="19">
        <v>2012</v>
      </c>
      <c r="B77" s="21"/>
      <c r="C77" s="21">
        <v>22809821.06</v>
      </c>
      <c r="D77" s="22">
        <f>D76+B77-C77</f>
        <v>0</v>
      </c>
    </row>
    <row r="78" spans="1:4" ht="15" hidden="1" thickBot="1">
      <c r="A78" s="23">
        <v>2013</v>
      </c>
      <c r="B78" s="25">
        <v>0</v>
      </c>
      <c r="C78" s="25">
        <v>0</v>
      </c>
      <c r="D78" s="26">
        <v>0</v>
      </c>
    </row>
    <row r="79" spans="1:4" ht="16.5" hidden="1" thickBot="1" thickTop="1">
      <c r="A79" s="27" t="s">
        <v>27</v>
      </c>
      <c r="B79" s="28">
        <f>SUM(B73:B78)</f>
        <v>294165218.52</v>
      </c>
      <c r="C79" s="29">
        <f>SUM(C73:C78)</f>
        <v>294165218.52</v>
      </c>
      <c r="D79" s="30">
        <f>B79-C79</f>
        <v>0</v>
      </c>
    </row>
    <row r="80" spans="1:4" ht="13.5" hidden="1" thickTop="1">
      <c r="A80" s="3"/>
      <c r="B80" s="3"/>
      <c r="C80" s="3"/>
      <c r="D80" s="3"/>
    </row>
    <row r="81" spans="1:4" ht="15.75">
      <c r="A81" s="2" t="s">
        <v>29</v>
      </c>
      <c r="C81" s="11" t="s">
        <v>5</v>
      </c>
      <c r="D81" s="4">
        <v>700000000</v>
      </c>
    </row>
    <row r="82" spans="1:2" ht="15">
      <c r="A82" s="12" t="s">
        <v>11</v>
      </c>
      <c r="B82" s="13"/>
    </row>
    <row r="83" spans="1:4" ht="13.5" thickBot="1">
      <c r="A83" s="1" t="s">
        <v>32</v>
      </c>
      <c r="D83" s="14" t="s">
        <v>13</v>
      </c>
    </row>
    <row r="84" spans="1:4" ht="16.5" thickBot="1" thickTop="1">
      <c r="A84" s="15" t="s">
        <v>0</v>
      </c>
      <c r="B84" s="16" t="s">
        <v>1</v>
      </c>
      <c r="C84" s="17" t="s">
        <v>2</v>
      </c>
      <c r="D84" s="18" t="s">
        <v>3</v>
      </c>
    </row>
    <row r="85" spans="1:4" ht="15" thickTop="1">
      <c r="A85" s="19">
        <v>2010</v>
      </c>
      <c r="B85" s="34">
        <v>186840000</v>
      </c>
      <c r="C85" s="21">
        <v>0</v>
      </c>
      <c r="D85" s="22">
        <f>+B85-C85</f>
        <v>186840000</v>
      </c>
    </row>
    <row r="86" spans="1:4" ht="14.25">
      <c r="A86" s="19">
        <v>2011</v>
      </c>
      <c r="B86" s="21">
        <f>181854000+87556935.78</f>
        <v>269410935.78</v>
      </c>
      <c r="C86" s="21">
        <v>0</v>
      </c>
      <c r="D86" s="22">
        <f aca="true" t="shared" si="3" ref="D86:D91">D85+B86-C86</f>
        <v>456250935.78</v>
      </c>
    </row>
    <row r="87" spans="1:4" ht="14.25">
      <c r="A87" s="19">
        <v>2012</v>
      </c>
      <c r="B87" s="21">
        <v>238381000</v>
      </c>
      <c r="C87" s="21">
        <v>0</v>
      </c>
      <c r="D87" s="22">
        <f t="shared" si="3"/>
        <v>694631935.78</v>
      </c>
    </row>
    <row r="88" spans="1:4" ht="14.25">
      <c r="A88" s="19">
        <v>2013</v>
      </c>
      <c r="B88" s="21">
        <v>5368064.22</v>
      </c>
      <c r="C88" s="21">
        <f>11111112+11111112+5555556+5555556</f>
        <v>33333336</v>
      </c>
      <c r="D88" s="22">
        <f t="shared" si="3"/>
        <v>666666664</v>
      </c>
    </row>
    <row r="89" spans="1:4" ht="14.25">
      <c r="A89" s="19">
        <v>2014</v>
      </c>
      <c r="B89" s="21">
        <v>0</v>
      </c>
      <c r="C89" s="21">
        <v>66666672</v>
      </c>
      <c r="D89" s="22">
        <f t="shared" si="3"/>
        <v>599999992</v>
      </c>
    </row>
    <row r="90" spans="1:4" ht="14.25">
      <c r="A90" s="19">
        <v>2015</v>
      </c>
      <c r="B90" s="21">
        <v>0</v>
      </c>
      <c r="C90" s="21">
        <v>66666672</v>
      </c>
      <c r="D90" s="22">
        <f t="shared" si="3"/>
        <v>533333320</v>
      </c>
    </row>
    <row r="91" spans="1:4" ht="14.25">
      <c r="A91" s="19">
        <v>2016</v>
      </c>
      <c r="B91" s="21">
        <v>0</v>
      </c>
      <c r="C91" s="21">
        <v>61111116</v>
      </c>
      <c r="D91" s="22">
        <f t="shared" si="3"/>
        <v>472222204</v>
      </c>
    </row>
    <row r="92" spans="1:4" ht="15" thickBot="1">
      <c r="A92" s="23">
        <v>2017</v>
      </c>
      <c r="B92" s="24">
        <v>0</v>
      </c>
      <c r="C92" s="25">
        <v>72222228</v>
      </c>
      <c r="D92" s="26">
        <f>D91+B92-C92</f>
        <v>399999976</v>
      </c>
    </row>
    <row r="93" spans="1:6" ht="16.5" thickBot="1" thickTop="1">
      <c r="A93" s="27" t="s">
        <v>34</v>
      </c>
      <c r="B93" s="28">
        <f>SUM(B85:B92)</f>
        <v>700000000</v>
      </c>
      <c r="C93" s="29">
        <f>SUM(C85:C92)</f>
        <v>300000024</v>
      </c>
      <c r="D93" s="30">
        <f>B93-C93</f>
        <v>399999976</v>
      </c>
      <c r="E93" s="48"/>
      <c r="F93" s="9"/>
    </row>
    <row r="94" spans="1:6" ht="9.75" customHeight="1" thickTop="1">
      <c r="A94" s="51"/>
      <c r="B94" s="52"/>
      <c r="C94" s="52"/>
      <c r="D94" s="52"/>
      <c r="E94" s="48"/>
      <c r="F94" s="9"/>
    </row>
    <row r="95" spans="1:6" ht="15.75">
      <c r="A95" s="2" t="s">
        <v>31</v>
      </c>
      <c r="C95" s="11" t="s">
        <v>5</v>
      </c>
      <c r="D95" s="4">
        <v>300000000</v>
      </c>
      <c r="E95" s="48"/>
      <c r="F95" s="9"/>
    </row>
    <row r="96" spans="1:6" ht="15">
      <c r="A96" s="12" t="s">
        <v>7</v>
      </c>
      <c r="B96" s="13"/>
      <c r="E96" s="48"/>
      <c r="F96" s="9"/>
    </row>
    <row r="97" spans="1:6" ht="13.5" thickBot="1">
      <c r="A97" s="1" t="s">
        <v>30</v>
      </c>
      <c r="D97" s="14" t="s">
        <v>13</v>
      </c>
      <c r="E97" s="48"/>
      <c r="F97" s="9"/>
    </row>
    <row r="98" spans="1:6" ht="16.5" thickBot="1" thickTop="1">
      <c r="A98" s="15" t="s">
        <v>0</v>
      </c>
      <c r="B98" s="16" t="s">
        <v>1</v>
      </c>
      <c r="C98" s="17" t="s">
        <v>2</v>
      </c>
      <c r="D98" s="18" t="s">
        <v>3</v>
      </c>
      <c r="E98" s="48"/>
      <c r="F98" s="9"/>
    </row>
    <row r="99" spans="1:6" ht="15" thickTop="1">
      <c r="A99" s="19">
        <v>2013</v>
      </c>
      <c r="B99" s="34">
        <v>0</v>
      </c>
      <c r="C99" s="21">
        <v>0</v>
      </c>
      <c r="D99" s="22">
        <f>+B99-C99</f>
        <v>0</v>
      </c>
      <c r="E99" s="48"/>
      <c r="F99" s="9"/>
    </row>
    <row r="100" spans="1:6" ht="14.25">
      <c r="A100" s="19">
        <v>2014</v>
      </c>
      <c r="B100" s="34">
        <v>0</v>
      </c>
      <c r="C100" s="21">
        <v>0</v>
      </c>
      <c r="D100" s="22">
        <f>+B100-C100</f>
        <v>0</v>
      </c>
      <c r="E100" s="48"/>
      <c r="F100" s="9"/>
    </row>
    <row r="101" spans="1:6" ht="14.25">
      <c r="A101" s="19">
        <v>2015</v>
      </c>
      <c r="B101" s="21">
        <v>36656433.74</v>
      </c>
      <c r="C101" s="21">
        <v>36656433.74</v>
      </c>
      <c r="D101" s="22">
        <f>+B101-C101</f>
        <v>0</v>
      </c>
      <c r="E101" s="48"/>
      <c r="F101" s="9"/>
    </row>
    <row r="102" spans="1:6" ht="14.25">
      <c r="A102" s="19">
        <v>2016</v>
      </c>
      <c r="B102" s="21">
        <v>26000000</v>
      </c>
      <c r="C102" s="21">
        <v>0</v>
      </c>
      <c r="D102" s="22">
        <f>+B102-C102</f>
        <v>26000000</v>
      </c>
      <c r="E102" s="48"/>
      <c r="F102" s="9"/>
    </row>
    <row r="103" spans="1:6" ht="15" thickBot="1">
      <c r="A103" s="23">
        <v>2017</v>
      </c>
      <c r="B103" s="25">
        <v>0</v>
      </c>
      <c r="C103" s="25">
        <v>26000000</v>
      </c>
      <c r="D103" s="26">
        <f>B103+C103-D102</f>
        <v>0</v>
      </c>
      <c r="E103" s="48"/>
      <c r="F103" s="9"/>
    </row>
    <row r="104" spans="1:6" ht="16.5" thickBot="1" thickTop="1">
      <c r="A104" s="53" t="s">
        <v>34</v>
      </c>
      <c r="B104" s="54">
        <f>SUM(B99:B103)</f>
        <v>62656433.74</v>
      </c>
      <c r="C104" s="57">
        <f>SUM(C99:C103)</f>
        <v>62656433.74</v>
      </c>
      <c r="D104" s="55">
        <f>B104-C104</f>
        <v>0</v>
      </c>
      <c r="E104" s="48"/>
      <c r="F104" s="9"/>
    </row>
    <row r="105" spans="1:6" ht="9.75" customHeight="1" thickTop="1">
      <c r="A105" s="51"/>
      <c r="B105" s="52"/>
      <c r="C105" s="52"/>
      <c r="D105" s="52"/>
      <c r="E105" s="48"/>
      <c r="F105" s="9"/>
    </row>
    <row r="106" spans="1:6" ht="9.75" customHeight="1">
      <c r="A106" s="51"/>
      <c r="B106" s="52"/>
      <c r="C106" s="52"/>
      <c r="D106" s="52"/>
      <c r="E106" s="48"/>
      <c r="F106" s="9"/>
    </row>
    <row r="107" spans="1:6" ht="9.75" customHeight="1">
      <c r="A107" s="51"/>
      <c r="B107" s="52"/>
      <c r="C107" s="52"/>
      <c r="D107" s="52"/>
      <c r="E107" s="48"/>
      <c r="F107" s="9"/>
    </row>
    <row r="108" spans="1:6" ht="9.75" customHeight="1">
      <c r="A108" s="51"/>
      <c r="B108" s="52"/>
      <c r="C108" s="52"/>
      <c r="D108" s="52"/>
      <c r="E108" s="48"/>
      <c r="F108" s="9"/>
    </row>
    <row r="109" spans="1:6" ht="15.75">
      <c r="A109" s="2" t="s">
        <v>35</v>
      </c>
      <c r="C109" s="11" t="s">
        <v>5</v>
      </c>
      <c r="D109" s="4">
        <v>600000000</v>
      </c>
      <c r="E109" s="58"/>
      <c r="F109" s="9"/>
    </row>
    <row r="110" spans="1:6" ht="15">
      <c r="A110" s="12" t="s">
        <v>11</v>
      </c>
      <c r="B110" s="13"/>
      <c r="E110" s="58"/>
      <c r="F110" s="9"/>
    </row>
    <row r="111" spans="1:6" ht="13.5" thickBot="1">
      <c r="A111" s="1" t="s">
        <v>36</v>
      </c>
      <c r="D111" s="14" t="s">
        <v>13</v>
      </c>
      <c r="E111" s="58"/>
      <c r="F111" s="9"/>
    </row>
    <row r="112" spans="1:6" ht="16.5" thickBot="1" thickTop="1">
      <c r="A112" s="15" t="s">
        <v>0</v>
      </c>
      <c r="B112" s="16" t="s">
        <v>1</v>
      </c>
      <c r="C112" s="59" t="s">
        <v>2</v>
      </c>
      <c r="D112" s="18" t="s">
        <v>3</v>
      </c>
      <c r="E112" s="58"/>
      <c r="F112" s="9"/>
    </row>
    <row r="113" spans="1:6" ht="15" hidden="1" thickTop="1">
      <c r="A113" s="19">
        <v>2013</v>
      </c>
      <c r="B113" s="21"/>
      <c r="C113" s="21"/>
      <c r="D113" s="22"/>
      <c r="E113" s="58"/>
      <c r="F113" s="9"/>
    </row>
    <row r="114" spans="1:6" ht="15" hidden="1" thickTop="1">
      <c r="A114" s="19">
        <v>2014</v>
      </c>
      <c r="B114" s="21"/>
      <c r="C114" s="21"/>
      <c r="D114" s="22"/>
      <c r="E114" s="58"/>
      <c r="F114" s="9"/>
    </row>
    <row r="115" spans="1:6" ht="15" hidden="1" thickTop="1">
      <c r="A115" s="19">
        <v>2015</v>
      </c>
      <c r="B115" s="21"/>
      <c r="C115" s="21"/>
      <c r="D115" s="22"/>
      <c r="E115" s="58"/>
      <c r="F115" s="9"/>
    </row>
    <row r="116" spans="1:6" ht="15" hidden="1" thickTop="1">
      <c r="A116" s="19">
        <v>2016</v>
      </c>
      <c r="B116" s="21"/>
      <c r="C116" s="21"/>
      <c r="D116" s="22"/>
      <c r="E116" s="58"/>
      <c r="F116" s="9"/>
    </row>
    <row r="117" spans="1:6" ht="15.75" thickBot="1" thickTop="1">
      <c r="A117" s="23">
        <v>2017</v>
      </c>
      <c r="B117" s="25">
        <v>183833282.94</v>
      </c>
      <c r="C117" s="25">
        <v>0</v>
      </c>
      <c r="D117" s="26">
        <f>B117+C117-D116</f>
        <v>183833282.94</v>
      </c>
      <c r="E117" s="58"/>
      <c r="F117" s="9"/>
    </row>
    <row r="118" spans="1:6" ht="16.5" thickBot="1" thickTop="1">
      <c r="A118" s="27" t="s">
        <v>37</v>
      </c>
      <c r="B118" s="29">
        <f>SUM(B113:B117)</f>
        <v>183833282.94</v>
      </c>
      <c r="C118" s="29">
        <f>SUM(C113:C117)</f>
        <v>0</v>
      </c>
      <c r="D118" s="30">
        <f>B118-C118</f>
        <v>183833282.94</v>
      </c>
      <c r="E118" s="58">
        <f>B118-C118</f>
        <v>183833282.94</v>
      </c>
      <c r="F118" s="9"/>
    </row>
    <row r="119" spans="1:6" ht="15.75" thickTop="1">
      <c r="A119" s="51"/>
      <c r="B119" s="52"/>
      <c r="C119" s="52"/>
      <c r="D119" s="52"/>
      <c r="E119" s="58"/>
      <c r="F119" s="9"/>
    </row>
    <row r="120" spans="1:6" ht="15">
      <c r="A120" s="51"/>
      <c r="B120" s="52"/>
      <c r="C120" s="52"/>
      <c r="D120" s="52"/>
      <c r="E120" s="58"/>
      <c r="F120" s="9"/>
    </row>
    <row r="121" spans="1:6" ht="15">
      <c r="A121" s="51"/>
      <c r="B121" s="52"/>
      <c r="C121" s="52"/>
      <c r="D121" s="52"/>
      <c r="E121" s="58"/>
      <c r="F121" s="9"/>
    </row>
    <row r="122" spans="1:6" ht="18.75" thickBot="1">
      <c r="A122" s="37" t="s">
        <v>4</v>
      </c>
      <c r="B122" s="38"/>
      <c r="C122" s="38"/>
      <c r="D122" s="36" t="s">
        <v>13</v>
      </c>
      <c r="F122" s="47"/>
    </row>
    <row r="123" spans="1:4" ht="16.5" thickBot="1" thickTop="1">
      <c r="A123" s="15" t="s">
        <v>0</v>
      </c>
      <c r="B123" s="16" t="s">
        <v>1</v>
      </c>
      <c r="C123" s="17" t="s">
        <v>2</v>
      </c>
      <c r="D123" s="18" t="s">
        <v>3</v>
      </c>
    </row>
    <row r="124" spans="1:8" s="44" customFormat="1" ht="17.25" hidden="1" thickTop="1">
      <c r="A124" s="40">
        <v>2005</v>
      </c>
      <c r="B124" s="41">
        <f>SUM(B7)</f>
        <v>33779920.65</v>
      </c>
      <c r="C124" s="41">
        <f>SUM(C7)</f>
        <v>0</v>
      </c>
      <c r="D124" s="41">
        <f>SUM(D7)</f>
        <v>33779920.65</v>
      </c>
      <c r="E124" s="42"/>
      <c r="F124" s="43"/>
      <c r="H124" s="45"/>
    </row>
    <row r="125" spans="1:8" s="44" customFormat="1" ht="17.25" thickTop="1">
      <c r="A125" s="40">
        <v>2006</v>
      </c>
      <c r="B125" s="41">
        <f aca="true" t="shared" si="4" ref="B125:D126">SUM(B21)</f>
        <v>289000000</v>
      </c>
      <c r="C125" s="41">
        <f t="shared" si="4"/>
        <v>0</v>
      </c>
      <c r="D125" s="41">
        <f t="shared" si="4"/>
        <v>289000000</v>
      </c>
      <c r="E125" s="42"/>
      <c r="F125" s="43"/>
      <c r="H125" s="45"/>
    </row>
    <row r="126" spans="1:8" s="44" customFormat="1" ht="16.5">
      <c r="A126" s="40">
        <v>2007</v>
      </c>
      <c r="B126" s="41">
        <f t="shared" si="4"/>
        <v>379500000</v>
      </c>
      <c r="C126" s="41">
        <f t="shared" si="4"/>
        <v>0</v>
      </c>
      <c r="D126" s="41">
        <f t="shared" si="4"/>
        <v>668500000</v>
      </c>
      <c r="E126" s="42"/>
      <c r="F126" s="43"/>
      <c r="H126" s="45"/>
    </row>
    <row r="127" spans="1:8" s="44" customFormat="1" ht="16.5">
      <c r="A127" s="40">
        <v>2008</v>
      </c>
      <c r="B127" s="41">
        <f>SUM(B23,B39)</f>
        <v>681500000</v>
      </c>
      <c r="C127" s="41">
        <f>SUM(C23,C39)</f>
        <v>14097560.98</v>
      </c>
      <c r="D127" s="41">
        <f>SUM(D23,D39)</f>
        <v>1335902439.02</v>
      </c>
      <c r="E127" s="42"/>
      <c r="F127" s="43"/>
      <c r="H127" s="45"/>
    </row>
    <row r="128" spans="1:8" s="44" customFormat="1" ht="16.5">
      <c r="A128" s="40">
        <v>2009</v>
      </c>
      <c r="B128" s="41">
        <f>SUM(B40,B24)</f>
        <v>750000000</v>
      </c>
      <c r="C128" s="41">
        <f>SUM(C40,C24)</f>
        <v>14097560.98</v>
      </c>
      <c r="D128" s="41">
        <f>SUM(D40,D24)</f>
        <v>2071804878.04</v>
      </c>
      <c r="E128" s="42"/>
      <c r="F128" s="43"/>
      <c r="H128" s="45"/>
    </row>
    <row r="129" spans="1:8" s="44" customFormat="1" ht="16.5">
      <c r="A129" s="40">
        <v>2010</v>
      </c>
      <c r="B129" s="41">
        <f aca="true" t="shared" si="5" ref="B129:D130">SUM(B41,B25,B85)</f>
        <v>386840000</v>
      </c>
      <c r="C129" s="41">
        <f t="shared" si="5"/>
        <v>14097560.98</v>
      </c>
      <c r="D129" s="41">
        <f t="shared" si="5"/>
        <v>2444547317.06</v>
      </c>
      <c r="E129" s="42"/>
      <c r="F129" s="43"/>
      <c r="H129" s="45"/>
    </row>
    <row r="130" spans="1:8" s="44" customFormat="1" ht="16.5">
      <c r="A130" s="40">
        <v>2011</v>
      </c>
      <c r="B130" s="41">
        <f t="shared" si="5"/>
        <v>769410935.78</v>
      </c>
      <c r="C130" s="41">
        <f t="shared" si="5"/>
        <v>32609756.1</v>
      </c>
      <c r="D130" s="41">
        <f t="shared" si="5"/>
        <v>3181348496.74</v>
      </c>
      <c r="E130" s="42"/>
      <c r="F130" s="43"/>
      <c r="H130" s="45"/>
    </row>
    <row r="131" spans="1:8" s="44" customFormat="1" ht="16.5">
      <c r="A131" s="40">
        <v>2012</v>
      </c>
      <c r="B131" s="41">
        <f>SUM(B27,B43,B87)</f>
        <v>738381000</v>
      </c>
      <c r="C131" s="41">
        <f>SUM(C27,C43,C87)</f>
        <v>65062137.04</v>
      </c>
      <c r="D131" s="41">
        <f>SUM(D27,D43,D87)</f>
        <v>3854667359.7</v>
      </c>
      <c r="E131" s="42"/>
      <c r="F131" s="43"/>
      <c r="H131" s="45"/>
    </row>
    <row r="132" spans="1:8" s="44" customFormat="1" ht="16.5">
      <c r="A132" s="40">
        <v>2013</v>
      </c>
      <c r="B132" s="41">
        <f aca="true" t="shared" si="6" ref="B132:D135">SUM(B28,B44,B88,B99)</f>
        <v>605368064.22</v>
      </c>
      <c r="C132" s="41">
        <f t="shared" si="6"/>
        <v>134109758.74</v>
      </c>
      <c r="D132" s="41">
        <f t="shared" si="6"/>
        <v>4325925665.18</v>
      </c>
      <c r="E132" s="42"/>
      <c r="F132" s="43"/>
      <c r="H132" s="45"/>
    </row>
    <row r="133" spans="1:8" s="44" customFormat="1" ht="16.5">
      <c r="A133" s="40">
        <v>2014</v>
      </c>
      <c r="B133" s="41">
        <f t="shared" si="6"/>
        <v>0</v>
      </c>
      <c r="C133" s="41">
        <f t="shared" si="6"/>
        <v>176966904.26</v>
      </c>
      <c r="D133" s="41">
        <f t="shared" si="6"/>
        <v>4148958760.92</v>
      </c>
      <c r="E133" s="42"/>
      <c r="F133" s="43"/>
      <c r="H133" s="45"/>
    </row>
    <row r="134" spans="1:8" s="44" customFormat="1" ht="16.5">
      <c r="A134" s="40">
        <v>2015</v>
      </c>
      <c r="B134" s="41">
        <f t="shared" si="6"/>
        <v>36656433.74</v>
      </c>
      <c r="C134" s="41">
        <f t="shared" si="6"/>
        <v>237432861.8</v>
      </c>
      <c r="D134" s="41">
        <f t="shared" si="6"/>
        <v>3948182332.86</v>
      </c>
      <c r="E134" s="42"/>
      <c r="F134" s="43"/>
      <c r="H134" s="45"/>
    </row>
    <row r="135" spans="1:8" s="44" customFormat="1" ht="16.5">
      <c r="A135" s="40">
        <v>2016</v>
      </c>
      <c r="B135" s="41">
        <f t="shared" si="6"/>
        <v>26000000</v>
      </c>
      <c r="C135" s="41">
        <f t="shared" si="6"/>
        <v>219030395.85999998</v>
      </c>
      <c r="D135" s="41">
        <f t="shared" si="6"/>
        <v>3755151937</v>
      </c>
      <c r="E135" s="56"/>
      <c r="F135" s="43"/>
      <c r="H135" s="45"/>
    </row>
    <row r="136" spans="1:8" s="44" customFormat="1" ht="17.25" thickBot="1">
      <c r="A136" s="40">
        <v>2017</v>
      </c>
      <c r="B136" s="41">
        <f>SUM(B32,B48,B92,B103,B117)</f>
        <v>183833282.94</v>
      </c>
      <c r="C136" s="41">
        <f>SUM(C32,C48,C92,C103,C117)</f>
        <v>284712936.44</v>
      </c>
      <c r="D136" s="41">
        <f>SUM(D32,D48,D92,D103,D117)</f>
        <v>3654272283.5</v>
      </c>
      <c r="E136" s="56"/>
      <c r="F136" s="43"/>
      <c r="H136" s="45"/>
    </row>
    <row r="137" spans="1:4" ht="4.5" customHeight="1" thickTop="1">
      <c r="A137" s="39"/>
      <c r="B137" s="39"/>
      <c r="C137" s="39"/>
      <c r="D137" s="39"/>
    </row>
    <row r="138" spans="1:4" ht="18.75" thickBot="1">
      <c r="A138" s="31" t="s">
        <v>38</v>
      </c>
      <c r="B138" s="32">
        <f>B33+B49+B93+B104+B118</f>
        <v>4846489716.679999</v>
      </c>
      <c r="C138" s="32">
        <f>C33+C49+C93+C104+C118</f>
        <v>1192217433.18</v>
      </c>
      <c r="D138" s="32">
        <f>D33+D49+D93+D104+D118</f>
        <v>3654272283.5000005</v>
      </c>
    </row>
    <row r="139" ht="13.5" thickTop="1"/>
    <row r="140" spans="2:3" ht="12.75">
      <c r="B140" s="33"/>
      <c r="C140" s="33"/>
    </row>
    <row r="141" ht="12.75">
      <c r="C141" s="33"/>
    </row>
    <row r="142" ht="12.75">
      <c r="B142" s="50"/>
    </row>
  </sheetData>
  <sheetProtection/>
  <mergeCells count="4">
    <mergeCell ref="A15:D15"/>
    <mergeCell ref="A34:D34"/>
    <mergeCell ref="A50:D50"/>
    <mergeCell ref="A63:D63"/>
  </mergeCells>
  <printOptions/>
  <pageMargins left="0.984251968503937" right="0.984251968503937" top="0.7874015748031497" bottom="0.984251968503937" header="0.5118110236220472" footer="0.5118110236220472"/>
  <pageSetup firstPageNumber="164" useFirstPageNumber="1" horizontalDpi="600" verticalDpi="600" orientation="portrait" paperSize="9" scale="80" r:id="rId1"/>
  <headerFooter scaleWithDoc="0" alignWithMargins="0">
    <oddFooter>&amp;L&amp;"Arial,Kurzíva"Zastupitelstvo Olomouckého kraje 25. 6. 2018
5. - Rozpočet Olomouckého kraje 2017 - závěrečný účet
Příloha č. 5: Přehled úvěrů a půjček Olomouckého kraje&amp;R&amp;"Arial,Kurzíva"Strana &amp;P (celkem 478)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Vítková Petra</dc:creator>
  <cp:keywords/>
  <dc:description/>
  <cp:lastModifiedBy>Balabuch Petr</cp:lastModifiedBy>
  <cp:lastPrinted>2018-05-10T12:53:16Z</cp:lastPrinted>
  <dcterms:created xsi:type="dcterms:W3CDTF">2007-04-30T12:48:03Z</dcterms:created>
  <dcterms:modified xsi:type="dcterms:W3CDTF">2018-05-30T11:53:00Z</dcterms:modified>
  <cp:category/>
  <cp:version/>
  <cp:contentType/>
  <cp:contentStatus/>
</cp:coreProperties>
</file>