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18\ZOK 24.6.2019\"/>
    </mc:Choice>
  </mc:AlternateContent>
  <bookViews>
    <workbookView xWindow="0" yWindow="0" windowWidth="28800" windowHeight="11100"/>
  </bookViews>
  <sheets>
    <sheet name="List1" sheetId="1" r:id="rId1"/>
  </sheets>
  <externalReferences>
    <externalReference r:id="rId2"/>
  </externalReferences>
  <definedNames>
    <definedName name="_xlnm.Print_Area" localSheetId="0">List1!$A$1:$O$120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3" i="1" l="1"/>
  <c r="O76" i="1"/>
  <c r="O48" i="1"/>
  <c r="O45" i="1"/>
  <c r="O38" i="1"/>
  <c r="O28" i="1"/>
  <c r="O17" i="1"/>
  <c r="O6" i="1"/>
  <c r="O109" i="1"/>
  <c r="O72" i="1" l="1"/>
  <c r="O71" i="1" l="1"/>
  <c r="O83" i="1"/>
  <c r="O88" i="1"/>
  <c r="E116" i="1" l="1"/>
  <c r="M109" i="1" l="1"/>
  <c r="L109" i="1"/>
  <c r="N109" i="1" s="1"/>
  <c r="K109" i="1"/>
  <c r="J109" i="1"/>
  <c r="I109" i="1"/>
  <c r="G28" i="1"/>
  <c r="L71" i="1"/>
  <c r="M71" i="1"/>
  <c r="K71" i="1"/>
  <c r="L67" i="1"/>
  <c r="M67" i="1"/>
  <c r="K67" i="1"/>
  <c r="L52" i="1"/>
  <c r="M52" i="1"/>
  <c r="K52" i="1"/>
  <c r="L49" i="1"/>
  <c r="M49" i="1"/>
  <c r="K49" i="1"/>
  <c r="N72" i="1"/>
  <c r="N71" i="1" s="1"/>
  <c r="K48" i="1" l="1"/>
  <c r="M48" i="1"/>
  <c r="L48" i="1"/>
  <c r="N75" i="1"/>
  <c r="J103" i="1" l="1"/>
  <c r="I103" i="1"/>
  <c r="K93" i="1"/>
  <c r="L93" i="1"/>
  <c r="M93" i="1"/>
  <c r="J93" i="1"/>
  <c r="J92" i="1" s="1"/>
  <c r="I93" i="1"/>
  <c r="I92" i="1" s="1"/>
  <c r="L88" i="1"/>
  <c r="J88" i="1"/>
  <c r="K83" i="1"/>
  <c r="J83" i="1"/>
  <c r="I77" i="1"/>
  <c r="K77" i="1"/>
  <c r="L77" i="1"/>
  <c r="M77" i="1"/>
  <c r="J77" i="1"/>
  <c r="K28" i="1"/>
  <c r="L28" i="1"/>
  <c r="M28" i="1"/>
  <c r="J28" i="1"/>
  <c r="J76" i="1" l="1"/>
  <c r="I71" i="1"/>
  <c r="J71" i="1"/>
  <c r="F71" i="1"/>
  <c r="G71" i="1"/>
  <c r="E71" i="1"/>
  <c r="J67" i="1"/>
  <c r="I67" i="1"/>
  <c r="J52" i="1" l="1"/>
  <c r="I52" i="1"/>
  <c r="J49" i="1"/>
  <c r="J48" i="1" s="1"/>
  <c r="K45" i="1"/>
  <c r="L45" i="1"/>
  <c r="M45" i="1"/>
  <c r="J45" i="1"/>
  <c r="G45" i="1" l="1"/>
  <c r="J39" i="1"/>
  <c r="J38" i="1" s="1"/>
  <c r="L39" i="1"/>
  <c r="L38" i="1" s="1"/>
  <c r="G39" i="1"/>
  <c r="G38" i="1" s="1"/>
  <c r="J25" i="1"/>
  <c r="I25" i="1"/>
  <c r="J22" i="1"/>
  <c r="K19" i="1"/>
  <c r="J19" i="1"/>
  <c r="I19" i="1"/>
  <c r="J17" i="1" l="1"/>
  <c r="L22" i="1"/>
  <c r="M25" i="1"/>
  <c r="L25" i="1"/>
  <c r="L19" i="1"/>
  <c r="K13" i="1"/>
  <c r="J13" i="1"/>
  <c r="I13" i="1"/>
  <c r="G13" i="1"/>
  <c r="L13" i="1"/>
  <c r="L10" i="1"/>
  <c r="N12" i="1"/>
  <c r="K7" i="1"/>
  <c r="J7" i="1"/>
  <c r="I7" i="1"/>
  <c r="L17" i="1" l="1"/>
  <c r="G103" i="1"/>
  <c r="G88" i="1"/>
  <c r="G67" i="1"/>
  <c r="G52" i="1"/>
  <c r="G19" i="1"/>
  <c r="G10" i="1"/>
  <c r="G7" i="1"/>
  <c r="G6" i="1" l="1"/>
  <c r="G83" i="1"/>
  <c r="G22" i="1"/>
  <c r="G25" i="1"/>
  <c r="G49" i="1"/>
  <c r="G48" i="1" s="1"/>
  <c r="G77" i="1"/>
  <c r="G93" i="1"/>
  <c r="G92" i="1" s="1"/>
  <c r="N106" i="1"/>
  <c r="N105" i="1"/>
  <c r="N104" i="1"/>
  <c r="N95" i="1"/>
  <c r="N96" i="1"/>
  <c r="N100" i="1"/>
  <c r="N101" i="1"/>
  <c r="N102" i="1"/>
  <c r="N94" i="1"/>
  <c r="N90" i="1"/>
  <c r="N91" i="1"/>
  <c r="N89" i="1"/>
  <c r="N87" i="1"/>
  <c r="N85" i="1"/>
  <c r="N86" i="1"/>
  <c r="N84" i="1"/>
  <c r="N79" i="1"/>
  <c r="N80" i="1"/>
  <c r="N81" i="1"/>
  <c r="N82" i="1"/>
  <c r="N78" i="1"/>
  <c r="N74" i="1"/>
  <c r="N69" i="1"/>
  <c r="N70" i="1"/>
  <c r="N68" i="1"/>
  <c r="N56" i="1"/>
  <c r="N57" i="1"/>
  <c r="N58" i="1"/>
  <c r="N59" i="1"/>
  <c r="N60" i="1"/>
  <c r="N54" i="1"/>
  <c r="N55" i="1"/>
  <c r="N53" i="1"/>
  <c r="N51" i="1"/>
  <c r="N50" i="1"/>
  <c r="N47" i="1"/>
  <c r="N46" i="1"/>
  <c r="N45" i="1" s="1"/>
  <c r="N44" i="1"/>
  <c r="N41" i="1"/>
  <c r="N42" i="1"/>
  <c r="N43" i="1"/>
  <c r="N40" i="1"/>
  <c r="N11" i="1"/>
  <c r="N10" i="1" s="1"/>
  <c r="N9" i="1"/>
  <c r="N8" i="1"/>
  <c r="N35" i="1"/>
  <c r="N30" i="1"/>
  <c r="N29" i="1"/>
  <c r="N27" i="1"/>
  <c r="N26" i="1"/>
  <c r="N24" i="1"/>
  <c r="N23" i="1"/>
  <c r="N21" i="1"/>
  <c r="N20" i="1"/>
  <c r="N15" i="1"/>
  <c r="N16" i="1"/>
  <c r="N14" i="1"/>
  <c r="N49" i="1" l="1"/>
  <c r="N103" i="1"/>
  <c r="G76" i="1"/>
  <c r="N52" i="1"/>
  <c r="N48" i="1" s="1"/>
  <c r="N67" i="1"/>
  <c r="N77" i="1"/>
  <c r="N93" i="1"/>
  <c r="N92" i="1" s="1"/>
  <c r="N28" i="1"/>
  <c r="N7" i="1"/>
  <c r="N88" i="1"/>
  <c r="G17" i="1"/>
  <c r="G107" i="1" s="1"/>
  <c r="G112" i="1" s="1"/>
  <c r="N83" i="1"/>
  <c r="N19" i="1"/>
  <c r="N25" i="1"/>
  <c r="N13" i="1"/>
  <c r="N22" i="1"/>
  <c r="N39" i="1"/>
  <c r="N38" i="1" s="1"/>
  <c r="M13" i="1"/>
  <c r="O13" i="1"/>
  <c r="M10" i="1"/>
  <c r="O10" i="1"/>
  <c r="M7" i="1"/>
  <c r="O7" i="1"/>
  <c r="N76" i="1" l="1"/>
  <c r="N6" i="1"/>
  <c r="M6" i="1"/>
  <c r="N17" i="1"/>
  <c r="M39" i="1"/>
  <c r="M38" i="1" s="1"/>
  <c r="O39" i="1"/>
  <c r="N107" i="1" l="1"/>
  <c r="N112" i="1" s="1"/>
  <c r="M88" i="1"/>
  <c r="L83" i="1"/>
  <c r="L76" i="1" s="1"/>
  <c r="M83" i="1"/>
  <c r="O77" i="1"/>
  <c r="L103" i="1"/>
  <c r="M103" i="1"/>
  <c r="O103" i="1"/>
  <c r="O67" i="1"/>
  <c r="O52" i="1"/>
  <c r="O49" i="1"/>
  <c r="O25" i="1"/>
  <c r="M22" i="1"/>
  <c r="O22" i="1"/>
  <c r="M19" i="1"/>
  <c r="O19" i="1"/>
  <c r="L7" i="1"/>
  <c r="L6" i="1" s="1"/>
  <c r="O92" i="1" l="1"/>
  <c r="O107" i="1" s="1"/>
  <c r="O112" i="1" s="1"/>
  <c r="M76" i="1"/>
  <c r="M17" i="1"/>
  <c r="L92" i="1"/>
  <c r="M92" i="1"/>
  <c r="E115" i="1" l="1"/>
  <c r="E117" i="1" s="1"/>
  <c r="M107" i="1"/>
  <c r="M112" i="1" s="1"/>
  <c r="L107" i="1"/>
  <c r="L112" i="1" s="1"/>
  <c r="E67" i="1" l="1"/>
  <c r="E60" i="1"/>
  <c r="F52" i="1" l="1"/>
  <c r="E52" i="1"/>
  <c r="E49" i="1"/>
  <c r="E48" i="1" s="1"/>
  <c r="I88" i="1"/>
  <c r="K88" i="1"/>
  <c r="K76" i="1" s="1"/>
  <c r="F88" i="1"/>
  <c r="E88" i="1"/>
  <c r="I28" i="1" l="1"/>
  <c r="I22" i="1" l="1"/>
  <c r="I17" i="1" s="1"/>
  <c r="I39" i="1" l="1"/>
  <c r="I38" i="1" s="1"/>
  <c r="K39" i="1"/>
  <c r="K38" i="1" s="1"/>
  <c r="K22" i="1"/>
  <c r="K103" i="1"/>
  <c r="I83" i="1"/>
  <c r="I76" i="1" s="1"/>
  <c r="I49" i="1"/>
  <c r="I48" i="1" s="1"/>
  <c r="I45" i="1"/>
  <c r="K25" i="1"/>
  <c r="I10" i="1"/>
  <c r="I6" i="1" s="1"/>
  <c r="K10" i="1"/>
  <c r="K6" i="1" s="1"/>
  <c r="J10" i="1"/>
  <c r="J6" i="1" s="1"/>
  <c r="J107" i="1" s="1"/>
  <c r="E87" i="1"/>
  <c r="F45" i="1"/>
  <c r="F28" i="1" l="1"/>
  <c r="I107" i="1"/>
  <c r="E28" i="1"/>
  <c r="K17" i="1"/>
  <c r="E45" i="1"/>
  <c r="E83" i="1"/>
  <c r="F10" i="1"/>
  <c r="E77" i="1"/>
  <c r="E39" i="1"/>
  <c r="E38" i="1" s="1"/>
  <c r="E103" i="1"/>
  <c r="F13" i="1"/>
  <c r="F39" i="1"/>
  <c r="F38" i="1" s="1"/>
  <c r="E93" i="1"/>
  <c r="K92" i="1"/>
  <c r="F83" i="1"/>
  <c r="F77" i="1"/>
  <c r="F76" i="1" s="1"/>
  <c r="F7" i="1"/>
  <c r="F49" i="1"/>
  <c r="E7" i="1"/>
  <c r="E10" i="1"/>
  <c r="E25" i="1"/>
  <c r="F103" i="1"/>
  <c r="E13" i="1"/>
  <c r="E22" i="1"/>
  <c r="E19" i="1"/>
  <c r="F93" i="1"/>
  <c r="F19" i="1"/>
  <c r="F22" i="1"/>
  <c r="F25" i="1"/>
  <c r="E17" i="1" l="1"/>
  <c r="E6" i="1"/>
  <c r="E92" i="1"/>
  <c r="F92" i="1"/>
  <c r="E76" i="1"/>
  <c r="F6" i="1"/>
  <c r="F17" i="1"/>
  <c r="K107" i="1"/>
  <c r="K112" i="1" s="1"/>
  <c r="I112" i="1"/>
  <c r="J112" i="1"/>
  <c r="E107" i="1" l="1"/>
  <c r="E112" i="1" s="1"/>
  <c r="F67" i="1" l="1"/>
  <c r="F48" i="1" s="1"/>
  <c r="F107" i="1" l="1"/>
  <c r="F112" i="1" s="1"/>
</calcChain>
</file>

<file path=xl/comments1.xml><?xml version="1.0" encoding="utf-8"?>
<comments xmlns="http://schemas.openxmlformats.org/spreadsheetml/2006/main">
  <authors>
    <author>Vítková Petra</author>
  </authors>
  <commentList>
    <comment ref="K12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nevyplaceno 25 000 Kč - zrušeno žadatelem 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238"/>
          </rPr>
          <t>odstoupení od smlouvy - 114 950 Kč, Těšetice</t>
        </r>
      </text>
    </comment>
    <comment ref="K16" authorId="0" shapeId="0">
      <text>
        <r>
          <rPr>
            <sz val="9"/>
            <color indexed="81"/>
            <rFont val="Tahoma"/>
            <family val="2"/>
            <charset val="238"/>
          </rPr>
          <t xml:space="preserve">odstoupení od smlouvy - 150 000 Kč Krchleby
300 000 Kč Srbce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238"/>
          </rPr>
          <t>odstoupení od smlouvy: 
10 000 Kč Škrobánek
10 000 Kč Walek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10 000 Kč nevyplaceno  Orsagova
</t>
        </r>
      </text>
    </comment>
    <comment ref="K42" authorId="0" shapeId="0">
      <text>
        <r>
          <rPr>
            <sz val="9"/>
            <color indexed="81"/>
            <rFont val="Tahoma"/>
            <family val="2"/>
            <charset val="238"/>
          </rPr>
          <t>žádost 34
odstoupení od smlouvy  146 600,- Kč</t>
        </r>
      </text>
    </comment>
    <comment ref="K46" authorId="0" shapeId="0">
      <text>
        <r>
          <rPr>
            <sz val="9"/>
            <color indexed="81"/>
            <rFont val="Tahoma"/>
            <family val="2"/>
            <charset val="238"/>
          </rPr>
          <t xml:space="preserve">
750 000 Kč nevyplaceno Klenovice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  <charset val="238"/>
          </rPr>
          <t>nevyplacen 
20 000 Kč KMK Zubr Přerov</t>
        </r>
      </text>
    </comment>
    <comment ref="K54" authorId="0" shapeId="0">
      <text>
        <r>
          <rPr>
            <sz val="9"/>
            <color indexed="81"/>
            <rFont val="Tahoma"/>
            <family val="2"/>
            <charset val="238"/>
          </rPr>
          <t xml:space="preserve">1 000 Kč odstoupení od smlouvy Hrachovinová 
</t>
        </r>
      </text>
    </comment>
    <comment ref="K56" authorId="0" shapeId="0">
      <text>
        <r>
          <rPr>
            <sz val="9"/>
            <color indexed="81"/>
            <rFont val="Tahoma"/>
            <family val="2"/>
            <charset val="238"/>
          </rPr>
          <t xml:space="preserve">15 000 Kč odstoupení od smlouvy UP Olomouc
</t>
        </r>
      </text>
    </comment>
    <comment ref="K59" authorId="0" shapeId="0">
      <text>
        <r>
          <rPr>
            <sz val="8"/>
            <color indexed="81"/>
            <rFont val="Tahoma"/>
            <family val="2"/>
            <charset val="238"/>
          </rPr>
          <t xml:space="preserve">odstoupoeno od smlouvy: 
1 900 000 Kč Obec Paseka
400 000 Kč TJ Sokol Olomouc
770 000 Kč TJ Tenisový klub Lipník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60" authorId="0" shapeId="0">
      <text>
        <r>
          <rPr>
            <sz val="9"/>
            <color indexed="81"/>
            <rFont val="Tahoma"/>
            <family val="2"/>
            <charset val="238"/>
          </rPr>
          <t xml:space="preserve">odstoupoení od smlouvy: 
40 000 Kč Město Mohelnice
</t>
        </r>
      </text>
    </comment>
    <comment ref="K68" authorId="0" shapeId="0">
      <text>
        <r>
          <rPr>
            <sz val="8"/>
            <color indexed="81"/>
            <rFont val="Tahoma"/>
            <family val="2"/>
            <charset val="238"/>
          </rPr>
          <t>odstoupoeno od smlouvy
200 000 Kč Šoltys
100 000 Kč obec Loštice
250 000 Kč obec Vlčice
200 000 Kč ELIM Hranice
200 000 Kč KUNZOV</t>
        </r>
      </text>
    </comment>
    <comment ref="K69" authorId="0" shapeId="0">
      <text>
        <r>
          <rPr>
            <sz val="9"/>
            <color indexed="81"/>
            <rFont val="Tahoma"/>
            <family val="2"/>
            <charset val="238"/>
          </rPr>
          <t xml:space="preserve">odstoupeno od smlouvy
50 000 Kč obec Žákovice
</t>
        </r>
      </text>
    </comment>
    <comment ref="K70" authorId="0" shapeId="0">
      <text>
        <r>
          <rPr>
            <sz val="9"/>
            <color indexed="81"/>
            <rFont val="Tahoma"/>
            <family val="2"/>
            <charset val="238"/>
          </rPr>
          <t xml:space="preserve">
odstoupeno od smlouvy
300 000 Kč Šuba
</t>
        </r>
      </text>
    </comment>
    <comment ref="K72" authorId="0" shapeId="0">
      <text>
        <r>
          <rPr>
            <b/>
            <sz val="9"/>
            <color indexed="81"/>
            <rFont val="Tahoma"/>
            <family val="2"/>
            <charset val="238"/>
          </rPr>
          <t>odstoupení od smlouvy ve výši 
1 365 000 Kč</t>
        </r>
      </text>
    </comment>
    <comment ref="K75" authorId="0" shapeId="0">
      <text>
        <r>
          <rPr>
            <sz val="9"/>
            <color indexed="81"/>
            <rFont val="Tahoma"/>
            <family val="2"/>
            <charset val="238"/>
          </rPr>
          <t>odstoupení od smlouvy: 
100 000 Kč Pěnčín
120 000 Kč DSO Lipensko
105 000 Kč Zámrsky</t>
        </r>
      </text>
    </comment>
  </commentList>
</comments>
</file>

<file path=xl/sharedStrings.xml><?xml version="1.0" encoding="utf-8"?>
<sst xmlns="http://schemas.openxmlformats.org/spreadsheetml/2006/main" count="202" uniqueCount="112">
  <si>
    <t xml:space="preserve">Odbor </t>
  </si>
  <si>
    <t>UZ</t>
  </si>
  <si>
    <t>ORJ</t>
  </si>
  <si>
    <t>Schválený rozpočet 2018</t>
  </si>
  <si>
    <t>Odbor strategického rozvoje kraje</t>
  </si>
  <si>
    <t xml:space="preserve">Dotační program: </t>
  </si>
  <si>
    <t xml:space="preserve">Dotační tituly: </t>
  </si>
  <si>
    <t>Podpora soutěží propagujících podnikatele</t>
  </si>
  <si>
    <t>Podpora poradenství pro podnikatele</t>
  </si>
  <si>
    <t xml:space="preserve">Podpora regionálního značení </t>
  </si>
  <si>
    <t>Podpora farmářských trhů</t>
  </si>
  <si>
    <t>Podpora zpracování územně plánovací dokumentace</t>
  </si>
  <si>
    <t xml:space="preserve">Podpora budování a obnovy infrastruktury obce </t>
  </si>
  <si>
    <t>Podpora přípravy projektové dokumentace</t>
  </si>
  <si>
    <t xml:space="preserve">Odbor životního prostředí a zemědělství </t>
  </si>
  <si>
    <t>Podpora začínajících včelařů</t>
  </si>
  <si>
    <t>Podpora stávajících včelařů</t>
  </si>
  <si>
    <t xml:space="preserve">Řešení mimořádné situace na infrastruktuře vodovodů a kanalizací pro veřejnou potřebu </t>
  </si>
  <si>
    <t>Řešení mimořádné situace na vodních dílech a realizace opatření k předcházení a odstraňování následků povodní</t>
  </si>
  <si>
    <t xml:space="preserve">Podpora činnosti záchranných stanic pro handicapované živočichy </t>
  </si>
  <si>
    <t xml:space="preserve">Podpora akcí zaměřených na oblast životního prostředí a zemědělství a podpora činnosti zájmových spolků a organizací, předmětem jejichž činnosti je oblast životního prostředí a zemědělství </t>
  </si>
  <si>
    <t>Odbor školství a mládeže</t>
  </si>
  <si>
    <t xml:space="preserve">Odbor sociálních věcí </t>
  </si>
  <si>
    <t>Podpora prevence kriminality</t>
  </si>
  <si>
    <t>Podpora integrace romských komunit</t>
  </si>
  <si>
    <t>Podpora prorodinných aktivit</t>
  </si>
  <si>
    <t xml:space="preserve">Podpora aktivit směřujících k sociálnímu začleňování </t>
  </si>
  <si>
    <t>Program finanční podpory poskytování sociálních služeb v Olomuckém kraji - Podprogram č. 2</t>
  </si>
  <si>
    <t xml:space="preserve">Odbor dopravy a silničního hospodářství </t>
  </si>
  <si>
    <t>Odbor sportu, kultury a památkové péče</t>
  </si>
  <si>
    <t xml:space="preserve">Podpora celoroční sportovní činnosti </t>
  </si>
  <si>
    <t>Podpora přípravy dětí a mládeže na vrcholový sport</t>
  </si>
  <si>
    <t xml:space="preserve">Podpora sportovních akcí </t>
  </si>
  <si>
    <t>Dotace na získání ternérské licence</t>
  </si>
  <si>
    <t xml:space="preserve">Podpora reprezentantů ČR z Olomouckého kraje </t>
  </si>
  <si>
    <t>Obnova kulturních památek</t>
  </si>
  <si>
    <t>Obnova staveb drobné architektury místního významu</t>
  </si>
  <si>
    <t>Obnova nemovitostí, které nejsou kulturní památkou, nacházejících se na území památkových rezervací a památkových zón</t>
  </si>
  <si>
    <t xml:space="preserve">Víceletá podpora významných kulturních akcí </t>
  </si>
  <si>
    <t xml:space="preserve">Odbor zdravotnictví </t>
  </si>
  <si>
    <t>Kontaktní a poradenské služby</t>
  </si>
  <si>
    <t xml:space="preserve">Terénní programy </t>
  </si>
  <si>
    <t>Ambulantní léčba</t>
  </si>
  <si>
    <t>Doléčovací programy</t>
  </si>
  <si>
    <t>Specifická selektivní a indikovaná prevence</t>
  </si>
  <si>
    <t>Podpora zdravotně-preventivních aktivit  pro všechny skupiny obyvatel</t>
  </si>
  <si>
    <t>Podpora zdravotně-preventivních aktivit pro specifické skupiny obyvatel</t>
  </si>
  <si>
    <t>Odbor kancelář hejtmana</t>
  </si>
  <si>
    <t>Nadregionální akce cestovního ruchu</t>
  </si>
  <si>
    <t xml:space="preserve">Podpora rozvoje zahraničních vztahů Olomouckého kraje </t>
  </si>
  <si>
    <t xml:space="preserve">Podpora zkvalitnění služeb turistických informačních center v Olomouckém kraji </t>
  </si>
  <si>
    <t>Podpora cestovního ruchu v turistických regionech Jeseníky a Střední Morava</t>
  </si>
  <si>
    <t>Podpora kinematografie v turistických regionech Jeseníky a Střední Morava</t>
  </si>
  <si>
    <t xml:space="preserve">Rezerva Olomouckého kraje pro případ řešení krizové situace nebo mimořádné události </t>
  </si>
  <si>
    <t xml:space="preserve">Dotace celkem </t>
  </si>
  <si>
    <t>Požadováno celkem</t>
  </si>
  <si>
    <t>Dotační program na podporu zvlášť významných aktivit v oblasti zdravotnictví</t>
  </si>
  <si>
    <t>Podpora poskytovatelů domácí zdravotní péče poskytované pacientům v terminálním stadiu onemocnění</t>
  </si>
  <si>
    <t>Podpora mezinárodních konferencí a kongresů v oblasti zdravotnictví</t>
  </si>
  <si>
    <t>Podpora speciálních rehabilitací pro děti s DMO</t>
  </si>
  <si>
    <t>Individuální dotace</t>
  </si>
  <si>
    <t>Upravený rozpočet 2018</t>
  </si>
  <si>
    <t>Dotace na pořízení, technické zhodnocení a opravu požární techniky a nákup věcného vybavení JSDH obcí Olomouckého kraje</t>
  </si>
  <si>
    <t>Vratky 2018</t>
  </si>
  <si>
    <t>Vratky 2019</t>
  </si>
  <si>
    <t>v Kč</t>
  </si>
  <si>
    <t>Vyplaceno 2018</t>
  </si>
  <si>
    <t xml:space="preserve">Schváleno ROK, ZOK </t>
  </si>
  <si>
    <t>Skutečnost k 31.12.2018</t>
  </si>
  <si>
    <t>Skutečnost 2018</t>
  </si>
  <si>
    <t xml:space="preserve">Program na podporu podnikání </t>
  </si>
  <si>
    <r>
      <t xml:space="preserve">Počet přijatých žádostí 
</t>
    </r>
    <r>
      <rPr>
        <sz val="8"/>
        <rFont val="Arial"/>
        <family val="2"/>
        <charset val="238"/>
      </rPr>
      <t>(mimo stornovaných)</t>
    </r>
  </si>
  <si>
    <t xml:space="preserve">Program na podporu místních produktů </t>
  </si>
  <si>
    <t xml:space="preserve">Program obnovy venkova Olomouckého kraje </t>
  </si>
  <si>
    <t xml:space="preserve">Dotace na podporu lesních ekosystémů </t>
  </si>
  <si>
    <t xml:space="preserve">Program na podporu včelařů na území Olomouckého kraje </t>
  </si>
  <si>
    <t xml:space="preserve">Dotace obcím na území Olomouckého kraje na řešení mimořádných událostí v oblasti vodohospodářské infrastruktury </t>
  </si>
  <si>
    <t xml:space="preserve">Program na podporu aktivit v oblasti životního prostředí a zemědělství </t>
  </si>
  <si>
    <t xml:space="preserve">Studijní stipendium Olomouckého kraje na studium v zahraniční  </t>
  </si>
  <si>
    <t xml:space="preserve">Program podpory práce s dětmi a mládeží  pro nestátní neziskové organizace v Olomouckém kraji </t>
  </si>
  <si>
    <t xml:space="preserve">Program na podporu environmentálního vzdělávání, výchovy a osvěty v Olomouckém kraji </t>
  </si>
  <si>
    <t xml:space="preserve">Program na podporu vzdělávání na vysokých školách v Olomouckém kraji </t>
  </si>
  <si>
    <t xml:space="preserve">Program na podporu profesně zaměřených studijních programů na vysokých školách v Olomouckém kraji </t>
  </si>
  <si>
    <t xml:space="preserve">Dotační program pro sociální oblast  </t>
  </si>
  <si>
    <t xml:space="preserve">Podpora výstavby a oprav cyklostezek </t>
  </si>
  <si>
    <t xml:space="preserve">Podpora opatření pro zvýšení bezpečnosti provozu a budování přechodů pro chodce </t>
  </si>
  <si>
    <t xml:space="preserve">Program na podporu sportovní činnosti v Olomouckém kraji </t>
  </si>
  <si>
    <t xml:space="preserve">Program na podporu sportu v Olomouckém kraji </t>
  </si>
  <si>
    <t xml:space="preserve">Program na podporu sportovní činnosti dětí a mládeže v Olomouckém kraji </t>
  </si>
  <si>
    <t xml:space="preserve">Program na podporu handicapovaných sportovců v Olomouckém kraji </t>
  </si>
  <si>
    <t xml:space="preserve">Program na podporu výstavby a rekonstrukcí sportovních zařízení v obcích v Olomouckém kraji </t>
  </si>
  <si>
    <t xml:space="preserve">Program na podporu investičních akcí v oblasti sportu - provoz a údržba sportovních a tělovýchovných zařízení v Olomouckém kraji </t>
  </si>
  <si>
    <t xml:space="preserve">Program památkové péče v Olomouckém kraji </t>
  </si>
  <si>
    <t xml:space="preserve">Program na podporu stálých profesionálních sborů v Olomouckém kraji </t>
  </si>
  <si>
    <t xml:space="preserve">Program na podporu investičních projektů v oblasti kultury v Olomouckého kraji  </t>
  </si>
  <si>
    <t xml:space="preserve">Program podpory kultury v Olomouckém kraji </t>
  </si>
  <si>
    <t xml:space="preserve">Program pro oblast protidrogové prevence </t>
  </si>
  <si>
    <t>Program na podporu zdraví a zdravého životního stylu</t>
  </si>
  <si>
    <t xml:space="preserve">Program pro vzdělávání ve zdravotnictví </t>
  </si>
  <si>
    <t xml:space="preserve">Program pro celoživotní vzdělávání na LF UP  </t>
  </si>
  <si>
    <t xml:space="preserve">Program na podporu cestovního ruchu a zahraničních vztahů </t>
  </si>
  <si>
    <t xml:space="preserve">Program na podporu JSDH </t>
  </si>
  <si>
    <t xml:space="preserve">Dotace pro JSDH obcí Olomouckého kraje na nákup dopravních aut a zařízení </t>
  </si>
  <si>
    <t xml:space="preserve">Dotace na činnosti, akce a projekty hasičů, spolků a pobočných spolků hasičů Olomouckého </t>
  </si>
  <si>
    <t xml:space="preserve">Dotační programy / tituly celkem </t>
  </si>
  <si>
    <t xml:space="preserve">Program na podporu volnočasových a tělovýchovných aktivit v Olomouckém kraji </t>
  </si>
  <si>
    <t xml:space="preserve">Vratky v roce 2019 celkem </t>
  </si>
  <si>
    <t>Zapojeno do rozpočtu 2019 usnesením ROK 15.4.2019</t>
  </si>
  <si>
    <t xml:space="preserve">K dalšímu použití </t>
  </si>
  <si>
    <t>10. Dotační programy / tituly z rozpočtu Olomouckého kraje  v roce 2018</t>
  </si>
  <si>
    <t xml:space="preserve">Poznámka: </t>
  </si>
  <si>
    <t xml:space="preserve">Individuální žádosti byly v rámci schváleného rozpočtu i součástí výdajů odborů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</si>
</sst>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1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0" fontId="2" fillId="2" borderId="0" xfId="1" applyFont="1" applyFill="1"/>
    <xf numFmtId="0" fontId="3" fillId="2" borderId="0" xfId="0" applyFont="1" applyFill="1"/>
    <xf numFmtId="3" fontId="3" fillId="2" borderId="0" xfId="0" applyNumberFormat="1" applyFont="1" applyFill="1"/>
    <xf numFmtId="0" fontId="3" fillId="0" borderId="0" xfId="0" applyFont="1"/>
    <xf numFmtId="0" fontId="5" fillId="2" borderId="0" xfId="1" applyFont="1" applyFill="1"/>
    <xf numFmtId="0" fontId="1" fillId="0" borderId="0" xfId="1" applyFont="1" applyFill="1"/>
    <xf numFmtId="0" fontId="6" fillId="3" borderId="4" xfId="1" applyFont="1" applyFill="1" applyBorder="1" applyAlignment="1">
      <alignment horizontal="left"/>
    </xf>
    <xf numFmtId="0" fontId="1" fillId="3" borderId="5" xfId="1" applyFont="1" applyFill="1" applyBorder="1"/>
    <xf numFmtId="0" fontId="7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8" xfId="0" applyFont="1" applyFill="1" applyBorder="1"/>
    <xf numFmtId="0" fontId="4" fillId="0" borderId="0" xfId="0" applyFont="1"/>
    <xf numFmtId="0" fontId="8" fillId="0" borderId="0" xfId="0" applyFont="1"/>
    <xf numFmtId="0" fontId="9" fillId="0" borderId="0" xfId="0" applyFont="1" applyBorder="1"/>
    <xf numFmtId="0" fontId="4" fillId="0" borderId="0" xfId="0" applyFont="1" applyBorder="1"/>
    <xf numFmtId="0" fontId="9" fillId="0" borderId="0" xfId="0" applyFont="1"/>
    <xf numFmtId="0" fontId="8" fillId="0" borderId="0" xfId="0" applyFont="1" applyBorder="1"/>
    <xf numFmtId="0" fontId="4" fillId="0" borderId="18" xfId="0" applyNumberFormat="1" applyFont="1" applyBorder="1"/>
    <xf numFmtId="3" fontId="3" fillId="2" borderId="0" xfId="0" applyNumberFormat="1" applyFont="1" applyFill="1" applyBorder="1"/>
    <xf numFmtId="0" fontId="1" fillId="3" borderId="26" xfId="1" applyFont="1" applyFill="1" applyBorder="1" applyAlignment="1">
      <alignment horizontal="center" vertical="center"/>
    </xf>
    <xf numFmtId="0" fontId="1" fillId="3" borderId="27" xfId="1" applyFont="1" applyFill="1" applyBorder="1" applyAlignment="1">
      <alignment horizontal="center" vertical="center"/>
    </xf>
    <xf numFmtId="0" fontId="1" fillId="3" borderId="28" xfId="1" applyFont="1" applyFill="1" applyBorder="1" applyAlignment="1">
      <alignment horizontal="center" vertical="center"/>
    </xf>
    <xf numFmtId="3" fontId="1" fillId="3" borderId="28" xfId="0" applyNumberFormat="1" applyFont="1" applyFill="1" applyBorder="1" applyAlignment="1">
      <alignment horizontal="center" vertical="center" wrapText="1"/>
    </xf>
    <xf numFmtId="0" fontId="6" fillId="3" borderId="31" xfId="1" applyFont="1" applyFill="1" applyBorder="1" applyAlignment="1">
      <alignment horizontal="left"/>
    </xf>
    <xf numFmtId="0" fontId="3" fillId="2" borderId="32" xfId="0" applyFont="1" applyFill="1" applyBorder="1"/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/>
    <xf numFmtId="3" fontId="1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wrapText="1"/>
    </xf>
    <xf numFmtId="0" fontId="11" fillId="0" borderId="0" xfId="1" applyFont="1" applyFill="1"/>
    <xf numFmtId="3" fontId="10" fillId="2" borderId="0" xfId="1" applyNumberFormat="1" applyFont="1" applyFill="1" applyBorder="1"/>
    <xf numFmtId="0" fontId="8" fillId="2" borderId="6" xfId="0" applyFont="1" applyFill="1" applyBorder="1" applyAlignment="1">
      <alignment horizontal="left"/>
    </xf>
    <xf numFmtId="0" fontId="4" fillId="2" borderId="6" xfId="0" applyFont="1" applyFill="1" applyBorder="1"/>
    <xf numFmtId="3" fontId="9" fillId="2" borderId="0" xfId="0" applyNumberFormat="1" applyFont="1" applyFill="1" applyBorder="1"/>
    <xf numFmtId="0" fontId="8" fillId="2" borderId="2" xfId="0" applyFont="1" applyFill="1" applyBorder="1"/>
    <xf numFmtId="3" fontId="8" fillId="2" borderId="0" xfId="0" applyNumberFormat="1" applyFont="1" applyFill="1" applyBorder="1"/>
    <xf numFmtId="0" fontId="8" fillId="2" borderId="34" xfId="0" applyFont="1" applyFill="1" applyBorder="1"/>
    <xf numFmtId="0" fontId="8" fillId="2" borderId="10" xfId="0" applyFont="1" applyFill="1" applyBorder="1"/>
    <xf numFmtId="0" fontId="9" fillId="2" borderId="11" xfId="0" applyFont="1" applyFill="1" applyBorder="1"/>
    <xf numFmtId="0" fontId="9" fillId="2" borderId="6" xfId="0" applyFont="1" applyFill="1" applyBorder="1"/>
    <xf numFmtId="0" fontId="8" fillId="2" borderId="33" xfId="0" applyFont="1" applyFill="1" applyBorder="1"/>
    <xf numFmtId="0" fontId="4" fillId="2" borderId="11" xfId="0" applyFont="1" applyFill="1" applyBorder="1"/>
    <xf numFmtId="0" fontId="4" fillId="2" borderId="17" xfId="0" applyFont="1" applyFill="1" applyBorder="1"/>
    <xf numFmtId="3" fontId="8" fillId="2" borderId="42" xfId="0" applyNumberFormat="1" applyFont="1" applyFill="1" applyBorder="1"/>
    <xf numFmtId="0" fontId="9" fillId="2" borderId="19" xfId="0" applyFont="1" applyFill="1" applyBorder="1"/>
    <xf numFmtId="0" fontId="9" fillId="0" borderId="17" xfId="0" applyFont="1" applyBorder="1"/>
    <xf numFmtId="3" fontId="9" fillId="2" borderId="42" xfId="0" applyNumberFormat="1" applyFont="1" applyFill="1" applyBorder="1"/>
    <xf numFmtId="0" fontId="12" fillId="0" borderId="0" xfId="0" applyFont="1" applyBorder="1"/>
    <xf numFmtId="0" fontId="4" fillId="2" borderId="2" xfId="0" applyFont="1" applyFill="1" applyBorder="1"/>
    <xf numFmtId="0" fontId="4" fillId="2" borderId="10" xfId="0" applyFont="1" applyFill="1" applyBorder="1"/>
    <xf numFmtId="0" fontId="10" fillId="3" borderId="5" xfId="1" applyFont="1" applyFill="1" applyBorder="1" applyAlignment="1"/>
    <xf numFmtId="0" fontId="8" fillId="3" borderId="5" xfId="1" applyFont="1" applyFill="1" applyBorder="1" applyAlignment="1"/>
    <xf numFmtId="0" fontId="9" fillId="2" borderId="17" xfId="0" applyNumberFormat="1" applyFont="1" applyFill="1" applyBorder="1"/>
    <xf numFmtId="0" fontId="9" fillId="2" borderId="0" xfId="0" applyNumberFormat="1" applyFont="1" applyFill="1" applyBorder="1"/>
    <xf numFmtId="0" fontId="9" fillId="2" borderId="17" xfId="0" applyFont="1" applyFill="1" applyBorder="1"/>
    <xf numFmtId="0" fontId="10" fillId="3" borderId="13" xfId="0" applyFont="1" applyFill="1" applyBorder="1" applyAlignment="1">
      <alignment horizontal="left"/>
    </xf>
    <xf numFmtId="0" fontId="4" fillId="2" borderId="21" xfId="0" applyFont="1" applyFill="1" applyBorder="1"/>
    <xf numFmtId="0" fontId="9" fillId="3" borderId="5" xfId="0" applyFont="1" applyFill="1" applyBorder="1"/>
    <xf numFmtId="3" fontId="3" fillId="2" borderId="0" xfId="0" applyNumberFormat="1" applyFont="1" applyFill="1" applyAlignment="1">
      <alignment horizontal="center"/>
    </xf>
    <xf numFmtId="3" fontId="1" fillId="3" borderId="71" xfId="0" applyNumberFormat="1" applyFont="1" applyFill="1" applyBorder="1" applyAlignment="1">
      <alignment horizontal="center" vertical="center" wrapText="1"/>
    </xf>
    <xf numFmtId="3" fontId="15" fillId="2" borderId="33" xfId="0" applyNumberFormat="1" applyFont="1" applyFill="1" applyBorder="1" applyAlignment="1">
      <alignment horizontal="center"/>
    </xf>
    <xf numFmtId="3" fontId="7" fillId="2" borderId="64" xfId="0" applyNumberFormat="1" applyFont="1" applyFill="1" applyBorder="1" applyAlignment="1">
      <alignment horizontal="center"/>
    </xf>
    <xf numFmtId="0" fontId="3" fillId="2" borderId="33" xfId="0" applyFont="1" applyFill="1" applyBorder="1"/>
    <xf numFmtId="0" fontId="3" fillId="2" borderId="35" xfId="0" applyFont="1" applyFill="1" applyBorder="1"/>
    <xf numFmtId="0" fontId="1" fillId="2" borderId="36" xfId="0" applyFont="1" applyFill="1" applyBorder="1" applyAlignment="1">
      <alignment horizontal="left"/>
    </xf>
    <xf numFmtId="0" fontId="1" fillId="2" borderId="36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wrapText="1"/>
    </xf>
    <xf numFmtId="3" fontId="16" fillId="2" borderId="33" xfId="0" applyNumberFormat="1" applyFont="1" applyFill="1" applyBorder="1" applyAlignment="1">
      <alignment horizontal="center"/>
    </xf>
    <xf numFmtId="3" fontId="16" fillId="2" borderId="34" xfId="0" applyNumberFormat="1" applyFont="1" applyFill="1" applyBorder="1" applyAlignment="1">
      <alignment horizontal="center"/>
    </xf>
    <xf numFmtId="3" fontId="7" fillId="2" borderId="32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1" fillId="2" borderId="2" xfId="0" applyFont="1" applyFill="1" applyBorder="1"/>
    <xf numFmtId="4" fontId="7" fillId="2" borderId="54" xfId="0" applyNumberFormat="1" applyFont="1" applyFill="1" applyBorder="1"/>
    <xf numFmtId="4" fontId="15" fillId="2" borderId="2" xfId="0" applyNumberFormat="1" applyFont="1" applyFill="1" applyBorder="1"/>
    <xf numFmtId="4" fontId="15" fillId="2" borderId="44" xfId="0" applyNumberFormat="1" applyFont="1" applyFill="1" applyBorder="1"/>
    <xf numFmtId="4" fontId="15" fillId="2" borderId="10" xfId="0" applyNumberFormat="1" applyFont="1" applyFill="1" applyBorder="1"/>
    <xf numFmtId="4" fontId="15" fillId="2" borderId="46" xfId="0" applyNumberFormat="1" applyFont="1" applyFill="1" applyBorder="1"/>
    <xf numFmtId="4" fontId="7" fillId="2" borderId="6" xfId="0" applyNumberFormat="1" applyFont="1" applyFill="1" applyBorder="1"/>
    <xf numFmtId="4" fontId="16" fillId="2" borderId="2" xfId="0" applyNumberFormat="1" applyFont="1" applyFill="1" applyBorder="1"/>
    <xf numFmtId="4" fontId="16" fillId="2" borderId="10" xfId="0" applyNumberFormat="1" applyFont="1" applyFill="1" applyBorder="1"/>
    <xf numFmtId="3" fontId="6" fillId="3" borderId="5" xfId="1" applyNumberFormat="1" applyFont="1" applyFill="1" applyBorder="1"/>
    <xf numFmtId="4" fontId="7" fillId="2" borderId="51" xfId="0" applyNumberFormat="1" applyFont="1" applyFill="1" applyBorder="1"/>
    <xf numFmtId="4" fontId="7" fillId="2" borderId="55" xfId="0" applyNumberFormat="1" applyFont="1" applyFill="1" applyBorder="1"/>
    <xf numFmtId="4" fontId="15" fillId="2" borderId="7" xfId="0" applyNumberFormat="1" applyFont="1" applyFill="1" applyBorder="1"/>
    <xf numFmtId="4" fontId="16" fillId="2" borderId="7" xfId="0" applyNumberFormat="1" applyFont="1" applyFill="1" applyBorder="1"/>
    <xf numFmtId="4" fontId="16" fillId="2" borderId="44" xfId="0" applyNumberFormat="1" applyFont="1" applyFill="1" applyBorder="1"/>
    <xf numFmtId="4" fontId="16" fillId="2" borderId="8" xfId="0" applyNumberFormat="1" applyFont="1" applyFill="1" applyBorder="1"/>
    <xf numFmtId="4" fontId="16" fillId="2" borderId="46" xfId="0" applyNumberFormat="1" applyFont="1" applyFill="1" applyBorder="1"/>
    <xf numFmtId="0" fontId="3" fillId="2" borderId="37" xfId="0" applyFont="1" applyFill="1" applyBorder="1"/>
    <xf numFmtId="0" fontId="7" fillId="2" borderId="11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33" xfId="0" applyFont="1" applyFill="1" applyBorder="1"/>
    <xf numFmtId="0" fontId="1" fillId="2" borderId="39" xfId="0" applyFont="1" applyFill="1" applyBorder="1"/>
    <xf numFmtId="0" fontId="7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7" fillId="2" borderId="12" xfId="0" applyFont="1" applyFill="1" applyBorder="1" applyAlignment="1">
      <alignment horizontal="left" wrapText="1"/>
    </xf>
    <xf numFmtId="0" fontId="3" fillId="2" borderId="6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4" fontId="7" fillId="2" borderId="11" xfId="0" applyNumberFormat="1" applyFont="1" applyFill="1" applyBorder="1"/>
    <xf numFmtId="4" fontId="16" fillId="2" borderId="0" xfId="0" applyNumberFormat="1" applyFont="1" applyFill="1" applyBorder="1"/>
    <xf numFmtId="4" fontId="7" fillId="2" borderId="12" xfId="0" applyNumberFormat="1" applyFont="1" applyFill="1" applyBorder="1"/>
    <xf numFmtId="4" fontId="16" fillId="2" borderId="9" xfId="0" applyNumberFormat="1" applyFont="1" applyFill="1" applyBorder="1"/>
    <xf numFmtId="4" fontId="16" fillId="2" borderId="13" xfId="0" applyNumberFormat="1" applyFont="1" applyFill="1" applyBorder="1"/>
    <xf numFmtId="4" fontId="16" fillId="2" borderId="60" xfId="0" applyNumberFormat="1" applyFont="1" applyFill="1" applyBorder="1"/>
    <xf numFmtId="3" fontId="7" fillId="2" borderId="37" xfId="0" applyNumberFormat="1" applyFont="1" applyFill="1" applyBorder="1" applyAlignment="1">
      <alignment horizontal="center"/>
    </xf>
    <xf numFmtId="4" fontId="7" fillId="2" borderId="52" xfId="0" applyNumberFormat="1" applyFont="1" applyFill="1" applyBorder="1"/>
    <xf numFmtId="3" fontId="16" fillId="2" borderId="39" xfId="0" applyNumberFormat="1" applyFont="1" applyFill="1" applyBorder="1" applyAlignment="1">
      <alignment horizontal="center"/>
    </xf>
    <xf numFmtId="4" fontId="16" fillId="2" borderId="14" xfId="0" applyNumberFormat="1" applyFont="1" applyFill="1" applyBorder="1"/>
    <xf numFmtId="4" fontId="16" fillId="2" borderId="57" xfId="0" applyNumberFormat="1" applyFont="1" applyFill="1" applyBorder="1"/>
    <xf numFmtId="0" fontId="3" fillId="2" borderId="22" xfId="0" applyFont="1" applyFill="1" applyBorder="1"/>
    <xf numFmtId="0" fontId="7" fillId="2" borderId="15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wrapText="1"/>
    </xf>
    <xf numFmtId="4" fontId="7" fillId="2" borderId="15" xfId="0" applyNumberFormat="1" applyFont="1" applyFill="1" applyBorder="1" applyAlignment="1">
      <alignment wrapText="1"/>
    </xf>
    <xf numFmtId="4" fontId="7" fillId="2" borderId="11" xfId="0" applyNumberFormat="1" applyFont="1" applyFill="1" applyBorder="1" applyAlignment="1">
      <alignment wrapText="1"/>
    </xf>
    <xf numFmtId="4" fontId="7" fillId="2" borderId="17" xfId="0" applyNumberFormat="1" applyFont="1" applyFill="1" applyBorder="1"/>
    <xf numFmtId="4" fontId="7" fillId="2" borderId="18" xfId="0" applyNumberFormat="1" applyFont="1" applyFill="1" applyBorder="1"/>
    <xf numFmtId="4" fontId="7" fillId="2" borderId="17" xfId="0" applyNumberFormat="1" applyFont="1" applyFill="1" applyBorder="1" applyAlignment="1">
      <alignment horizontal="right"/>
    </xf>
    <xf numFmtId="4" fontId="7" fillId="2" borderId="47" xfId="0" applyNumberFormat="1" applyFont="1" applyFill="1" applyBorder="1"/>
    <xf numFmtId="4" fontId="7" fillId="2" borderId="58" xfId="0" applyNumberFormat="1" applyFont="1" applyFill="1" applyBorder="1" applyAlignment="1">
      <alignment wrapText="1"/>
    </xf>
    <xf numFmtId="3" fontId="7" fillId="2" borderId="22" xfId="0" applyNumberFormat="1" applyFont="1" applyFill="1" applyBorder="1" applyAlignment="1">
      <alignment horizontal="center"/>
    </xf>
    <xf numFmtId="4" fontId="7" fillId="2" borderId="16" xfId="0" applyNumberFormat="1" applyFont="1" applyFill="1" applyBorder="1"/>
    <xf numFmtId="0" fontId="3" fillId="2" borderId="23" xfId="0" applyFont="1" applyFill="1" applyBorder="1"/>
    <xf numFmtId="0" fontId="7" fillId="2" borderId="19" xfId="0" applyFont="1" applyFill="1" applyBorder="1" applyAlignment="1">
      <alignment wrapText="1"/>
    </xf>
    <xf numFmtId="0" fontId="1" fillId="2" borderId="19" xfId="0" applyFont="1" applyFill="1" applyBorder="1"/>
    <xf numFmtId="4" fontId="1" fillId="2" borderId="2" xfId="0" applyNumberFormat="1" applyFont="1" applyFill="1" applyBorder="1"/>
    <xf numFmtId="4" fontId="1" fillId="2" borderId="0" xfId="0" applyNumberFormat="1" applyFont="1" applyFill="1" applyBorder="1"/>
    <xf numFmtId="4" fontId="7" fillId="2" borderId="19" xfId="0" applyNumberFormat="1" applyFont="1" applyFill="1" applyBorder="1"/>
    <xf numFmtId="4" fontId="7" fillId="2" borderId="61" xfId="0" applyNumberFormat="1" applyFont="1" applyFill="1" applyBorder="1"/>
    <xf numFmtId="3" fontId="1" fillId="2" borderId="33" xfId="0" applyNumberFormat="1" applyFont="1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44" xfId="0" applyNumberFormat="1" applyFont="1" applyFill="1" applyBorder="1"/>
    <xf numFmtId="3" fontId="7" fillId="2" borderId="23" xfId="0" applyNumberFormat="1" applyFont="1" applyFill="1" applyBorder="1" applyAlignment="1">
      <alignment horizontal="center"/>
    </xf>
    <xf numFmtId="4" fontId="7" fillId="2" borderId="53" xfId="0" applyNumberFormat="1" applyFont="1" applyFill="1" applyBorder="1"/>
    <xf numFmtId="4" fontId="7" fillId="2" borderId="62" xfId="0" applyNumberFormat="1" applyFont="1" applyFill="1" applyBorder="1"/>
    <xf numFmtId="0" fontId="3" fillId="0" borderId="48" xfId="0" applyFont="1" applyBorder="1"/>
    <xf numFmtId="0" fontId="7" fillId="0" borderId="11" xfId="0" applyFont="1" applyBorder="1" applyAlignment="1">
      <alignment wrapText="1"/>
    </xf>
    <xf numFmtId="0" fontId="1" fillId="0" borderId="17" xfId="0" applyFont="1" applyBorder="1"/>
    <xf numFmtId="0" fontId="7" fillId="0" borderId="17" xfId="0" applyFont="1" applyBorder="1" applyAlignment="1">
      <alignment wrapText="1"/>
    </xf>
    <xf numFmtId="4" fontId="7" fillId="0" borderId="11" xfId="0" applyNumberFormat="1" applyFont="1" applyBorder="1"/>
    <xf numFmtId="4" fontId="7" fillId="0" borderId="18" xfId="0" applyNumberFormat="1" applyFont="1" applyBorder="1"/>
    <xf numFmtId="4" fontId="7" fillId="0" borderId="10" xfId="0" applyNumberFormat="1" applyFont="1" applyBorder="1"/>
    <xf numFmtId="4" fontId="7" fillId="0" borderId="47" xfId="0" applyNumberFormat="1" applyFont="1" applyBorder="1"/>
    <xf numFmtId="4" fontId="7" fillId="0" borderId="16" xfId="0" applyNumberFormat="1" applyFont="1" applyBorder="1"/>
    <xf numFmtId="3" fontId="7" fillId="0" borderId="22" xfId="0" applyNumberFormat="1" applyFont="1" applyBorder="1" applyAlignment="1">
      <alignment horizontal="center"/>
    </xf>
    <xf numFmtId="0" fontId="20" fillId="2" borderId="33" xfId="0" applyFont="1" applyFill="1" applyBorder="1"/>
    <xf numFmtId="0" fontId="19" fillId="2" borderId="33" xfId="0" applyFont="1" applyFill="1" applyBorder="1"/>
    <xf numFmtId="0" fontId="19" fillId="2" borderId="34" xfId="0" applyFont="1" applyFill="1" applyBorder="1"/>
    <xf numFmtId="0" fontId="19" fillId="2" borderId="0" xfId="0" applyFont="1" applyFill="1" applyBorder="1"/>
    <xf numFmtId="0" fontId="19" fillId="2" borderId="2" xfId="0" applyFont="1" applyFill="1" applyBorder="1"/>
    <xf numFmtId="0" fontId="19" fillId="2" borderId="9" xfId="0" applyFont="1" applyFill="1" applyBorder="1"/>
    <xf numFmtId="0" fontId="19" fillId="2" borderId="10" xfId="0" applyFont="1" applyFill="1" applyBorder="1"/>
    <xf numFmtId="0" fontId="18" fillId="2" borderId="2" xfId="0" applyFont="1" applyFill="1" applyBorder="1" applyAlignment="1">
      <alignment horizontal="left"/>
    </xf>
    <xf numFmtId="0" fontId="19" fillId="2" borderId="2" xfId="0" applyFont="1" applyFill="1" applyBorder="1" applyAlignment="1">
      <alignment horizontal="left"/>
    </xf>
    <xf numFmtId="0" fontId="20" fillId="2" borderId="2" xfId="0" applyFont="1" applyFill="1" applyBorder="1"/>
    <xf numFmtId="0" fontId="19" fillId="2" borderId="2" xfId="0" applyFont="1" applyFill="1" applyBorder="1" applyAlignment="1">
      <alignment wrapText="1"/>
    </xf>
    <xf numFmtId="3" fontId="1" fillId="2" borderId="34" xfId="0" applyNumberFormat="1" applyFont="1" applyFill="1" applyBorder="1" applyAlignment="1">
      <alignment horizontal="center"/>
    </xf>
    <xf numFmtId="4" fontId="1" fillId="2" borderId="8" xfId="0" applyNumberFormat="1" applyFont="1" applyFill="1" applyBorder="1"/>
    <xf numFmtId="4" fontId="1" fillId="2" borderId="46" xfId="0" applyNumberFormat="1" applyFont="1" applyFill="1" applyBorder="1"/>
    <xf numFmtId="3" fontId="7" fillId="2" borderId="33" xfId="0" applyNumberFormat="1" applyFont="1" applyFill="1" applyBorder="1" applyAlignment="1">
      <alignment horizontal="center"/>
    </xf>
    <xf numFmtId="4" fontId="7" fillId="2" borderId="7" xfId="0" applyNumberFormat="1" applyFont="1" applyFill="1" applyBorder="1"/>
    <xf numFmtId="0" fontId="3" fillId="2" borderId="34" xfId="0" applyFont="1" applyFill="1" applyBorder="1"/>
    <xf numFmtId="0" fontId="7" fillId="2" borderId="9" xfId="0" applyFont="1" applyFill="1" applyBorder="1" applyAlignment="1">
      <alignment horizontal="left" wrapText="1"/>
    </xf>
    <xf numFmtId="0" fontId="7" fillId="2" borderId="16" xfId="0" applyFont="1" applyFill="1" applyBorder="1" applyAlignment="1">
      <alignment wrapText="1"/>
    </xf>
    <xf numFmtId="4" fontId="7" fillId="2" borderId="10" xfId="0" applyNumberFormat="1" applyFont="1" applyFill="1" applyBorder="1"/>
    <xf numFmtId="4" fontId="7" fillId="2" borderId="46" xfId="0" applyNumberFormat="1" applyFont="1" applyFill="1" applyBorder="1"/>
    <xf numFmtId="4" fontId="7" fillId="2" borderId="47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center"/>
    </xf>
    <xf numFmtId="4" fontId="7" fillId="2" borderId="8" xfId="0" applyNumberFormat="1" applyFont="1" applyFill="1" applyBorder="1"/>
    <xf numFmtId="0" fontId="7" fillId="2" borderId="16" xfId="0" applyFont="1" applyFill="1" applyBorder="1" applyAlignment="1">
      <alignment horizontal="left" wrapText="1"/>
    </xf>
    <xf numFmtId="0" fontId="3" fillId="2" borderId="17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4" fontId="16" fillId="0" borderId="46" xfId="0" applyNumberFormat="1" applyFont="1" applyFill="1" applyBorder="1"/>
    <xf numFmtId="0" fontId="20" fillId="2" borderId="64" xfId="0" applyFont="1" applyFill="1" applyBorder="1"/>
    <xf numFmtId="0" fontId="18" fillId="2" borderId="21" xfId="0" applyFont="1" applyFill="1" applyBorder="1" applyAlignment="1">
      <alignment wrapText="1"/>
    </xf>
    <xf numFmtId="0" fontId="21" fillId="2" borderId="54" xfId="0" applyFont="1" applyFill="1" applyBorder="1"/>
    <xf numFmtId="0" fontId="7" fillId="2" borderId="53" xfId="0" applyFont="1" applyFill="1" applyBorder="1" applyAlignment="1">
      <alignment horizontal="left" wrapText="1"/>
    </xf>
    <xf numFmtId="0" fontId="1" fillId="2" borderId="19" xfId="0" applyFont="1" applyFill="1" applyBorder="1" applyAlignment="1">
      <alignment horizontal="right"/>
    </xf>
    <xf numFmtId="0" fontId="4" fillId="2" borderId="19" xfId="0" applyFont="1" applyFill="1" applyBorder="1"/>
    <xf numFmtId="4" fontId="1" fillId="2" borderId="10" xfId="0" applyNumberFormat="1" applyFont="1" applyFill="1" applyBorder="1"/>
    <xf numFmtId="0" fontId="6" fillId="3" borderId="24" xfId="1" applyFont="1" applyFill="1" applyBorder="1" applyAlignment="1"/>
    <xf numFmtId="0" fontId="6" fillId="3" borderId="5" xfId="1" applyFont="1" applyFill="1" applyBorder="1" applyAlignment="1"/>
    <xf numFmtId="0" fontId="7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2" xfId="0" applyNumberFormat="1" applyFont="1" applyFill="1" applyBorder="1"/>
    <xf numFmtId="0" fontId="7" fillId="2" borderId="17" xfId="0" applyNumberFormat="1" applyFont="1" applyFill="1" applyBorder="1"/>
    <xf numFmtId="0" fontId="1" fillId="2" borderId="17" xfId="0" applyNumberFormat="1" applyFont="1" applyFill="1" applyBorder="1"/>
    <xf numFmtId="0" fontId="7" fillId="0" borderId="6" xfId="0" applyFont="1" applyBorder="1" applyAlignment="1">
      <alignment wrapText="1"/>
    </xf>
    <xf numFmtId="0" fontId="1" fillId="2" borderId="6" xfId="0" applyNumberFormat="1" applyFont="1" applyFill="1" applyBorder="1"/>
    <xf numFmtId="0" fontId="7" fillId="2" borderId="6" xfId="0" applyNumberFormat="1" applyFont="1" applyFill="1" applyBorder="1"/>
    <xf numFmtId="0" fontId="1" fillId="0" borderId="2" xfId="0" applyFont="1" applyBorder="1" applyAlignment="1">
      <alignment wrapText="1"/>
    </xf>
    <xf numFmtId="0" fontId="1" fillId="2" borderId="2" xfId="0" applyNumberFormat="1" applyFont="1" applyFill="1" applyBorder="1"/>
    <xf numFmtId="0" fontId="7" fillId="2" borderId="2" xfId="0" applyNumberFormat="1" applyFont="1" applyFill="1" applyBorder="1"/>
    <xf numFmtId="0" fontId="1" fillId="0" borderId="10" xfId="0" applyFont="1" applyBorder="1"/>
    <xf numFmtId="0" fontId="1" fillId="2" borderId="10" xfId="0" applyNumberFormat="1" applyFont="1" applyFill="1" applyBorder="1"/>
    <xf numFmtId="0" fontId="7" fillId="2" borderId="10" xfId="0" applyNumberFormat="1" applyFont="1" applyFill="1" applyBorder="1"/>
    <xf numFmtId="4" fontId="1" fillId="2" borderId="42" xfId="0" applyNumberFormat="1" applyFont="1" applyFill="1" applyBorder="1"/>
    <xf numFmtId="4" fontId="1" fillId="2" borderId="17" xfId="0" applyNumberFormat="1" applyFont="1" applyFill="1" applyBorder="1"/>
    <xf numFmtId="3" fontId="7" fillId="0" borderId="22" xfId="0" applyNumberFormat="1" applyFont="1" applyFill="1" applyBorder="1" applyAlignment="1">
      <alignment horizontal="center"/>
    </xf>
    <xf numFmtId="4" fontId="7" fillId="0" borderId="16" xfId="0" applyNumberFormat="1" applyFont="1" applyFill="1" applyBorder="1"/>
    <xf numFmtId="4" fontId="7" fillId="0" borderId="17" xfId="0" applyNumberFormat="1" applyFont="1" applyFill="1" applyBorder="1"/>
    <xf numFmtId="4" fontId="7" fillId="0" borderId="47" xfId="0" applyNumberFormat="1" applyFont="1" applyFill="1" applyBorder="1"/>
    <xf numFmtId="0" fontId="7" fillId="2" borderId="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7" fillId="2" borderId="17" xfId="0" applyFont="1" applyFill="1" applyBorder="1" applyAlignment="1">
      <alignment wrapText="1"/>
    </xf>
    <xf numFmtId="0" fontId="1" fillId="2" borderId="17" xfId="0" applyFont="1" applyFill="1" applyBorder="1"/>
    <xf numFmtId="4" fontId="7" fillId="2" borderId="0" xfId="0" applyNumberFormat="1" applyFont="1" applyFill="1" applyBorder="1"/>
    <xf numFmtId="4" fontId="7" fillId="2" borderId="44" xfId="0" applyNumberFormat="1" applyFont="1" applyFill="1" applyBorder="1"/>
    <xf numFmtId="0" fontId="6" fillId="3" borderId="39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3" fillId="2" borderId="21" xfId="0" applyFont="1" applyFill="1" applyBorder="1"/>
    <xf numFmtId="0" fontId="1" fillId="3" borderId="5" xfId="0" applyFont="1" applyFill="1" applyBorder="1"/>
    <xf numFmtId="3" fontId="3" fillId="2" borderId="21" xfId="0" applyNumberFormat="1" applyFont="1" applyFill="1" applyBorder="1"/>
    <xf numFmtId="3" fontId="3" fillId="0" borderId="0" xfId="0" applyNumberFormat="1" applyFont="1"/>
    <xf numFmtId="3" fontId="3" fillId="2" borderId="21" xfId="0" applyNumberFormat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/>
    </xf>
    <xf numFmtId="3" fontId="14" fillId="3" borderId="3" xfId="0" applyNumberFormat="1" applyFont="1" applyFill="1" applyBorder="1" applyAlignment="1">
      <alignment horizontal="center" wrapText="1"/>
    </xf>
    <xf numFmtId="3" fontId="14" fillId="3" borderId="72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" fontId="7" fillId="2" borderId="38" xfId="0" applyNumberFormat="1" applyFont="1" applyFill="1" applyBorder="1"/>
    <xf numFmtId="4" fontId="7" fillId="2" borderId="43" xfId="0" applyNumberFormat="1" applyFont="1" applyFill="1" applyBorder="1"/>
    <xf numFmtId="4" fontId="16" fillId="2" borderId="42" xfId="0" applyNumberFormat="1" applyFont="1" applyFill="1" applyBorder="1"/>
    <xf numFmtId="4" fontId="16" fillId="2" borderId="20" xfId="0" applyNumberFormat="1" applyFont="1" applyFill="1" applyBorder="1"/>
    <xf numFmtId="4" fontId="16" fillId="2" borderId="68" xfId="0" applyNumberFormat="1" applyFont="1" applyFill="1" applyBorder="1"/>
    <xf numFmtId="4" fontId="7" fillId="2" borderId="67" xfId="0" applyNumberFormat="1" applyFont="1" applyFill="1" applyBorder="1"/>
    <xf numFmtId="4" fontId="7" fillId="2" borderId="70" xfId="0" applyNumberFormat="1" applyFont="1" applyFill="1" applyBorder="1"/>
    <xf numFmtId="4" fontId="7" fillId="0" borderId="70" xfId="0" applyNumberFormat="1" applyFont="1" applyFill="1" applyBorder="1"/>
    <xf numFmtId="4" fontId="1" fillId="2" borderId="20" xfId="0" applyNumberFormat="1" applyFont="1" applyFill="1" applyBorder="1"/>
    <xf numFmtId="4" fontId="7" fillId="2" borderId="42" xfId="0" applyNumberFormat="1" applyFont="1" applyFill="1" applyBorder="1"/>
    <xf numFmtId="4" fontId="7" fillId="2" borderId="20" xfId="0" applyNumberFormat="1" applyFont="1" applyFill="1" applyBorder="1"/>
    <xf numFmtId="4" fontId="7" fillId="2" borderId="70" xfId="0" applyNumberFormat="1" applyFont="1" applyFill="1" applyBorder="1" applyAlignment="1">
      <alignment horizontal="right"/>
    </xf>
    <xf numFmtId="4" fontId="7" fillId="2" borderId="69" xfId="0" applyNumberFormat="1" applyFont="1" applyFill="1" applyBorder="1" applyAlignment="1">
      <alignment wrapText="1"/>
    </xf>
    <xf numFmtId="4" fontId="3" fillId="0" borderId="0" xfId="0" applyNumberFormat="1" applyFont="1"/>
    <xf numFmtId="0" fontId="3" fillId="2" borderId="33" xfId="0" applyNumberFormat="1" applyFont="1" applyFill="1" applyBorder="1"/>
    <xf numFmtId="0" fontId="3" fillId="2" borderId="34" xfId="0" applyNumberFormat="1" applyFont="1" applyFill="1" applyBorder="1"/>
    <xf numFmtId="4" fontId="6" fillId="3" borderId="5" xfId="1" applyNumberFormat="1" applyFont="1" applyFill="1" applyBorder="1"/>
    <xf numFmtId="4" fontId="6" fillId="3" borderId="25" xfId="1" applyNumberFormat="1" applyFont="1" applyFill="1" applyBorder="1"/>
    <xf numFmtId="4" fontId="6" fillId="3" borderId="59" xfId="1" applyNumberFormat="1" applyFont="1" applyFill="1" applyBorder="1"/>
    <xf numFmtId="4" fontId="7" fillId="2" borderId="69" xfId="0" applyNumberFormat="1" applyFont="1" applyFill="1" applyBorder="1"/>
    <xf numFmtId="4" fontId="1" fillId="2" borderId="13" xfId="0" applyNumberFormat="1" applyFont="1" applyFill="1" applyBorder="1"/>
    <xf numFmtId="4" fontId="1" fillId="2" borderId="68" xfId="0" applyNumberFormat="1" applyFont="1" applyFill="1" applyBorder="1"/>
    <xf numFmtId="4" fontId="7" fillId="2" borderId="63" xfId="0" applyNumberFormat="1" applyFont="1" applyFill="1" applyBorder="1"/>
    <xf numFmtId="4" fontId="7" fillId="0" borderId="17" xfId="0" applyNumberFormat="1" applyFont="1" applyBorder="1"/>
    <xf numFmtId="4" fontId="7" fillId="0" borderId="70" xfId="0" applyNumberFormat="1" applyFont="1" applyBorder="1"/>
    <xf numFmtId="4" fontId="7" fillId="2" borderId="2" xfId="0" applyNumberFormat="1" applyFont="1" applyFill="1" applyBorder="1"/>
    <xf numFmtId="4" fontId="7" fillId="2" borderId="73" xfId="0" applyNumberFormat="1" applyFont="1" applyFill="1" applyBorder="1"/>
    <xf numFmtId="4" fontId="6" fillId="3" borderId="5" xfId="0" applyNumberFormat="1" applyFont="1" applyFill="1" applyBorder="1"/>
    <xf numFmtId="4" fontId="6" fillId="3" borderId="25" xfId="0" applyNumberFormat="1" applyFont="1" applyFill="1" applyBorder="1"/>
    <xf numFmtId="4" fontId="7" fillId="2" borderId="40" xfId="0" applyNumberFormat="1" applyFont="1" applyFill="1" applyBorder="1"/>
    <xf numFmtId="4" fontId="7" fillId="2" borderId="74" xfId="0" applyNumberFormat="1" applyFont="1" applyFill="1" applyBorder="1"/>
    <xf numFmtId="4" fontId="1" fillId="2" borderId="73" xfId="0" applyNumberFormat="1" applyFont="1" applyFill="1" applyBorder="1"/>
    <xf numFmtId="4" fontId="6" fillId="3" borderId="13" xfId="0" applyNumberFormat="1" applyFont="1" applyFill="1" applyBorder="1"/>
    <xf numFmtId="4" fontId="6" fillId="3" borderId="75" xfId="0" applyNumberFormat="1" applyFont="1" applyFill="1" applyBorder="1"/>
    <xf numFmtId="4" fontId="3" fillId="2" borderId="21" xfId="0" applyNumberFormat="1" applyFont="1" applyFill="1" applyBorder="1"/>
    <xf numFmtId="4" fontId="7" fillId="3" borderId="5" xfId="0" applyNumberFormat="1" applyFont="1" applyFill="1" applyBorder="1"/>
    <xf numFmtId="4" fontId="7" fillId="3" borderId="59" xfId="0" applyNumberFormat="1" applyFont="1" applyFill="1" applyBorder="1"/>
    <xf numFmtId="4" fontId="6" fillId="3" borderId="59" xfId="0" applyNumberFormat="1" applyFont="1" applyFill="1" applyBorder="1"/>
    <xf numFmtId="3" fontId="7" fillId="2" borderId="0" xfId="0" applyNumberFormat="1" applyFont="1" applyFill="1" applyBorder="1"/>
    <xf numFmtId="3" fontId="1" fillId="2" borderId="0" xfId="0" applyNumberFormat="1" applyFont="1" applyFill="1" applyBorder="1"/>
    <xf numFmtId="0" fontId="7" fillId="2" borderId="0" xfId="0" applyNumberFormat="1" applyFont="1" applyFill="1" applyBorder="1"/>
    <xf numFmtId="3" fontId="3" fillId="0" borderId="0" xfId="0" applyNumberFormat="1" applyFont="1" applyAlignment="1">
      <alignment horizontal="center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41" xfId="0" applyNumberFormat="1" applyFont="1" applyFill="1" applyBorder="1" applyAlignment="1">
      <alignment horizontal="center" vertical="center" wrapText="1"/>
    </xf>
    <xf numFmtId="3" fontId="1" fillId="3" borderId="27" xfId="0" applyNumberFormat="1" applyFont="1" applyFill="1" applyBorder="1" applyAlignment="1">
      <alignment horizontal="center" vertical="center" wrapText="1"/>
    </xf>
    <xf numFmtId="3" fontId="1" fillId="3" borderId="56" xfId="0" applyNumberFormat="1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wrapText="1"/>
    </xf>
    <xf numFmtId="3" fontId="14" fillId="3" borderId="65" xfId="0" applyNumberFormat="1" applyFont="1" applyFill="1" applyBorder="1" applyAlignment="1">
      <alignment horizontal="center" wrapText="1"/>
    </xf>
    <xf numFmtId="3" fontId="14" fillId="3" borderId="50" xfId="0" applyNumberFormat="1" applyFont="1" applyFill="1" applyBorder="1" applyAlignment="1">
      <alignment horizontal="center" wrapText="1"/>
    </xf>
    <xf numFmtId="3" fontId="14" fillId="3" borderId="2" xfId="0" applyNumberFormat="1" applyFont="1" applyFill="1" applyBorder="1" applyAlignment="1">
      <alignment horizontal="center" wrapText="1"/>
    </xf>
    <xf numFmtId="3" fontId="14" fillId="3" borderId="66" xfId="0" applyNumberFormat="1" applyFont="1" applyFill="1" applyBorder="1" applyAlignment="1">
      <alignment horizontal="center" wrapText="1"/>
    </xf>
    <xf numFmtId="3" fontId="6" fillId="3" borderId="0" xfId="1" applyNumberFormat="1" applyFont="1" applyFill="1" applyBorder="1"/>
    <xf numFmtId="3" fontId="6" fillId="3" borderId="24" xfId="1" applyNumberFormat="1" applyFont="1" applyFill="1" applyBorder="1" applyAlignment="1">
      <alignment horizontal="center"/>
    </xf>
    <xf numFmtId="4" fontId="6" fillId="3" borderId="4" xfId="1" applyNumberFormat="1" applyFont="1" applyFill="1" applyBorder="1"/>
    <xf numFmtId="3" fontId="7" fillId="3" borderId="24" xfId="1" applyNumberFormat="1" applyFont="1" applyFill="1" applyBorder="1" applyAlignment="1">
      <alignment horizontal="center"/>
    </xf>
    <xf numFmtId="4" fontId="7" fillId="3" borderId="5" xfId="1" applyNumberFormat="1" applyFont="1" applyFill="1" applyBorder="1"/>
    <xf numFmtId="4" fontId="7" fillId="3" borderId="49" xfId="1" applyNumberFormat="1" applyFont="1" applyFill="1" applyBorder="1"/>
    <xf numFmtId="4" fontId="7" fillId="3" borderId="25" xfId="1" applyNumberFormat="1" applyFont="1" applyFill="1" applyBorder="1"/>
    <xf numFmtId="3" fontId="10" fillId="3" borderId="0" xfId="1" applyNumberFormat="1" applyFont="1" applyFill="1" applyBorder="1"/>
    <xf numFmtId="3" fontId="10" fillId="3" borderId="0" xfId="1" applyNumberFormat="1" applyFont="1" applyFill="1"/>
    <xf numFmtId="0" fontId="10" fillId="3" borderId="0" xfId="1" applyFont="1" applyFill="1"/>
    <xf numFmtId="3" fontId="6" fillId="3" borderId="0" xfId="0" applyNumberFormat="1" applyFont="1" applyFill="1" applyBorder="1"/>
    <xf numFmtId="3" fontId="6" fillId="3" borderId="24" xfId="0" applyNumberFormat="1" applyFont="1" applyFill="1" applyBorder="1" applyAlignment="1">
      <alignment horizontal="center"/>
    </xf>
    <xf numFmtId="4" fontId="6" fillId="3" borderId="4" xfId="0" applyNumberFormat="1" applyFont="1" applyFill="1" applyBorder="1"/>
    <xf numFmtId="3" fontId="10" fillId="3" borderId="0" xfId="0" applyNumberFormat="1" applyFont="1" applyFill="1" applyBorder="1"/>
    <xf numFmtId="0" fontId="4" fillId="3" borderId="0" xfId="0" applyFont="1" applyFill="1"/>
    <xf numFmtId="3" fontId="7" fillId="3" borderId="0" xfId="0" applyNumberFormat="1" applyFont="1" applyFill="1" applyBorder="1"/>
    <xf numFmtId="3" fontId="7" fillId="3" borderId="24" xfId="0" applyNumberFormat="1" applyFont="1" applyFill="1" applyBorder="1" applyAlignment="1">
      <alignment horizontal="center"/>
    </xf>
    <xf numFmtId="4" fontId="7" fillId="3" borderId="4" xfId="0" applyNumberFormat="1" applyFont="1" applyFill="1" applyBorder="1"/>
    <xf numFmtId="4" fontId="7" fillId="3" borderId="49" xfId="0" applyNumberFormat="1" applyFont="1" applyFill="1" applyBorder="1"/>
    <xf numFmtId="3" fontId="9" fillId="3" borderId="0" xfId="0" applyNumberFormat="1" applyFont="1" applyFill="1" applyBorder="1"/>
    <xf numFmtId="3" fontId="6" fillId="3" borderId="39" xfId="0" applyNumberFormat="1" applyFont="1" applyFill="1" applyBorder="1" applyAlignment="1">
      <alignment horizontal="center"/>
    </xf>
    <xf numFmtId="4" fontId="6" fillId="3" borderId="60" xfId="0" applyNumberFormat="1" applyFont="1" applyFill="1" applyBorder="1"/>
    <xf numFmtId="4" fontId="6" fillId="3" borderId="57" xfId="0" applyNumberFormat="1" applyFont="1" applyFill="1" applyBorder="1"/>
    <xf numFmtId="0" fontId="10" fillId="3" borderId="0" xfId="0" applyFont="1" applyFill="1"/>
    <xf numFmtId="4" fontId="6" fillId="3" borderId="45" xfId="0" applyNumberFormat="1" applyFont="1" applyFill="1" applyBorder="1"/>
    <xf numFmtId="3" fontId="6" fillId="3" borderId="42" xfId="1" applyNumberFormat="1" applyFont="1" applyFill="1" applyBorder="1"/>
    <xf numFmtId="3" fontId="6" fillId="3" borderId="5" xfId="1" applyNumberFormat="1" applyFont="1" applyFill="1" applyBorder="1" applyAlignment="1">
      <alignment horizontal="center"/>
    </xf>
    <xf numFmtId="3" fontId="6" fillId="3" borderId="0" xfId="1" applyNumberFormat="1" applyFont="1" applyFill="1"/>
    <xf numFmtId="0" fontId="6" fillId="3" borderId="0" xfId="1" applyFont="1" applyFill="1"/>
    <xf numFmtId="4" fontId="6" fillId="3" borderId="49" xfId="1" applyNumberFormat="1" applyFont="1" applyFill="1" applyBorder="1"/>
    <xf numFmtId="4" fontId="6" fillId="3" borderId="45" xfId="1" applyNumberFormat="1" applyFont="1" applyFill="1" applyBorder="1"/>
    <xf numFmtId="4" fontId="7" fillId="3" borderId="4" xfId="1" applyNumberFormat="1" applyFont="1" applyFill="1" applyBorder="1"/>
    <xf numFmtId="4" fontId="7" fillId="3" borderId="59" xfId="1" applyNumberFormat="1" applyFont="1" applyFill="1" applyBorder="1"/>
    <xf numFmtId="4" fontId="3" fillId="2" borderId="0" xfId="0" applyNumberFormat="1" applyFont="1" applyFill="1"/>
    <xf numFmtId="4" fontId="13" fillId="2" borderId="0" xfId="0" applyNumberFormat="1" applyFont="1" applyFill="1" applyAlignment="1">
      <alignment horizontal="right"/>
    </xf>
    <xf numFmtId="4" fontId="1" fillId="3" borderId="29" xfId="0" applyNumberFormat="1" applyFont="1" applyFill="1" applyBorder="1" applyAlignment="1">
      <alignment horizontal="center" vertical="center" wrapText="1"/>
    </xf>
    <xf numFmtId="4" fontId="15" fillId="2" borderId="42" xfId="0" applyNumberFormat="1" applyFont="1" applyFill="1" applyBorder="1"/>
    <xf numFmtId="4" fontId="15" fillId="2" borderId="20" xfId="0" applyNumberFormat="1" applyFont="1" applyFill="1" applyBorder="1"/>
    <xf numFmtId="4" fontId="7" fillId="0" borderId="69" xfId="0" applyNumberFormat="1" applyFont="1" applyBorder="1"/>
    <xf numFmtId="4" fontId="3" fillId="2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3" borderId="76" xfId="0" applyFont="1" applyFill="1" applyBorder="1"/>
    <xf numFmtId="4" fontId="6" fillId="3" borderId="76" xfId="0" applyNumberFormat="1" applyFont="1" applyFill="1" applyBorder="1"/>
    <xf numFmtId="4" fontId="7" fillId="2" borderId="10" xfId="0" applyNumberFormat="1" applyFont="1" applyFill="1" applyBorder="1" applyAlignment="1">
      <alignment horizontal="right"/>
    </xf>
    <xf numFmtId="4" fontId="7" fillId="2" borderId="9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right"/>
    </xf>
    <xf numFmtId="0" fontId="4" fillId="2" borderId="0" xfId="0" applyFont="1" applyFill="1" applyBorder="1"/>
    <xf numFmtId="3" fontId="7" fillId="2" borderId="0" xfId="0" applyNumberFormat="1" applyFont="1" applyFill="1" applyBorder="1" applyAlignment="1">
      <alignment horizontal="center"/>
    </xf>
    <xf numFmtId="3" fontId="7" fillId="2" borderId="9" xfId="0" applyNumberFormat="1" applyFont="1" applyFill="1" applyBorder="1"/>
    <xf numFmtId="3" fontId="1" fillId="3" borderId="21" xfId="0" applyNumberFormat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/>
    </xf>
    <xf numFmtId="3" fontId="14" fillId="3" borderId="77" xfId="0" applyNumberFormat="1" applyFont="1" applyFill="1" applyBorder="1" applyAlignment="1">
      <alignment horizontal="center" wrapText="1"/>
    </xf>
    <xf numFmtId="3" fontId="14" fillId="3" borderId="78" xfId="0" applyNumberFormat="1" applyFont="1" applyFill="1" applyBorder="1" applyAlignment="1">
      <alignment horizontal="center" wrapText="1"/>
    </xf>
    <xf numFmtId="3" fontId="14" fillId="3" borderId="60" xfId="0" applyNumberFormat="1" applyFont="1" applyFill="1" applyBorder="1" applyAlignment="1">
      <alignment horizontal="center" wrapText="1"/>
    </xf>
    <xf numFmtId="3" fontId="14" fillId="3" borderId="1" xfId="0" applyNumberFormat="1" applyFont="1" applyFill="1" applyBorder="1" applyAlignment="1">
      <alignment horizontal="center" wrapText="1"/>
    </xf>
    <xf numFmtId="3" fontId="14" fillId="3" borderId="13" xfId="0" applyNumberFormat="1" applyFont="1" applyFill="1" applyBorder="1" applyAlignment="1">
      <alignment horizontal="center" wrapText="1"/>
    </xf>
    <xf numFmtId="3" fontId="14" fillId="3" borderId="79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/>
    </xf>
    <xf numFmtId="0" fontId="1" fillId="2" borderId="10" xfId="0" applyFont="1" applyFill="1" applyBorder="1"/>
    <xf numFmtId="3" fontId="1" fillId="2" borderId="9" xfId="0" applyNumberFormat="1" applyFont="1" applyFill="1" applyBorder="1"/>
    <xf numFmtId="0" fontId="13" fillId="0" borderId="0" xfId="0" applyFont="1"/>
    <xf numFmtId="3" fontId="14" fillId="3" borderId="80" xfId="0" applyNumberFormat="1" applyFont="1" applyFill="1" applyBorder="1" applyAlignment="1">
      <alignment horizontal="center" wrapText="1"/>
    </xf>
    <xf numFmtId="3" fontId="6" fillId="3" borderId="60" xfId="0" applyNumberFormat="1" applyFont="1" applyFill="1" applyBorder="1"/>
    <xf numFmtId="0" fontId="14" fillId="3" borderId="30" xfId="1" applyFont="1" applyFill="1" applyBorder="1" applyAlignment="1">
      <alignment horizontal="center"/>
    </xf>
    <xf numFmtId="0" fontId="14" fillId="3" borderId="1" xfId="1" applyFont="1" applyFill="1" applyBorder="1" applyAlignment="1">
      <alignment horizontal="center"/>
    </xf>
    <xf numFmtId="0" fontId="7" fillId="3" borderId="24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5" fillId="3" borderId="31" xfId="0" applyFont="1" applyFill="1" applyBorder="1" applyAlignment="1">
      <alignment horizontal="left"/>
    </xf>
    <xf numFmtId="0" fontId="5" fillId="3" borderId="49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RF/Rozpo&#269;et%20Olomouck&#233;ho%20kraje/2019/I.%20verze/x.%20-%20Rozpo&#269;et%20OK%202019%20-%2003b)%20Dota&#269;n&#237;%20tit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08"/>
      <sheetName val="09"/>
      <sheetName val="10"/>
      <sheetName val="11"/>
      <sheetName val="12"/>
      <sheetName val="13"/>
      <sheetName val="14"/>
      <sheetName val="18"/>
      <sheetName val="07 - ID"/>
      <sheetName val="IŽ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76">
          <cell r="H76">
            <v>0</v>
          </cell>
        </row>
      </sheetData>
      <sheetData sheetId="7">
        <row r="60">
          <cell r="H60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0"/>
  <sheetViews>
    <sheetView tabSelected="1" view="pageBreakPreview" zoomScaleNormal="100" zoomScaleSheetLayoutView="100" workbookViewId="0">
      <selection activeCell="R19" sqref="R19"/>
    </sheetView>
  </sheetViews>
  <sheetFormatPr defaultRowHeight="14.25" x14ac:dyDescent="0.2"/>
  <cols>
    <col min="1" max="1" width="18" style="14" customWidth="1"/>
    <col min="2" max="2" width="52.7109375" style="14" customWidth="1"/>
    <col min="3" max="4" width="6.7109375" style="14" customWidth="1"/>
    <col min="5" max="5" width="15.7109375" style="4" customWidth="1"/>
    <col min="6" max="6" width="15.7109375" style="228" customWidth="1"/>
    <col min="7" max="7" width="15.7109375" style="228" hidden="1" customWidth="1"/>
    <col min="8" max="8" width="5.42578125" style="21" hidden="1" customWidth="1"/>
    <col min="9" max="9" width="15.7109375" style="275" hidden="1" customWidth="1"/>
    <col min="10" max="11" width="15.7109375" style="228" hidden="1" customWidth="1"/>
    <col min="12" max="14" width="15.7109375" style="228" customWidth="1"/>
    <col min="15" max="15" width="15.7109375" style="247" customWidth="1"/>
    <col min="16" max="16" width="5.42578125" style="31" customWidth="1"/>
    <col min="17" max="16384" width="9.140625" style="14"/>
  </cols>
  <sheetData>
    <row r="1" spans="1:17" s="4" customFormat="1" ht="20.25" x14ac:dyDescent="0.3">
      <c r="A1" s="1" t="s">
        <v>109</v>
      </c>
      <c r="B1" s="2"/>
      <c r="C1" s="2"/>
      <c r="D1" s="2"/>
      <c r="E1" s="2"/>
      <c r="F1" s="3"/>
      <c r="G1" s="3"/>
      <c r="H1" s="21"/>
      <c r="I1" s="62"/>
      <c r="J1" s="3"/>
      <c r="K1" s="3"/>
      <c r="L1" s="3"/>
      <c r="M1" s="3"/>
      <c r="N1" s="3"/>
      <c r="O1" s="318"/>
      <c r="P1" s="21"/>
    </row>
    <row r="2" spans="1:17" s="4" customFormat="1" ht="15.75" x14ac:dyDescent="0.25">
      <c r="A2" s="5"/>
      <c r="B2" s="2"/>
      <c r="C2" s="2"/>
      <c r="D2" s="2"/>
      <c r="E2" s="2"/>
      <c r="F2" s="3"/>
      <c r="G2" s="3"/>
      <c r="H2" s="21"/>
      <c r="I2" s="62"/>
      <c r="J2" s="3"/>
      <c r="K2" s="3"/>
      <c r="L2" s="3"/>
      <c r="M2" s="3"/>
      <c r="N2" s="3"/>
      <c r="O2" s="318"/>
      <c r="P2" s="21"/>
    </row>
    <row r="3" spans="1:17" s="4" customFormat="1" ht="15.75" customHeight="1" thickBot="1" x14ac:dyDescent="0.25">
      <c r="A3" s="2"/>
      <c r="B3" s="2"/>
      <c r="C3" s="2"/>
      <c r="D3" s="2"/>
      <c r="E3" s="2"/>
      <c r="F3" s="3"/>
      <c r="G3" s="233"/>
      <c r="H3" s="21"/>
      <c r="I3" s="62"/>
      <c r="J3" s="3"/>
      <c r="K3" s="3"/>
      <c r="L3" s="3"/>
      <c r="M3" s="3"/>
      <c r="N3" s="3"/>
      <c r="O3" s="319" t="s">
        <v>65</v>
      </c>
      <c r="P3" s="21"/>
    </row>
    <row r="4" spans="1:17" s="6" customFormat="1" ht="41.25" customHeight="1" thickBot="1" x14ac:dyDescent="0.25">
      <c r="A4" s="22" t="s">
        <v>0</v>
      </c>
      <c r="B4" s="23"/>
      <c r="C4" s="24" t="s">
        <v>1</v>
      </c>
      <c r="D4" s="24" t="s">
        <v>2</v>
      </c>
      <c r="E4" s="25" t="s">
        <v>3</v>
      </c>
      <c r="F4" s="25" t="s">
        <v>61</v>
      </c>
      <c r="G4" s="63" t="s">
        <v>69</v>
      </c>
      <c r="H4" s="276"/>
      <c r="I4" s="277" t="s">
        <v>71</v>
      </c>
      <c r="J4" s="278" t="s">
        <v>55</v>
      </c>
      <c r="K4" s="279" t="s">
        <v>67</v>
      </c>
      <c r="L4" s="25" t="s">
        <v>66</v>
      </c>
      <c r="M4" s="25" t="s">
        <v>63</v>
      </c>
      <c r="N4" s="279" t="s">
        <v>68</v>
      </c>
      <c r="O4" s="320" t="s">
        <v>64</v>
      </c>
      <c r="P4" s="30"/>
    </row>
    <row r="5" spans="1:17" s="33" customFormat="1" ht="15" customHeight="1" thickTop="1" thickBot="1" x14ac:dyDescent="0.25">
      <c r="A5" s="351">
        <v>1</v>
      </c>
      <c r="B5" s="352"/>
      <c r="C5" s="230">
        <v>2</v>
      </c>
      <c r="D5" s="230">
        <v>3</v>
      </c>
      <c r="E5" s="231">
        <v>4</v>
      </c>
      <c r="F5" s="231">
        <v>5</v>
      </c>
      <c r="G5" s="232">
        <v>5</v>
      </c>
      <c r="H5" s="280"/>
      <c r="I5" s="281">
        <v>7</v>
      </c>
      <c r="J5" s="282">
        <v>8</v>
      </c>
      <c r="K5" s="231">
        <v>9</v>
      </c>
      <c r="L5" s="283">
        <v>6</v>
      </c>
      <c r="M5" s="231">
        <v>7</v>
      </c>
      <c r="N5" s="284">
        <v>8</v>
      </c>
      <c r="O5" s="349">
        <v>9</v>
      </c>
      <c r="P5" s="32"/>
    </row>
    <row r="6" spans="1:17" s="17" customFormat="1" ht="15.75" thickBot="1" x14ac:dyDescent="0.3">
      <c r="A6" s="26" t="s">
        <v>4</v>
      </c>
      <c r="B6" s="7"/>
      <c r="C6" s="8"/>
      <c r="D6" s="86">
        <v>8</v>
      </c>
      <c r="E6" s="250">
        <f>SUM(E7,E10,E13)</f>
        <v>36325000</v>
      </c>
      <c r="F6" s="250">
        <f t="shared" ref="F6:G6" si="0">SUM(F7,F10,F13)</f>
        <v>46325000</v>
      </c>
      <c r="G6" s="251">
        <f t="shared" si="0"/>
        <v>43858469.490000002</v>
      </c>
      <c r="H6" s="285"/>
      <c r="I6" s="286">
        <f>SUM(I7,I10,I13)</f>
        <v>235</v>
      </c>
      <c r="J6" s="287">
        <f>SUM(J7,J10,J13)</f>
        <v>71142160</v>
      </c>
      <c r="K6" s="287">
        <f t="shared" ref="K6:N6" si="1">SUM(K7,K10,K13)</f>
        <v>46453094</v>
      </c>
      <c r="L6" s="287">
        <f t="shared" si="1"/>
        <v>45863144</v>
      </c>
      <c r="M6" s="287">
        <f t="shared" si="1"/>
        <v>2004674.51</v>
      </c>
      <c r="N6" s="287">
        <f t="shared" si="1"/>
        <v>43858469.490000002</v>
      </c>
      <c r="O6" s="252">
        <f>SUM(O7,O10,O13)</f>
        <v>898264.21</v>
      </c>
      <c r="P6" s="34"/>
      <c r="Q6" s="16"/>
    </row>
    <row r="7" spans="1:17" s="17" customFormat="1" x14ac:dyDescent="0.2">
      <c r="A7" s="27" t="s">
        <v>5</v>
      </c>
      <c r="B7" s="9" t="s">
        <v>70</v>
      </c>
      <c r="C7" s="10"/>
      <c r="D7" s="36"/>
      <c r="E7" s="83">
        <f>SUM(E8:E9)</f>
        <v>675000</v>
      </c>
      <c r="F7" s="83">
        <f t="shared" ref="F7:O7" si="2">SUM(F8:F9)</f>
        <v>725000</v>
      </c>
      <c r="G7" s="235">
        <f t="shared" ref="G7" si="3">SUM(G8:G9)</f>
        <v>725000</v>
      </c>
      <c r="H7" s="272"/>
      <c r="I7" s="65">
        <f>SUM(I8:I9)</f>
        <v>9</v>
      </c>
      <c r="J7" s="87">
        <f>SUM(J8:J9)</f>
        <v>1726230</v>
      </c>
      <c r="K7" s="88">
        <f>SUM(K8:K9)</f>
        <v>725000</v>
      </c>
      <c r="L7" s="78">
        <f t="shared" si="2"/>
        <v>725000</v>
      </c>
      <c r="M7" s="78">
        <f t="shared" si="2"/>
        <v>0</v>
      </c>
      <c r="N7" s="78">
        <f t="shared" si="2"/>
        <v>725000</v>
      </c>
      <c r="O7" s="239">
        <f t="shared" si="2"/>
        <v>50000</v>
      </c>
      <c r="P7" s="37"/>
      <c r="Q7" s="16"/>
    </row>
    <row r="8" spans="1:17" s="17" customFormat="1" x14ac:dyDescent="0.2">
      <c r="A8" s="28" t="s">
        <v>6</v>
      </c>
      <c r="B8" s="11" t="s">
        <v>7</v>
      </c>
      <c r="C8" s="12">
        <v>435</v>
      </c>
      <c r="D8" s="38"/>
      <c r="E8" s="138">
        <v>75000</v>
      </c>
      <c r="F8" s="138">
        <v>125000</v>
      </c>
      <c r="G8" s="211">
        <v>125000</v>
      </c>
      <c r="H8" s="273"/>
      <c r="I8" s="64">
        <v>2</v>
      </c>
      <c r="J8" s="89">
        <v>150000</v>
      </c>
      <c r="K8" s="80">
        <v>125000</v>
      </c>
      <c r="L8" s="79">
        <v>125000</v>
      </c>
      <c r="M8" s="80">
        <v>0</v>
      </c>
      <c r="N8" s="79">
        <f>L8-M8</f>
        <v>125000</v>
      </c>
      <c r="O8" s="321"/>
      <c r="P8" s="39"/>
      <c r="Q8" s="16"/>
    </row>
    <row r="9" spans="1:17" s="17" customFormat="1" x14ac:dyDescent="0.2">
      <c r="A9" s="29"/>
      <c r="B9" s="13" t="s">
        <v>8</v>
      </c>
      <c r="C9" s="12">
        <v>436</v>
      </c>
      <c r="D9" s="38"/>
      <c r="E9" s="138">
        <v>600000</v>
      </c>
      <c r="F9" s="138">
        <v>600000</v>
      </c>
      <c r="G9" s="211">
        <v>600000</v>
      </c>
      <c r="H9" s="273"/>
      <c r="I9" s="64">
        <v>7</v>
      </c>
      <c r="J9" s="89">
        <v>1576230</v>
      </c>
      <c r="K9" s="80">
        <v>600000</v>
      </c>
      <c r="L9" s="81">
        <v>600000</v>
      </c>
      <c r="M9" s="82">
        <v>0</v>
      </c>
      <c r="N9" s="79">
        <f>L9-M9</f>
        <v>600000</v>
      </c>
      <c r="O9" s="322">
        <v>50000</v>
      </c>
      <c r="P9" s="39"/>
      <c r="Q9" s="16"/>
    </row>
    <row r="10" spans="1:17" s="17" customFormat="1" x14ac:dyDescent="0.2">
      <c r="A10" s="66" t="s">
        <v>5</v>
      </c>
      <c r="B10" s="9" t="s">
        <v>72</v>
      </c>
      <c r="C10" s="10"/>
      <c r="D10" s="36"/>
      <c r="E10" s="83">
        <f>SUM(E11:E12)</f>
        <v>650000</v>
      </c>
      <c r="F10" s="83">
        <f>SUM(F11:F12)</f>
        <v>600000</v>
      </c>
      <c r="G10" s="235">
        <f>SUM(G11:G12)</f>
        <v>550000</v>
      </c>
      <c r="H10" s="272"/>
      <c r="I10" s="75">
        <f>SUM(I11:I12)</f>
        <v>16</v>
      </c>
      <c r="J10" s="87">
        <f>SUM(J11:J12)</f>
        <v>600000</v>
      </c>
      <c r="K10" s="88">
        <f t="shared" ref="K10:O10" si="4">SUM(K11:K12)</f>
        <v>600000</v>
      </c>
      <c r="L10" s="83">
        <f>SUM(L11:L12)</f>
        <v>575000</v>
      </c>
      <c r="M10" s="83">
        <f t="shared" si="4"/>
        <v>25000</v>
      </c>
      <c r="N10" s="83">
        <f t="shared" si="4"/>
        <v>550000</v>
      </c>
      <c r="O10" s="235">
        <f t="shared" si="4"/>
        <v>1475</v>
      </c>
      <c r="P10" s="37"/>
      <c r="Q10" s="16"/>
    </row>
    <row r="11" spans="1:17" s="17" customFormat="1" x14ac:dyDescent="0.2">
      <c r="A11" s="28" t="s">
        <v>6</v>
      </c>
      <c r="B11" s="70" t="s">
        <v>9</v>
      </c>
      <c r="C11" s="12">
        <v>430</v>
      </c>
      <c r="D11" s="38"/>
      <c r="E11" s="138">
        <v>500000</v>
      </c>
      <c r="F11" s="138">
        <v>336000</v>
      </c>
      <c r="G11" s="211">
        <v>336000</v>
      </c>
      <c r="H11" s="273"/>
      <c r="I11" s="73">
        <v>5</v>
      </c>
      <c r="J11" s="90">
        <v>336000</v>
      </c>
      <c r="K11" s="91">
        <v>336000</v>
      </c>
      <c r="L11" s="84">
        <v>336000</v>
      </c>
      <c r="M11" s="84">
        <v>0</v>
      </c>
      <c r="N11" s="84">
        <f>L11-M11</f>
        <v>336000</v>
      </c>
      <c r="O11" s="236"/>
      <c r="P11" s="39"/>
      <c r="Q11" s="16"/>
    </row>
    <row r="12" spans="1:17" s="17" customFormat="1" x14ac:dyDescent="0.2">
      <c r="A12" s="29"/>
      <c r="B12" s="71" t="s">
        <v>10</v>
      </c>
      <c r="C12" s="72">
        <v>431</v>
      </c>
      <c r="D12" s="41"/>
      <c r="E12" s="193">
        <v>150000</v>
      </c>
      <c r="F12" s="193">
        <v>264000</v>
      </c>
      <c r="G12" s="242">
        <v>214000</v>
      </c>
      <c r="H12" s="273"/>
      <c r="I12" s="74">
        <v>11</v>
      </c>
      <c r="J12" s="92">
        <v>264000</v>
      </c>
      <c r="K12" s="93">
        <v>264000</v>
      </c>
      <c r="L12" s="85">
        <v>239000</v>
      </c>
      <c r="M12" s="85">
        <v>25000</v>
      </c>
      <c r="N12" s="84">
        <f>L12-M12</f>
        <v>214000</v>
      </c>
      <c r="O12" s="237">
        <v>1475</v>
      </c>
      <c r="P12" s="39"/>
      <c r="Q12" s="16"/>
    </row>
    <row r="13" spans="1:17" s="17" customFormat="1" x14ac:dyDescent="0.2">
      <c r="A13" s="67" t="s">
        <v>5</v>
      </c>
      <c r="B13" s="76" t="s">
        <v>73</v>
      </c>
      <c r="C13" s="35"/>
      <c r="D13" s="36"/>
      <c r="E13" s="83">
        <f>SUM(E14:E16)</f>
        <v>35000000</v>
      </c>
      <c r="F13" s="83">
        <f>SUM(F14:F16)</f>
        <v>45000000</v>
      </c>
      <c r="G13" s="235">
        <f>SUM(G14:G16)</f>
        <v>42583469.490000002</v>
      </c>
      <c r="H13" s="272"/>
      <c r="I13" s="75">
        <f t="shared" ref="I13:O13" si="5">SUM(I14:I16)</f>
        <v>210</v>
      </c>
      <c r="J13" s="87">
        <f t="shared" si="5"/>
        <v>68815930</v>
      </c>
      <c r="K13" s="88">
        <f t="shared" si="5"/>
        <v>45128094</v>
      </c>
      <c r="L13" s="83">
        <f t="shared" si="5"/>
        <v>44563144</v>
      </c>
      <c r="M13" s="83">
        <f t="shared" si="5"/>
        <v>1979674.51</v>
      </c>
      <c r="N13" s="83">
        <f t="shared" si="5"/>
        <v>42583469.490000002</v>
      </c>
      <c r="O13" s="235">
        <f t="shared" si="5"/>
        <v>846789.21</v>
      </c>
      <c r="P13" s="37"/>
      <c r="Q13" s="16"/>
    </row>
    <row r="14" spans="1:17" s="17" customFormat="1" x14ac:dyDescent="0.2">
      <c r="A14" s="68" t="s">
        <v>6</v>
      </c>
      <c r="B14" s="77" t="s">
        <v>11</v>
      </c>
      <c r="C14" s="12">
        <v>441</v>
      </c>
      <c r="D14" s="38"/>
      <c r="E14" s="138">
        <v>1000000</v>
      </c>
      <c r="F14" s="138">
        <v>1505000</v>
      </c>
      <c r="G14" s="211">
        <v>1269344</v>
      </c>
      <c r="H14" s="273"/>
      <c r="I14" s="73">
        <v>17</v>
      </c>
      <c r="J14" s="90">
        <v>1503744</v>
      </c>
      <c r="K14" s="91">
        <v>1503744</v>
      </c>
      <c r="L14" s="84">
        <v>1388794</v>
      </c>
      <c r="M14" s="84">
        <v>119450</v>
      </c>
      <c r="N14" s="84">
        <f>L14-M14</f>
        <v>1269344</v>
      </c>
      <c r="O14" s="236">
        <v>82150</v>
      </c>
      <c r="P14" s="39"/>
      <c r="Q14" s="16"/>
    </row>
    <row r="15" spans="1:17" s="17" customFormat="1" x14ac:dyDescent="0.2">
      <c r="A15" s="69"/>
      <c r="B15" s="77" t="s">
        <v>12</v>
      </c>
      <c r="C15" s="12">
        <v>443</v>
      </c>
      <c r="D15" s="38"/>
      <c r="E15" s="138">
        <v>32000000</v>
      </c>
      <c r="F15" s="138">
        <v>39495000</v>
      </c>
      <c r="G15" s="211">
        <v>38106267.490000002</v>
      </c>
      <c r="H15" s="273"/>
      <c r="I15" s="73">
        <v>154</v>
      </c>
      <c r="J15" s="90">
        <v>61222612</v>
      </c>
      <c r="K15" s="91">
        <v>39237096</v>
      </c>
      <c r="L15" s="84">
        <v>39237096</v>
      </c>
      <c r="M15" s="84">
        <v>1130828.51</v>
      </c>
      <c r="N15" s="84">
        <f t="shared" ref="N15:N16" si="6">L15-M15</f>
        <v>38106267.490000002</v>
      </c>
      <c r="O15" s="236">
        <v>764639.21</v>
      </c>
      <c r="P15" s="39"/>
      <c r="Q15" s="16"/>
    </row>
    <row r="16" spans="1:17" s="17" customFormat="1" ht="15" thickBot="1" x14ac:dyDescent="0.25">
      <c r="A16" s="69"/>
      <c r="B16" s="77" t="s">
        <v>13</v>
      </c>
      <c r="C16" s="12">
        <v>444</v>
      </c>
      <c r="D16" s="38"/>
      <c r="E16" s="138">
        <v>2000000</v>
      </c>
      <c r="F16" s="138">
        <v>4000000</v>
      </c>
      <c r="G16" s="211">
        <v>3207858</v>
      </c>
      <c r="H16" s="273"/>
      <c r="I16" s="73">
        <v>39</v>
      </c>
      <c r="J16" s="90">
        <v>6089574</v>
      </c>
      <c r="K16" s="91">
        <v>4387254</v>
      </c>
      <c r="L16" s="84">
        <v>3937254</v>
      </c>
      <c r="M16" s="84">
        <v>729396</v>
      </c>
      <c r="N16" s="84">
        <f t="shared" si="6"/>
        <v>3207858</v>
      </c>
      <c r="O16" s="236"/>
      <c r="P16" s="39"/>
      <c r="Q16" s="16"/>
    </row>
    <row r="17" spans="1:20" s="294" customFormat="1" ht="18" customHeight="1" thickBot="1" x14ac:dyDescent="0.3">
      <c r="A17" s="26" t="s">
        <v>14</v>
      </c>
      <c r="B17" s="7"/>
      <c r="C17" s="8"/>
      <c r="D17" s="86">
        <v>9</v>
      </c>
      <c r="E17" s="250">
        <f>SUM(E18,E19,E22,E25)</f>
        <v>13988000</v>
      </c>
      <c r="F17" s="250">
        <f>SUM(F18,F19,F22,F25)</f>
        <v>16850000</v>
      </c>
      <c r="G17" s="252">
        <f>SUM(G18,G19,G22,G25)</f>
        <v>9549476.8399999999</v>
      </c>
      <c r="H17" s="285"/>
      <c r="I17" s="288">
        <f>SUM(I18,I19,I22,I25)</f>
        <v>270</v>
      </c>
      <c r="J17" s="289">
        <f>SUM(J18,J19,J22,J25)</f>
        <v>13217597.9</v>
      </c>
      <c r="K17" s="289">
        <f t="shared" ref="K17:N17" si="7">SUM(K18,K19,K22,K25)</f>
        <v>9618835.9000000004</v>
      </c>
      <c r="L17" s="289">
        <f t="shared" si="7"/>
        <v>9588805.9000000004</v>
      </c>
      <c r="M17" s="289">
        <f t="shared" si="7"/>
        <v>39329.06</v>
      </c>
      <c r="N17" s="290">
        <f t="shared" si="7"/>
        <v>9549476.8399999999</v>
      </c>
      <c r="O17" s="291">
        <f>SUM(O18,O19,O22,O25)</f>
        <v>240</v>
      </c>
      <c r="P17" s="292"/>
      <c r="Q17" s="293"/>
      <c r="R17" s="293"/>
      <c r="S17" s="293"/>
      <c r="T17" s="293"/>
    </row>
    <row r="18" spans="1:20" x14ac:dyDescent="0.2">
      <c r="A18" s="94" t="s">
        <v>5</v>
      </c>
      <c r="B18" s="95" t="s">
        <v>74</v>
      </c>
      <c r="C18" s="96">
        <v>450</v>
      </c>
      <c r="D18" s="42"/>
      <c r="E18" s="107">
        <v>8000000</v>
      </c>
      <c r="F18" s="107">
        <v>9228924</v>
      </c>
      <c r="G18" s="253">
        <v>1997730</v>
      </c>
      <c r="H18" s="272"/>
      <c r="I18" s="113">
        <v>55</v>
      </c>
      <c r="J18" s="114">
        <v>1997730</v>
      </c>
      <c r="K18" s="107">
        <v>1997730</v>
      </c>
      <c r="L18" s="107">
        <v>1997730</v>
      </c>
      <c r="M18" s="107">
        <v>0</v>
      </c>
      <c r="N18" s="114">
        <v>1997730</v>
      </c>
      <c r="O18" s="234"/>
      <c r="P18" s="37"/>
      <c r="Q18" s="18"/>
    </row>
    <row r="19" spans="1:20" ht="31.5" customHeight="1" x14ac:dyDescent="0.2">
      <c r="A19" s="27" t="s">
        <v>5</v>
      </c>
      <c r="B19" s="99" t="s">
        <v>75</v>
      </c>
      <c r="C19" s="100"/>
      <c r="D19" s="43"/>
      <c r="E19" s="83">
        <f>SUM(E20:E21)</f>
        <v>738000</v>
      </c>
      <c r="F19" s="83">
        <f t="shared" ref="F19" si="8">SUM(F20:F21)</f>
        <v>1121076</v>
      </c>
      <c r="G19" s="235">
        <f t="shared" ref="G19" si="9">SUM(G20:G21)</f>
        <v>1065119.8999999999</v>
      </c>
      <c r="H19" s="272"/>
      <c r="I19" s="75">
        <f>SUM(I20:I21)</f>
        <v>116</v>
      </c>
      <c r="J19" s="87">
        <f>SUM(J20:J21)</f>
        <v>1121105.8999999999</v>
      </c>
      <c r="K19" s="83">
        <f>SUM(K20:K21)</f>
        <v>1121105.8999999999</v>
      </c>
      <c r="L19" s="83">
        <f>SUM(L20:L21)</f>
        <v>1091075.8999999999</v>
      </c>
      <c r="M19" s="83">
        <f t="shared" ref="M19:O19" si="10">SUM(M20:M21)</f>
        <v>25956</v>
      </c>
      <c r="N19" s="83">
        <f t="shared" si="10"/>
        <v>1065119.8999999999</v>
      </c>
      <c r="O19" s="235">
        <f t="shared" si="10"/>
        <v>0</v>
      </c>
      <c r="P19" s="37"/>
      <c r="Q19" s="18"/>
    </row>
    <row r="20" spans="1:20" s="15" customFormat="1" ht="12.75" x14ac:dyDescent="0.2">
      <c r="A20" s="97"/>
      <c r="B20" s="101" t="s">
        <v>15</v>
      </c>
      <c r="C20" s="77">
        <v>455</v>
      </c>
      <c r="D20" s="38"/>
      <c r="E20" s="138">
        <v>300000</v>
      </c>
      <c r="F20" s="138">
        <v>556744</v>
      </c>
      <c r="G20" s="211">
        <v>512965</v>
      </c>
      <c r="H20" s="273"/>
      <c r="I20" s="73">
        <v>57</v>
      </c>
      <c r="J20" s="90">
        <v>556774</v>
      </c>
      <c r="K20" s="84">
        <v>556774</v>
      </c>
      <c r="L20" s="84">
        <v>536744</v>
      </c>
      <c r="M20" s="84">
        <v>23779</v>
      </c>
      <c r="N20" s="84">
        <f>L20-M20</f>
        <v>512965</v>
      </c>
      <c r="O20" s="236"/>
      <c r="P20" s="39"/>
    </row>
    <row r="21" spans="1:20" s="15" customFormat="1" ht="12.75" x14ac:dyDescent="0.2">
      <c r="A21" s="97"/>
      <c r="B21" s="101" t="s">
        <v>16</v>
      </c>
      <c r="C21" s="77">
        <v>456</v>
      </c>
      <c r="D21" s="38"/>
      <c r="E21" s="138">
        <v>438000</v>
      </c>
      <c r="F21" s="193">
        <v>564332</v>
      </c>
      <c r="G21" s="211">
        <v>552154.9</v>
      </c>
      <c r="H21" s="273"/>
      <c r="I21" s="73">
        <v>59</v>
      </c>
      <c r="J21" s="90">
        <v>564331.9</v>
      </c>
      <c r="K21" s="84">
        <v>564331.9</v>
      </c>
      <c r="L21" s="92">
        <v>554331.9</v>
      </c>
      <c r="M21" s="85">
        <v>2177</v>
      </c>
      <c r="N21" s="84">
        <f>L21-M21</f>
        <v>552154.9</v>
      </c>
      <c r="O21" s="236"/>
      <c r="P21" s="39"/>
    </row>
    <row r="22" spans="1:20" ht="45" customHeight="1" x14ac:dyDescent="0.2">
      <c r="A22" s="27" t="s">
        <v>5</v>
      </c>
      <c r="B22" s="103" t="s">
        <v>76</v>
      </c>
      <c r="C22" s="35"/>
      <c r="D22" s="36"/>
      <c r="E22" s="83">
        <f>SUM(E23:E24)</f>
        <v>3000000</v>
      </c>
      <c r="F22" s="83">
        <f t="shared" ref="F22:G22" si="11">SUM(F23:F24)</f>
        <v>3000000</v>
      </c>
      <c r="G22" s="235">
        <f t="shared" si="11"/>
        <v>3000000</v>
      </c>
      <c r="H22" s="272"/>
      <c r="I22" s="75">
        <f>SUM(I23:I24)</f>
        <v>13</v>
      </c>
      <c r="J22" s="109">
        <f>SUM(J23:J24)</f>
        <v>5257570</v>
      </c>
      <c r="K22" s="83">
        <f>SUM(K23:K24)</f>
        <v>3000000</v>
      </c>
      <c r="L22" s="87">
        <f>SUM(L23:L24)</f>
        <v>3000000</v>
      </c>
      <c r="M22" s="109">
        <f t="shared" ref="M22:O22" si="12">SUM(M23:M24)</f>
        <v>0</v>
      </c>
      <c r="N22" s="83">
        <f t="shared" si="12"/>
        <v>3000000</v>
      </c>
      <c r="O22" s="235">
        <f t="shared" si="12"/>
        <v>0</v>
      </c>
      <c r="P22" s="37"/>
    </row>
    <row r="23" spans="1:20" s="15" customFormat="1" ht="28.5" customHeight="1" x14ac:dyDescent="0.2">
      <c r="A23" s="28" t="s">
        <v>6</v>
      </c>
      <c r="B23" s="101" t="s">
        <v>17</v>
      </c>
      <c r="C23" s="12">
        <v>460</v>
      </c>
      <c r="D23" s="38"/>
      <c r="E23" s="138">
        <v>2500000</v>
      </c>
      <c r="F23" s="138">
        <v>2895000</v>
      </c>
      <c r="G23" s="211">
        <v>2895000</v>
      </c>
      <c r="H23" s="273"/>
      <c r="I23" s="73">
        <v>12</v>
      </c>
      <c r="J23" s="108">
        <v>5152570</v>
      </c>
      <c r="K23" s="91">
        <v>2895000</v>
      </c>
      <c r="L23" s="84">
        <v>2895000</v>
      </c>
      <c r="M23" s="108">
        <v>0</v>
      </c>
      <c r="N23" s="84">
        <f>L23-M23</f>
        <v>2895000</v>
      </c>
      <c r="O23" s="236"/>
      <c r="P23" s="39"/>
    </row>
    <row r="24" spans="1:20" s="15" customFormat="1" ht="30" customHeight="1" x14ac:dyDescent="0.2">
      <c r="A24" s="29"/>
      <c r="B24" s="102" t="s">
        <v>18</v>
      </c>
      <c r="C24" s="72">
        <v>461</v>
      </c>
      <c r="D24" s="41"/>
      <c r="E24" s="193">
        <v>500000</v>
      </c>
      <c r="F24" s="193">
        <v>105000</v>
      </c>
      <c r="G24" s="242">
        <v>105000</v>
      </c>
      <c r="H24" s="273"/>
      <c r="I24" s="74">
        <v>1</v>
      </c>
      <c r="J24" s="110">
        <v>105000</v>
      </c>
      <c r="K24" s="93">
        <v>105000</v>
      </c>
      <c r="L24" s="85">
        <v>105000</v>
      </c>
      <c r="M24" s="110">
        <v>0</v>
      </c>
      <c r="N24" s="84">
        <f>L24-M24</f>
        <v>105000</v>
      </c>
      <c r="O24" s="237"/>
      <c r="P24" s="39"/>
    </row>
    <row r="25" spans="1:20" ht="30.75" customHeight="1" x14ac:dyDescent="0.2">
      <c r="A25" s="27" t="s">
        <v>5</v>
      </c>
      <c r="B25" s="103" t="s">
        <v>77</v>
      </c>
      <c r="C25" s="10"/>
      <c r="D25" s="104"/>
      <c r="E25" s="83">
        <f>SUM(E26:E27)</f>
        <v>2250000</v>
      </c>
      <c r="F25" s="83">
        <f>SUM(F26:F27)</f>
        <v>3500000</v>
      </c>
      <c r="G25" s="235">
        <f>SUM(G26:G27)</f>
        <v>3486626.94</v>
      </c>
      <c r="H25" s="272"/>
      <c r="I25" s="75">
        <f>SUM(I26:I27)</f>
        <v>86</v>
      </c>
      <c r="J25" s="87">
        <f>SUM(J26:J27)</f>
        <v>4841192</v>
      </c>
      <c r="K25" s="88">
        <f t="shared" ref="K25:O25" si="13">SUM(K26:K27)</f>
        <v>3500000</v>
      </c>
      <c r="L25" s="88">
        <f>SUM(L26:L27)</f>
        <v>3500000</v>
      </c>
      <c r="M25" s="88">
        <f t="shared" ref="M25:N25" si="14">SUM(M26:M27)</f>
        <v>13373.06</v>
      </c>
      <c r="N25" s="83">
        <f t="shared" si="14"/>
        <v>3486626.94</v>
      </c>
      <c r="O25" s="235">
        <f t="shared" si="13"/>
        <v>240</v>
      </c>
      <c r="P25" s="37"/>
    </row>
    <row r="26" spans="1:20" s="15" customFormat="1" ht="27.75" customHeight="1" x14ac:dyDescent="0.2">
      <c r="A26" s="28"/>
      <c r="B26" s="101" t="s">
        <v>19</v>
      </c>
      <c r="C26" s="12">
        <v>467</v>
      </c>
      <c r="D26" s="77"/>
      <c r="E26" s="138">
        <v>225000</v>
      </c>
      <c r="F26" s="138">
        <v>155000</v>
      </c>
      <c r="G26" s="211">
        <v>155000</v>
      </c>
      <c r="H26" s="273"/>
      <c r="I26" s="73">
        <v>2</v>
      </c>
      <c r="J26" s="90">
        <v>155000</v>
      </c>
      <c r="K26" s="91">
        <v>155000</v>
      </c>
      <c r="L26" s="84">
        <v>155000</v>
      </c>
      <c r="M26" s="108">
        <v>0</v>
      </c>
      <c r="N26" s="84">
        <f>L26-M26</f>
        <v>155000</v>
      </c>
      <c r="O26" s="236"/>
      <c r="P26" s="39"/>
    </row>
    <row r="27" spans="1:20" s="15" customFormat="1" ht="57.75" customHeight="1" thickBot="1" x14ac:dyDescent="0.25">
      <c r="A27" s="98"/>
      <c r="B27" s="105" t="s">
        <v>20</v>
      </c>
      <c r="C27" s="105">
        <v>469</v>
      </c>
      <c r="D27" s="106"/>
      <c r="E27" s="254">
        <v>2025000</v>
      </c>
      <c r="F27" s="254">
        <v>3345000</v>
      </c>
      <c r="G27" s="255">
        <v>3331626.94</v>
      </c>
      <c r="H27" s="273"/>
      <c r="I27" s="115">
        <v>84</v>
      </c>
      <c r="J27" s="116">
        <v>4686192</v>
      </c>
      <c r="K27" s="117">
        <v>3345000</v>
      </c>
      <c r="L27" s="111">
        <v>3345000</v>
      </c>
      <c r="M27" s="112">
        <v>13373.06</v>
      </c>
      <c r="N27" s="84">
        <f>L27-M27</f>
        <v>3331626.94</v>
      </c>
      <c r="O27" s="238">
        <v>240</v>
      </c>
      <c r="P27" s="39"/>
    </row>
    <row r="28" spans="1:20" s="294" customFormat="1" ht="18" customHeight="1" thickBot="1" x14ac:dyDescent="0.3">
      <c r="A28" s="26" t="s">
        <v>21</v>
      </c>
      <c r="B28" s="7"/>
      <c r="C28" s="8"/>
      <c r="D28" s="86">
        <v>10</v>
      </c>
      <c r="E28" s="250">
        <f>SUM(E29,E30,E35,E36,E37)</f>
        <v>11475000</v>
      </c>
      <c r="F28" s="250">
        <f>SUM(F29,F30,F35,F36,F37)</f>
        <v>17699250</v>
      </c>
      <c r="G28" s="251">
        <f>SUM(G29,G30,G35,G36,G37)</f>
        <v>17690192.009999998</v>
      </c>
      <c r="H28" s="285"/>
      <c r="I28" s="288">
        <f>SUM(I29,I30,I35,I36)</f>
        <v>107</v>
      </c>
      <c r="J28" s="316">
        <f>SUM(J29,J30,J35,J36,J37)</f>
        <v>20520479</v>
      </c>
      <c r="K28" s="316">
        <f>SUM(K29,K30,K35,K36,K37)</f>
        <v>17698495</v>
      </c>
      <c r="L28" s="316">
        <f>SUM(L29,L30,L35,L36,L37)</f>
        <v>17698495</v>
      </c>
      <c r="M28" s="316">
        <f>SUM(M29,M30,M35,M36,M37)</f>
        <v>8302.99</v>
      </c>
      <c r="N28" s="316">
        <f>SUM(N29,N30,N35,N36,N37)</f>
        <v>17690192.009999998</v>
      </c>
      <c r="O28" s="317">
        <f>SUM(O29,O30,O35,O36)</f>
        <v>9987.2000000000007</v>
      </c>
      <c r="P28" s="292"/>
      <c r="Q28" s="293"/>
      <c r="R28" s="293"/>
      <c r="S28" s="293"/>
      <c r="T28" s="293"/>
    </row>
    <row r="29" spans="1:20" ht="29.25" customHeight="1" x14ac:dyDescent="0.2">
      <c r="A29" s="94" t="s">
        <v>5</v>
      </c>
      <c r="B29" s="119" t="s">
        <v>78</v>
      </c>
      <c r="C29" s="120">
        <v>495</v>
      </c>
      <c r="D29" s="45"/>
      <c r="E29" s="107">
        <v>525000</v>
      </c>
      <c r="F29" s="107">
        <v>589250</v>
      </c>
      <c r="G29" s="253">
        <v>584571.01</v>
      </c>
      <c r="H29" s="272"/>
      <c r="I29" s="113">
        <v>40</v>
      </c>
      <c r="J29" s="114">
        <v>837850</v>
      </c>
      <c r="K29" s="132">
        <v>589250</v>
      </c>
      <c r="L29" s="125">
        <v>589250</v>
      </c>
      <c r="M29" s="126">
        <v>4678.99</v>
      </c>
      <c r="N29" s="127">
        <f>L29-M29</f>
        <v>584571.01</v>
      </c>
      <c r="O29" s="246">
        <v>8750</v>
      </c>
      <c r="P29" s="37"/>
    </row>
    <row r="30" spans="1:20" s="17" customFormat="1" ht="42.75" x14ac:dyDescent="0.2">
      <c r="A30" s="118" t="s">
        <v>5</v>
      </c>
      <c r="B30" s="176" t="s">
        <v>79</v>
      </c>
      <c r="C30" s="121">
        <v>520</v>
      </c>
      <c r="D30" s="46"/>
      <c r="E30" s="128">
        <v>180000</v>
      </c>
      <c r="F30" s="128">
        <v>180000</v>
      </c>
      <c r="G30" s="240">
        <v>179245</v>
      </c>
      <c r="H30" s="336"/>
      <c r="I30" s="133">
        <v>23</v>
      </c>
      <c r="J30" s="134">
        <v>310590</v>
      </c>
      <c r="K30" s="131">
        <v>179245</v>
      </c>
      <c r="L30" s="128">
        <v>179245</v>
      </c>
      <c r="M30" s="129">
        <v>0</v>
      </c>
      <c r="N30" s="128">
        <f>L30-M30</f>
        <v>179245</v>
      </c>
      <c r="O30" s="240">
        <v>1237.2</v>
      </c>
      <c r="P30" s="37"/>
      <c r="Q30" s="16"/>
    </row>
    <row r="31" spans="1:20" s="17" customFormat="1" x14ac:dyDescent="0.2">
      <c r="A31" s="331"/>
      <c r="B31" s="332"/>
      <c r="C31" s="333"/>
      <c r="D31" s="334"/>
      <c r="E31" s="221"/>
      <c r="F31" s="221"/>
      <c r="G31" s="221"/>
      <c r="H31" s="272"/>
      <c r="I31" s="335"/>
      <c r="J31" s="221"/>
      <c r="K31" s="221"/>
      <c r="L31" s="221"/>
      <c r="M31" s="221"/>
      <c r="N31" s="221"/>
      <c r="O31" s="221"/>
      <c r="P31" s="37"/>
      <c r="Q31" s="16"/>
    </row>
    <row r="32" spans="1:20" s="4" customFormat="1" ht="15.75" customHeight="1" thickBot="1" x14ac:dyDescent="0.25">
      <c r="A32" s="2"/>
      <c r="B32" s="2"/>
      <c r="C32" s="2"/>
      <c r="D32" s="2"/>
      <c r="E32" s="2"/>
      <c r="F32" s="3"/>
      <c r="G32" s="233"/>
      <c r="H32" s="21"/>
      <c r="I32" s="62"/>
      <c r="J32" s="3"/>
      <c r="K32" s="3"/>
      <c r="L32" s="3"/>
      <c r="M32" s="3"/>
      <c r="N32" s="3"/>
      <c r="O32" s="319" t="s">
        <v>65</v>
      </c>
      <c r="P32" s="21"/>
    </row>
    <row r="33" spans="1:20" s="6" customFormat="1" ht="41.25" customHeight="1" thickBot="1" x14ac:dyDescent="0.25">
      <c r="A33" s="22" t="s">
        <v>0</v>
      </c>
      <c r="B33" s="23"/>
      <c r="C33" s="24" t="s">
        <v>1</v>
      </c>
      <c r="D33" s="24" t="s">
        <v>2</v>
      </c>
      <c r="E33" s="25" t="s">
        <v>3</v>
      </c>
      <c r="F33" s="25" t="s">
        <v>61</v>
      </c>
      <c r="G33" s="63" t="s">
        <v>69</v>
      </c>
      <c r="H33" s="337"/>
      <c r="I33" s="277" t="s">
        <v>71</v>
      </c>
      <c r="J33" s="278" t="s">
        <v>55</v>
      </c>
      <c r="K33" s="279" t="s">
        <v>67</v>
      </c>
      <c r="L33" s="25" t="s">
        <v>66</v>
      </c>
      <c r="M33" s="25" t="s">
        <v>63</v>
      </c>
      <c r="N33" s="279" t="s">
        <v>68</v>
      </c>
      <c r="O33" s="320" t="s">
        <v>64</v>
      </c>
      <c r="P33" s="30"/>
    </row>
    <row r="34" spans="1:20" s="33" customFormat="1" ht="15" customHeight="1" thickTop="1" thickBot="1" x14ac:dyDescent="0.25">
      <c r="A34" s="351">
        <v>1</v>
      </c>
      <c r="B34" s="352"/>
      <c r="C34" s="338">
        <v>2</v>
      </c>
      <c r="D34" s="338">
        <v>3</v>
      </c>
      <c r="E34" s="339">
        <v>4</v>
      </c>
      <c r="F34" s="339">
        <v>5</v>
      </c>
      <c r="G34" s="340">
        <v>5</v>
      </c>
      <c r="H34" s="341"/>
      <c r="I34" s="281">
        <v>7</v>
      </c>
      <c r="J34" s="342">
        <v>8</v>
      </c>
      <c r="K34" s="339">
        <v>9</v>
      </c>
      <c r="L34" s="343">
        <v>6</v>
      </c>
      <c r="M34" s="339">
        <v>7</v>
      </c>
      <c r="N34" s="344">
        <v>8</v>
      </c>
      <c r="O34" s="349">
        <v>9</v>
      </c>
      <c r="P34" s="32"/>
    </row>
    <row r="35" spans="1:20" ht="29.25" customHeight="1" x14ac:dyDescent="0.2">
      <c r="A35" s="174" t="s">
        <v>5</v>
      </c>
      <c r="B35" s="175" t="s">
        <v>80</v>
      </c>
      <c r="C35" s="124">
        <v>510</v>
      </c>
      <c r="D35" s="53"/>
      <c r="E35" s="177">
        <v>420000</v>
      </c>
      <c r="F35" s="177">
        <v>580000</v>
      </c>
      <c r="G35" s="244">
        <v>576376</v>
      </c>
      <c r="H35" s="272"/>
      <c r="I35" s="180">
        <v>41</v>
      </c>
      <c r="J35" s="181">
        <v>1072039</v>
      </c>
      <c r="K35" s="178">
        <v>580000</v>
      </c>
      <c r="L35" s="329">
        <v>580000</v>
      </c>
      <c r="M35" s="330">
        <v>3624</v>
      </c>
      <c r="N35" s="177">
        <f>L35-M35</f>
        <v>576376</v>
      </c>
      <c r="O35" s="244"/>
      <c r="P35" s="37"/>
    </row>
    <row r="36" spans="1:20" ht="29.25" customHeight="1" x14ac:dyDescent="0.2">
      <c r="A36" s="27" t="s">
        <v>5</v>
      </c>
      <c r="B36" s="122" t="s">
        <v>81</v>
      </c>
      <c r="C36" s="121">
        <v>480</v>
      </c>
      <c r="D36" s="46"/>
      <c r="E36" s="128">
        <v>10350000</v>
      </c>
      <c r="F36" s="128">
        <v>10350000</v>
      </c>
      <c r="G36" s="240">
        <v>10350000</v>
      </c>
      <c r="H36" s="272"/>
      <c r="I36" s="133">
        <v>3</v>
      </c>
      <c r="J36" s="129">
        <v>11900000</v>
      </c>
      <c r="K36" s="128">
        <v>10350000</v>
      </c>
      <c r="L36" s="128">
        <v>10350000</v>
      </c>
      <c r="M36" s="131">
        <v>0</v>
      </c>
      <c r="N36" s="128">
        <v>10350000</v>
      </c>
      <c r="O36" s="240"/>
      <c r="P36" s="37"/>
    </row>
    <row r="37" spans="1:20" ht="29.25" customHeight="1" thickBot="1" x14ac:dyDescent="0.25">
      <c r="A37" s="118" t="s">
        <v>5</v>
      </c>
      <c r="B37" s="123" t="s">
        <v>82</v>
      </c>
      <c r="C37" s="124">
        <v>635</v>
      </c>
      <c r="D37" s="53"/>
      <c r="E37" s="177">
        <v>0</v>
      </c>
      <c r="F37" s="177">
        <v>6000000</v>
      </c>
      <c r="G37" s="244">
        <v>6000000</v>
      </c>
      <c r="H37" s="272"/>
      <c r="I37" s="133">
        <v>2</v>
      </c>
      <c r="J37" s="128">
        <v>6400000</v>
      </c>
      <c r="K37" s="134">
        <v>6000000</v>
      </c>
      <c r="L37" s="128">
        <v>6000000</v>
      </c>
      <c r="M37" s="129">
        <v>0</v>
      </c>
      <c r="N37" s="128">
        <v>6000000</v>
      </c>
      <c r="O37" s="240"/>
      <c r="P37" s="37"/>
    </row>
    <row r="38" spans="1:20" s="294" customFormat="1" ht="18" customHeight="1" thickBot="1" x14ac:dyDescent="0.3">
      <c r="A38" s="26" t="s">
        <v>22</v>
      </c>
      <c r="B38" s="7"/>
      <c r="C38" s="8"/>
      <c r="D38" s="86">
        <v>11</v>
      </c>
      <c r="E38" s="250">
        <f>SUM(E39,E44)</f>
        <v>27863000</v>
      </c>
      <c r="F38" s="250">
        <f>SUM(F39,F44)</f>
        <v>24346677</v>
      </c>
      <c r="G38" s="252">
        <f>SUM(G39,G44)</f>
        <v>24234361</v>
      </c>
      <c r="H38" s="285"/>
      <c r="I38" s="286">
        <f>SUM(I39,I44)</f>
        <v>148</v>
      </c>
      <c r="J38" s="314">
        <f>SUM(J39,J44)</f>
        <v>60000003.409999996</v>
      </c>
      <c r="K38" s="250">
        <f t="shared" ref="K38" si="15">SUM(K39,K44)</f>
        <v>24493277</v>
      </c>
      <c r="L38" s="250">
        <f>SUM(L39,L44)</f>
        <v>24346677</v>
      </c>
      <c r="M38" s="315">
        <f>SUM(M39,M44)</f>
        <v>112316</v>
      </c>
      <c r="N38" s="250">
        <f>SUM(N39,N44)</f>
        <v>24234361</v>
      </c>
      <c r="O38" s="252">
        <f>SUM(O39,O44)</f>
        <v>92209.87</v>
      </c>
      <c r="P38" s="292"/>
      <c r="Q38" s="293"/>
      <c r="R38" s="293"/>
      <c r="S38" s="293"/>
      <c r="T38" s="293"/>
    </row>
    <row r="39" spans="1:20" ht="15" customHeight="1" x14ac:dyDescent="0.2">
      <c r="A39" s="27" t="s">
        <v>5</v>
      </c>
      <c r="B39" s="9" t="s">
        <v>83</v>
      </c>
      <c r="C39" s="10"/>
      <c r="D39" s="36"/>
      <c r="E39" s="83">
        <f>SUM(E40:E43)</f>
        <v>5363000</v>
      </c>
      <c r="F39" s="83">
        <f>SUM(F40:F43)</f>
        <v>8134977</v>
      </c>
      <c r="G39" s="235">
        <f>SUM(G40:G43)</f>
        <v>8022661</v>
      </c>
      <c r="H39" s="272"/>
      <c r="I39" s="65">
        <f>SUM(I40:I43)</f>
        <v>102</v>
      </c>
      <c r="J39" s="87">
        <f>SUM(J40:J43)</f>
        <v>10726972.41</v>
      </c>
      <c r="K39" s="88">
        <f t="shared" ref="K39:O39" si="16">SUM(K40:K43)</f>
        <v>8281577</v>
      </c>
      <c r="L39" s="88">
        <f>SUM(L40:L43)</f>
        <v>8134977</v>
      </c>
      <c r="M39" s="88">
        <f t="shared" si="16"/>
        <v>112316</v>
      </c>
      <c r="N39" s="83">
        <f t="shared" si="16"/>
        <v>8022661</v>
      </c>
      <c r="O39" s="239">
        <f t="shared" si="16"/>
        <v>21032.33</v>
      </c>
      <c r="P39" s="37"/>
    </row>
    <row r="40" spans="1:20" s="15" customFormat="1" ht="15" customHeight="1" x14ac:dyDescent="0.2">
      <c r="A40" s="28" t="s">
        <v>6</v>
      </c>
      <c r="B40" s="70" t="s">
        <v>23</v>
      </c>
      <c r="C40" s="12">
        <v>525</v>
      </c>
      <c r="D40" s="38"/>
      <c r="E40" s="138">
        <v>1500000</v>
      </c>
      <c r="F40" s="138">
        <v>1437000</v>
      </c>
      <c r="G40" s="211">
        <v>1435784</v>
      </c>
      <c r="H40" s="273"/>
      <c r="I40" s="142">
        <v>18</v>
      </c>
      <c r="J40" s="143">
        <v>1637000</v>
      </c>
      <c r="K40" s="144">
        <v>1437000</v>
      </c>
      <c r="L40" s="138">
        <v>1437000</v>
      </c>
      <c r="M40" s="139">
        <v>1216</v>
      </c>
      <c r="N40" s="138">
        <f>L40-M40</f>
        <v>1435784</v>
      </c>
      <c r="O40" s="211"/>
      <c r="P40" s="39"/>
    </row>
    <row r="41" spans="1:20" s="15" customFormat="1" ht="15" customHeight="1" x14ac:dyDescent="0.2">
      <c r="A41" s="97"/>
      <c r="B41" s="70" t="s">
        <v>24</v>
      </c>
      <c r="C41" s="12">
        <v>526</v>
      </c>
      <c r="D41" s="38"/>
      <c r="E41" s="138">
        <v>113000</v>
      </c>
      <c r="F41" s="138">
        <v>105000</v>
      </c>
      <c r="G41" s="211">
        <v>70000</v>
      </c>
      <c r="H41" s="273"/>
      <c r="I41" s="142">
        <v>3</v>
      </c>
      <c r="J41" s="143">
        <v>105000</v>
      </c>
      <c r="K41" s="144">
        <v>105000</v>
      </c>
      <c r="L41" s="138">
        <v>105000</v>
      </c>
      <c r="M41" s="139">
        <v>35000</v>
      </c>
      <c r="N41" s="138">
        <f t="shared" ref="N41:N44" si="17">L41-M41</f>
        <v>70000</v>
      </c>
      <c r="O41" s="211"/>
      <c r="P41" s="39"/>
    </row>
    <row r="42" spans="1:20" s="15" customFormat="1" ht="15" customHeight="1" x14ac:dyDescent="0.2">
      <c r="A42" s="97"/>
      <c r="B42" s="70" t="s">
        <v>25</v>
      </c>
      <c r="C42" s="12">
        <v>527</v>
      </c>
      <c r="D42" s="38"/>
      <c r="E42" s="138">
        <v>1500000</v>
      </c>
      <c r="F42" s="138">
        <v>2916400</v>
      </c>
      <c r="G42" s="211">
        <v>2840300</v>
      </c>
      <c r="H42" s="273"/>
      <c r="I42" s="142">
        <v>43</v>
      </c>
      <c r="J42" s="143">
        <v>3919552</v>
      </c>
      <c r="K42" s="144">
        <v>3063000</v>
      </c>
      <c r="L42" s="138">
        <v>2916400</v>
      </c>
      <c r="M42" s="139">
        <v>76100</v>
      </c>
      <c r="N42" s="138">
        <f t="shared" si="17"/>
        <v>2840300</v>
      </c>
      <c r="O42" s="211">
        <v>21032.33</v>
      </c>
      <c r="P42" s="39"/>
    </row>
    <row r="43" spans="1:20" s="15" customFormat="1" ht="15" customHeight="1" x14ac:dyDescent="0.2">
      <c r="A43" s="97"/>
      <c r="B43" s="70" t="s">
        <v>26</v>
      </c>
      <c r="C43" s="12">
        <v>528</v>
      </c>
      <c r="D43" s="38"/>
      <c r="E43" s="138">
        <v>2250000</v>
      </c>
      <c r="F43" s="138">
        <v>3676577</v>
      </c>
      <c r="G43" s="211">
        <v>3676577</v>
      </c>
      <c r="H43" s="273"/>
      <c r="I43" s="142">
        <v>38</v>
      </c>
      <c r="J43" s="143">
        <v>5065420.41</v>
      </c>
      <c r="K43" s="144">
        <v>3676577</v>
      </c>
      <c r="L43" s="138">
        <v>3676577</v>
      </c>
      <c r="M43" s="139">
        <v>0</v>
      </c>
      <c r="N43" s="138">
        <f t="shared" si="17"/>
        <v>3676577</v>
      </c>
      <c r="O43" s="211"/>
      <c r="P43" s="39"/>
    </row>
    <row r="44" spans="1:20" ht="29.25" thickBot="1" x14ac:dyDescent="0.25">
      <c r="A44" s="135" t="s">
        <v>5</v>
      </c>
      <c r="B44" s="136" t="s">
        <v>27</v>
      </c>
      <c r="C44" s="137">
        <v>530</v>
      </c>
      <c r="D44" s="48"/>
      <c r="E44" s="140">
        <v>22500000</v>
      </c>
      <c r="F44" s="140">
        <v>16211700</v>
      </c>
      <c r="G44" s="256">
        <v>16211700</v>
      </c>
      <c r="H44" s="272"/>
      <c r="I44" s="145">
        <v>46</v>
      </c>
      <c r="J44" s="146">
        <v>49273031</v>
      </c>
      <c r="K44" s="147">
        <v>16211700</v>
      </c>
      <c r="L44" s="140">
        <v>16211700</v>
      </c>
      <c r="M44" s="141">
        <v>0</v>
      </c>
      <c r="N44" s="140">
        <f t="shared" si="17"/>
        <v>16211700</v>
      </c>
      <c r="O44" s="256">
        <v>71177.539999999994</v>
      </c>
      <c r="P44" s="37"/>
      <c r="Q44" s="18"/>
    </row>
    <row r="45" spans="1:20" s="294" customFormat="1" ht="18" customHeight="1" thickBot="1" x14ac:dyDescent="0.3">
      <c r="A45" s="26" t="s">
        <v>28</v>
      </c>
      <c r="B45" s="7"/>
      <c r="C45" s="8"/>
      <c r="D45" s="86">
        <v>12</v>
      </c>
      <c r="E45" s="250">
        <f>SUM(E46:E47)</f>
        <v>18750000</v>
      </c>
      <c r="F45" s="250">
        <f t="shared" ref="F45:G45" si="18">SUM(F46:F47)</f>
        <v>22570000</v>
      </c>
      <c r="G45" s="252">
        <f t="shared" si="18"/>
        <v>19868598.579999998</v>
      </c>
      <c r="H45" s="285"/>
      <c r="I45" s="286">
        <f>SUM(I46:I47)</f>
        <v>27</v>
      </c>
      <c r="J45" s="287">
        <f>SUM(J46:J47)</f>
        <v>29037422.57</v>
      </c>
      <c r="K45" s="287">
        <f t="shared" ref="K45:N45" si="19">SUM(K46:K47)</f>
        <v>24000000</v>
      </c>
      <c r="L45" s="287">
        <f t="shared" si="19"/>
        <v>23250000</v>
      </c>
      <c r="M45" s="287">
        <f t="shared" si="19"/>
        <v>3381401.42</v>
      </c>
      <c r="N45" s="287">
        <f t="shared" si="19"/>
        <v>19868598.579999998</v>
      </c>
      <c r="O45" s="252">
        <f>SUM(O46:O47)</f>
        <v>2987634.24</v>
      </c>
      <c r="P45" s="292"/>
      <c r="Q45" s="293"/>
      <c r="R45" s="293"/>
      <c r="S45" s="293"/>
      <c r="T45" s="293"/>
    </row>
    <row r="46" spans="1:20" x14ac:dyDescent="0.2">
      <c r="A46" s="148" t="s">
        <v>5</v>
      </c>
      <c r="B46" s="149" t="s">
        <v>84</v>
      </c>
      <c r="C46" s="150">
        <v>535</v>
      </c>
      <c r="D46" s="49"/>
      <c r="E46" s="257">
        <v>10000000</v>
      </c>
      <c r="F46" s="257">
        <v>12570000</v>
      </c>
      <c r="G46" s="258">
        <v>11950000</v>
      </c>
      <c r="H46" s="272"/>
      <c r="I46" s="157">
        <v>15</v>
      </c>
      <c r="J46" s="156">
        <v>18209216.899999999</v>
      </c>
      <c r="K46" s="155">
        <v>14000000</v>
      </c>
      <c r="L46" s="152">
        <v>13250000</v>
      </c>
      <c r="M46" s="153">
        <v>1300000</v>
      </c>
      <c r="N46" s="154">
        <f>L46-M46</f>
        <v>11950000</v>
      </c>
      <c r="O46" s="323">
        <v>2303332.2400000002</v>
      </c>
      <c r="P46" s="37"/>
      <c r="Q46" s="18"/>
    </row>
    <row r="47" spans="1:20" ht="29.25" thickBot="1" x14ac:dyDescent="0.25">
      <c r="A47" s="148" t="s">
        <v>5</v>
      </c>
      <c r="B47" s="151" t="s">
        <v>85</v>
      </c>
      <c r="C47" s="150">
        <v>590</v>
      </c>
      <c r="D47" s="49"/>
      <c r="E47" s="257">
        <v>8750000</v>
      </c>
      <c r="F47" s="257">
        <v>10000000</v>
      </c>
      <c r="G47" s="258">
        <v>7918598.5800000001</v>
      </c>
      <c r="H47" s="272"/>
      <c r="I47" s="157">
        <v>12</v>
      </c>
      <c r="J47" s="156">
        <v>10828205.67</v>
      </c>
      <c r="K47" s="155">
        <v>10000000</v>
      </c>
      <c r="L47" s="155">
        <v>10000000</v>
      </c>
      <c r="M47" s="155">
        <v>2081401.42</v>
      </c>
      <c r="N47" s="154">
        <f t="shared" ref="N47" si="20">L47-M47</f>
        <v>7918598.5800000001</v>
      </c>
      <c r="O47" s="258">
        <v>684302</v>
      </c>
      <c r="P47" s="50"/>
      <c r="Q47" s="18"/>
    </row>
    <row r="48" spans="1:20" s="313" customFormat="1" ht="18" customHeight="1" thickBot="1" x14ac:dyDescent="0.3">
      <c r="A48" s="26" t="s">
        <v>29</v>
      </c>
      <c r="B48" s="7"/>
      <c r="C48" s="8"/>
      <c r="D48" s="86">
        <v>13</v>
      </c>
      <c r="E48" s="250">
        <f>SUM(E49,E52,E56,E57,E58,E59,E60,E67,E71,E74,E75)</f>
        <v>173600000</v>
      </c>
      <c r="F48" s="250">
        <f>SUM(F49,F52,F56,F57,F58,F59,F60,F67,F71,F74,F75)</f>
        <v>232378924</v>
      </c>
      <c r="G48" s="251">
        <f>SUM(G49,G52,G56,G57,G58,G59,G60,G67,G71,G74,G75)</f>
        <v>212366103</v>
      </c>
      <c r="H48" s="310"/>
      <c r="I48" s="311">
        <f t="shared" ref="I48:O48" si="21">SUM(I49,I52,I56,I57,I58,I59,I60,I67,I71,I74,I75)</f>
        <v>1903</v>
      </c>
      <c r="J48" s="287">
        <f t="shared" si="21"/>
        <v>509535753.68000001</v>
      </c>
      <c r="K48" s="287">
        <f t="shared" si="21"/>
        <v>232298924</v>
      </c>
      <c r="L48" s="287">
        <f t="shared" si="21"/>
        <v>226162924</v>
      </c>
      <c r="M48" s="287">
        <f t="shared" si="21"/>
        <v>13796821</v>
      </c>
      <c r="N48" s="250">
        <f t="shared" si="21"/>
        <v>212366103</v>
      </c>
      <c r="O48" s="287">
        <f t="shared" si="21"/>
        <v>232553.05000000002</v>
      </c>
      <c r="P48" s="310"/>
      <c r="Q48" s="312"/>
      <c r="R48" s="312"/>
      <c r="S48" s="312"/>
      <c r="T48" s="312"/>
    </row>
    <row r="49" spans="1:17" s="17" customFormat="1" ht="30" customHeight="1" x14ac:dyDescent="0.2">
      <c r="A49" s="187" t="s">
        <v>5</v>
      </c>
      <c r="B49" s="188" t="s">
        <v>86</v>
      </c>
      <c r="C49" s="189"/>
      <c r="D49" s="189"/>
      <c r="E49" s="78">
        <f>SUM(E50:E51)</f>
        <v>52600000</v>
      </c>
      <c r="F49" s="78">
        <f>SUM(F50:F51)</f>
        <v>52600000</v>
      </c>
      <c r="G49" s="239">
        <f>SUM(G50:G51)</f>
        <v>52600000</v>
      </c>
      <c r="H49" s="272"/>
      <c r="I49" s="65">
        <f>SUM(I50:I51)</f>
        <v>334</v>
      </c>
      <c r="J49" s="173">
        <f>SUM(J50:J51)</f>
        <v>118855750</v>
      </c>
      <c r="K49" s="222">
        <f>SUM(K50:K51)</f>
        <v>52600000</v>
      </c>
      <c r="L49" s="222">
        <f t="shared" ref="L49:N49" si="22">SUM(L50:L51)</f>
        <v>52600000</v>
      </c>
      <c r="M49" s="222">
        <f t="shared" si="22"/>
        <v>0</v>
      </c>
      <c r="N49" s="259">
        <f t="shared" si="22"/>
        <v>52600000</v>
      </c>
      <c r="O49" s="243">
        <f t="shared" ref="O49" si="23">SUM(O50:O51)</f>
        <v>0</v>
      </c>
      <c r="P49" s="50"/>
      <c r="Q49" s="16"/>
    </row>
    <row r="50" spans="1:17" s="19" customFormat="1" ht="12.75" x14ac:dyDescent="0.2">
      <c r="A50" s="159" t="s">
        <v>6</v>
      </c>
      <c r="B50" s="161" t="s">
        <v>30</v>
      </c>
      <c r="C50" s="162">
        <v>595</v>
      </c>
      <c r="D50" s="162"/>
      <c r="E50" s="138">
        <v>30100000</v>
      </c>
      <c r="F50" s="138">
        <v>30100000</v>
      </c>
      <c r="G50" s="211">
        <v>30100000</v>
      </c>
      <c r="H50" s="273"/>
      <c r="I50" s="142">
        <v>313</v>
      </c>
      <c r="J50" s="143">
        <v>73385750</v>
      </c>
      <c r="K50" s="144">
        <v>30100000</v>
      </c>
      <c r="L50" s="144">
        <v>30100000</v>
      </c>
      <c r="M50" s="144">
        <v>0</v>
      </c>
      <c r="N50" s="138">
        <f>L50-M50</f>
        <v>30100000</v>
      </c>
      <c r="O50" s="211"/>
      <c r="P50" s="47"/>
      <c r="Q50" s="51"/>
    </row>
    <row r="51" spans="1:17" s="19" customFormat="1" ht="12.75" x14ac:dyDescent="0.2">
      <c r="A51" s="160"/>
      <c r="B51" s="163" t="s">
        <v>31</v>
      </c>
      <c r="C51" s="164">
        <v>596</v>
      </c>
      <c r="D51" s="164"/>
      <c r="E51" s="193">
        <v>22500000</v>
      </c>
      <c r="F51" s="193">
        <v>22500000</v>
      </c>
      <c r="G51" s="242">
        <v>22500000</v>
      </c>
      <c r="H51" s="273"/>
      <c r="I51" s="169">
        <v>21</v>
      </c>
      <c r="J51" s="170">
        <v>45470000</v>
      </c>
      <c r="K51" s="171">
        <v>22500000</v>
      </c>
      <c r="L51" s="171">
        <v>22500000</v>
      </c>
      <c r="M51" s="171">
        <v>0</v>
      </c>
      <c r="N51" s="193">
        <f>L51-M51</f>
        <v>22500000</v>
      </c>
      <c r="O51" s="242"/>
      <c r="P51" s="47"/>
      <c r="Q51" s="51"/>
    </row>
    <row r="52" spans="1:17" s="17" customFormat="1" x14ac:dyDescent="0.2">
      <c r="A52" s="158" t="s">
        <v>5</v>
      </c>
      <c r="B52" s="165" t="s">
        <v>87</v>
      </c>
      <c r="C52" s="166"/>
      <c r="D52" s="167"/>
      <c r="E52" s="259">
        <f>SUM(E53:E55)</f>
        <v>11500000</v>
      </c>
      <c r="F52" s="259">
        <f t="shared" ref="F52:G52" si="24">SUM(F53:F55)</f>
        <v>17200000</v>
      </c>
      <c r="G52" s="243">
        <f t="shared" si="24"/>
        <v>17122028</v>
      </c>
      <c r="H52" s="272"/>
      <c r="I52" s="172">
        <f t="shared" ref="I52:O52" si="25">SUM(I53:I55)</f>
        <v>407</v>
      </c>
      <c r="J52" s="173">
        <f t="shared" si="25"/>
        <v>32202887</v>
      </c>
      <c r="K52" s="173">
        <f>SUM(K53:K55)</f>
        <v>17200000</v>
      </c>
      <c r="L52" s="173">
        <f t="shared" ref="L52:N52" si="26">SUM(L53:L55)</f>
        <v>17179000</v>
      </c>
      <c r="M52" s="173">
        <f t="shared" si="26"/>
        <v>56972</v>
      </c>
      <c r="N52" s="173">
        <f t="shared" si="26"/>
        <v>17122028</v>
      </c>
      <c r="O52" s="243">
        <f t="shared" si="25"/>
        <v>35000</v>
      </c>
      <c r="P52" s="50"/>
      <c r="Q52" s="16"/>
    </row>
    <row r="53" spans="1:17" s="19" customFormat="1" ht="12.75" x14ac:dyDescent="0.2">
      <c r="A53" s="44"/>
      <c r="B53" s="161" t="s">
        <v>32</v>
      </c>
      <c r="C53" s="168">
        <v>501</v>
      </c>
      <c r="D53" s="162"/>
      <c r="E53" s="138">
        <v>9300000</v>
      </c>
      <c r="F53" s="138">
        <v>15000000</v>
      </c>
      <c r="G53" s="211">
        <v>14924728</v>
      </c>
      <c r="H53" s="273"/>
      <c r="I53" s="142">
        <v>274</v>
      </c>
      <c r="J53" s="143">
        <v>25606240</v>
      </c>
      <c r="K53" s="144">
        <v>15000000</v>
      </c>
      <c r="L53" s="138">
        <v>14980000</v>
      </c>
      <c r="M53" s="144">
        <v>55272</v>
      </c>
      <c r="N53" s="138">
        <f>L53-M53</f>
        <v>14924728</v>
      </c>
      <c r="O53" s="211">
        <v>20000</v>
      </c>
      <c r="P53" s="39"/>
      <c r="Q53" s="51"/>
    </row>
    <row r="54" spans="1:17" s="19" customFormat="1" ht="12.75" x14ac:dyDescent="0.2">
      <c r="A54" s="44"/>
      <c r="B54" s="161" t="s">
        <v>33</v>
      </c>
      <c r="C54" s="162">
        <v>502</v>
      </c>
      <c r="D54" s="162"/>
      <c r="E54" s="138">
        <v>200000</v>
      </c>
      <c r="F54" s="138">
        <v>200000</v>
      </c>
      <c r="G54" s="211">
        <v>197300</v>
      </c>
      <c r="H54" s="273"/>
      <c r="I54" s="142">
        <v>36</v>
      </c>
      <c r="J54" s="143">
        <v>204600</v>
      </c>
      <c r="K54" s="144">
        <v>200000</v>
      </c>
      <c r="L54" s="138">
        <v>199000</v>
      </c>
      <c r="M54" s="144">
        <v>1700</v>
      </c>
      <c r="N54" s="138">
        <f t="shared" ref="N54:N60" si="27">L54-M54</f>
        <v>197300</v>
      </c>
      <c r="O54" s="211"/>
      <c r="P54" s="39"/>
      <c r="Q54" s="51"/>
    </row>
    <row r="55" spans="1:17" s="19" customFormat="1" ht="12.75" x14ac:dyDescent="0.2">
      <c r="A55" s="40"/>
      <c r="B55" s="163" t="s">
        <v>34</v>
      </c>
      <c r="C55" s="164">
        <v>503</v>
      </c>
      <c r="D55" s="164"/>
      <c r="E55" s="193">
        <v>2000000</v>
      </c>
      <c r="F55" s="193">
        <v>2000000</v>
      </c>
      <c r="G55" s="242">
        <v>2000000</v>
      </c>
      <c r="H55" s="273"/>
      <c r="I55" s="169">
        <v>97</v>
      </c>
      <c r="J55" s="170">
        <v>6392047</v>
      </c>
      <c r="K55" s="171">
        <v>2000000</v>
      </c>
      <c r="L55" s="193">
        <v>2000000</v>
      </c>
      <c r="M55" s="171">
        <v>0</v>
      </c>
      <c r="N55" s="193">
        <f t="shared" si="27"/>
        <v>2000000</v>
      </c>
      <c r="O55" s="242">
        <v>15000</v>
      </c>
      <c r="P55" s="39"/>
      <c r="Q55" s="51"/>
    </row>
    <row r="56" spans="1:17" ht="29.25" customHeight="1" x14ac:dyDescent="0.2">
      <c r="A56" s="174" t="s">
        <v>5</v>
      </c>
      <c r="B56" s="175" t="s">
        <v>105</v>
      </c>
      <c r="C56" s="124">
        <v>505</v>
      </c>
      <c r="D56" s="53"/>
      <c r="E56" s="177">
        <v>1250000</v>
      </c>
      <c r="F56" s="177">
        <v>1250000</v>
      </c>
      <c r="G56" s="244">
        <v>1235000</v>
      </c>
      <c r="H56" s="272"/>
      <c r="I56" s="180">
        <v>85</v>
      </c>
      <c r="J56" s="181">
        <v>2492500</v>
      </c>
      <c r="K56" s="178">
        <v>1250000</v>
      </c>
      <c r="L56" s="177">
        <v>1235000</v>
      </c>
      <c r="M56" s="178">
        <v>0</v>
      </c>
      <c r="N56" s="177">
        <f t="shared" si="27"/>
        <v>1235000</v>
      </c>
      <c r="O56" s="244"/>
      <c r="P56" s="37"/>
    </row>
    <row r="57" spans="1:17" s="17" customFormat="1" ht="28.5" x14ac:dyDescent="0.2">
      <c r="A57" s="118" t="s">
        <v>5</v>
      </c>
      <c r="B57" s="176" t="s">
        <v>88</v>
      </c>
      <c r="C57" s="121">
        <v>515</v>
      </c>
      <c r="D57" s="46"/>
      <c r="E57" s="128">
        <v>3800000</v>
      </c>
      <c r="F57" s="128">
        <v>3800000</v>
      </c>
      <c r="G57" s="240">
        <v>3800000</v>
      </c>
      <c r="H57" s="272"/>
      <c r="I57" s="133">
        <v>145</v>
      </c>
      <c r="J57" s="134">
        <v>12298630</v>
      </c>
      <c r="K57" s="130">
        <v>3800000</v>
      </c>
      <c r="L57" s="130">
        <v>3800000</v>
      </c>
      <c r="M57" s="179">
        <v>0</v>
      </c>
      <c r="N57" s="177">
        <f t="shared" si="27"/>
        <v>3800000</v>
      </c>
      <c r="O57" s="245"/>
      <c r="P57" s="37"/>
      <c r="Q57" s="16"/>
    </row>
    <row r="58" spans="1:17" s="17" customFormat="1" ht="28.5" x14ac:dyDescent="0.2">
      <c r="A58" s="118" t="s">
        <v>5</v>
      </c>
      <c r="B58" s="176" t="s">
        <v>89</v>
      </c>
      <c r="C58" s="121">
        <v>600</v>
      </c>
      <c r="D58" s="46"/>
      <c r="E58" s="128">
        <v>800000</v>
      </c>
      <c r="F58" s="128">
        <v>800000</v>
      </c>
      <c r="G58" s="240">
        <v>800000</v>
      </c>
      <c r="H58" s="272"/>
      <c r="I58" s="133">
        <v>14</v>
      </c>
      <c r="J58" s="134">
        <v>1215000</v>
      </c>
      <c r="K58" s="131">
        <v>800000</v>
      </c>
      <c r="L58" s="128">
        <v>800000</v>
      </c>
      <c r="M58" s="131">
        <v>0</v>
      </c>
      <c r="N58" s="177">
        <f t="shared" si="27"/>
        <v>800000</v>
      </c>
      <c r="O58" s="245"/>
      <c r="P58" s="37"/>
      <c r="Q58" s="16"/>
    </row>
    <row r="59" spans="1:17" s="17" customFormat="1" ht="28.5" x14ac:dyDescent="0.2">
      <c r="A59" s="118" t="s">
        <v>5</v>
      </c>
      <c r="B59" s="176" t="s">
        <v>90</v>
      </c>
      <c r="C59" s="121">
        <v>605</v>
      </c>
      <c r="D59" s="46"/>
      <c r="E59" s="128">
        <v>56000000</v>
      </c>
      <c r="F59" s="128">
        <v>95000000</v>
      </c>
      <c r="G59" s="240">
        <v>78244144</v>
      </c>
      <c r="H59" s="272"/>
      <c r="I59" s="133">
        <v>136</v>
      </c>
      <c r="J59" s="134">
        <v>233618575.09999999</v>
      </c>
      <c r="K59" s="130">
        <v>95000000</v>
      </c>
      <c r="L59" s="130">
        <v>91930000</v>
      </c>
      <c r="M59" s="179">
        <v>13685856</v>
      </c>
      <c r="N59" s="177">
        <f t="shared" si="27"/>
        <v>78244144</v>
      </c>
      <c r="O59" s="245">
        <v>24000.45</v>
      </c>
      <c r="P59" s="37"/>
      <c r="Q59" s="16"/>
    </row>
    <row r="60" spans="1:17" s="17" customFormat="1" ht="42.75" x14ac:dyDescent="0.2">
      <c r="A60" s="118" t="s">
        <v>5</v>
      </c>
      <c r="B60" s="176" t="s">
        <v>91</v>
      </c>
      <c r="C60" s="121">
        <v>615</v>
      </c>
      <c r="D60" s="46"/>
      <c r="E60" s="128">
        <f>SUM('[1]13'!$H$76)</f>
        <v>0</v>
      </c>
      <c r="F60" s="128">
        <v>5178924</v>
      </c>
      <c r="G60" s="240">
        <v>5138924</v>
      </c>
      <c r="H60" s="336"/>
      <c r="I60" s="133">
        <v>100</v>
      </c>
      <c r="J60" s="134">
        <v>11003106.5</v>
      </c>
      <c r="K60" s="131">
        <v>5178924</v>
      </c>
      <c r="L60" s="128">
        <v>5138924</v>
      </c>
      <c r="M60" s="131">
        <v>0</v>
      </c>
      <c r="N60" s="177">
        <f t="shared" si="27"/>
        <v>5138924</v>
      </c>
      <c r="O60" s="240">
        <v>86267</v>
      </c>
      <c r="P60" s="37"/>
      <c r="Q60" s="16"/>
    </row>
    <row r="61" spans="1:17" s="17" customFormat="1" x14ac:dyDescent="0.2">
      <c r="A61" s="331"/>
      <c r="B61" s="332"/>
      <c r="C61" s="333"/>
      <c r="D61" s="334"/>
      <c r="E61" s="221"/>
      <c r="F61" s="221"/>
      <c r="G61" s="221"/>
      <c r="H61" s="272"/>
      <c r="I61" s="335"/>
      <c r="J61" s="221"/>
      <c r="K61" s="221"/>
      <c r="L61" s="221"/>
      <c r="M61" s="221"/>
      <c r="N61" s="221"/>
      <c r="O61" s="221"/>
      <c r="P61" s="37"/>
      <c r="Q61" s="16"/>
    </row>
    <row r="62" spans="1:17" s="17" customFormat="1" x14ac:dyDescent="0.2">
      <c r="A62" s="331"/>
      <c r="B62" s="332"/>
      <c r="C62" s="333"/>
      <c r="D62" s="334"/>
      <c r="E62" s="221"/>
      <c r="F62" s="221"/>
      <c r="G62" s="221"/>
      <c r="H62" s="272"/>
      <c r="I62" s="335"/>
      <c r="J62" s="221"/>
      <c r="K62" s="221"/>
      <c r="L62" s="221"/>
      <c r="M62" s="221"/>
      <c r="N62" s="221"/>
      <c r="O62" s="221"/>
      <c r="P62" s="37"/>
      <c r="Q62" s="16"/>
    </row>
    <row r="63" spans="1:17" s="17" customFormat="1" x14ac:dyDescent="0.2">
      <c r="A63" s="331"/>
      <c r="B63" s="332"/>
      <c r="C63" s="333"/>
      <c r="D63" s="334"/>
      <c r="E63" s="221"/>
      <c r="F63" s="221"/>
      <c r="G63" s="221"/>
      <c r="H63" s="272"/>
      <c r="I63" s="335"/>
      <c r="J63" s="221"/>
      <c r="K63" s="221"/>
      <c r="L63" s="221"/>
      <c r="M63" s="221"/>
      <c r="N63" s="221"/>
      <c r="O63" s="221"/>
      <c r="P63" s="37"/>
      <c r="Q63" s="16"/>
    </row>
    <row r="64" spans="1:17" s="4" customFormat="1" ht="15.75" customHeight="1" thickBot="1" x14ac:dyDescent="0.25">
      <c r="A64" s="2"/>
      <c r="B64" s="2"/>
      <c r="C64" s="2"/>
      <c r="D64" s="2"/>
      <c r="E64" s="2"/>
      <c r="F64" s="3"/>
      <c r="G64" s="233"/>
      <c r="H64" s="21"/>
      <c r="I64" s="62"/>
      <c r="J64" s="3"/>
      <c r="K64" s="3"/>
      <c r="L64" s="3"/>
      <c r="M64" s="3"/>
      <c r="N64" s="3"/>
      <c r="O64" s="319" t="s">
        <v>65</v>
      </c>
      <c r="P64" s="21"/>
    </row>
    <row r="65" spans="1:17" s="6" customFormat="1" ht="41.25" customHeight="1" thickBot="1" x14ac:dyDescent="0.25">
      <c r="A65" s="22" t="s">
        <v>0</v>
      </c>
      <c r="B65" s="23"/>
      <c r="C65" s="24" t="s">
        <v>1</v>
      </c>
      <c r="D65" s="24" t="s">
        <v>2</v>
      </c>
      <c r="E65" s="25" t="s">
        <v>3</v>
      </c>
      <c r="F65" s="25" t="s">
        <v>61</v>
      </c>
      <c r="G65" s="63" t="s">
        <v>69</v>
      </c>
      <c r="H65" s="337"/>
      <c r="I65" s="277" t="s">
        <v>71</v>
      </c>
      <c r="J65" s="278" t="s">
        <v>55</v>
      </c>
      <c r="K65" s="279" t="s">
        <v>67</v>
      </c>
      <c r="L65" s="25" t="s">
        <v>66</v>
      </c>
      <c r="M65" s="25" t="s">
        <v>63</v>
      </c>
      <c r="N65" s="279" t="s">
        <v>68</v>
      </c>
      <c r="O65" s="320" t="s">
        <v>64</v>
      </c>
      <c r="P65" s="30"/>
    </row>
    <row r="66" spans="1:17" s="33" customFormat="1" ht="15" customHeight="1" thickTop="1" thickBot="1" x14ac:dyDescent="0.25">
      <c r="A66" s="351">
        <v>1</v>
      </c>
      <c r="B66" s="352"/>
      <c r="C66" s="338">
        <v>2</v>
      </c>
      <c r="D66" s="338">
        <v>3</v>
      </c>
      <c r="E66" s="339">
        <v>4</v>
      </c>
      <c r="F66" s="339">
        <v>5</v>
      </c>
      <c r="G66" s="340">
        <v>5</v>
      </c>
      <c r="H66" s="341"/>
      <c r="I66" s="281">
        <v>7</v>
      </c>
      <c r="J66" s="342">
        <v>8</v>
      </c>
      <c r="K66" s="339">
        <v>9</v>
      </c>
      <c r="L66" s="343">
        <v>6</v>
      </c>
      <c r="M66" s="339">
        <v>7</v>
      </c>
      <c r="N66" s="344">
        <v>8</v>
      </c>
      <c r="O66" s="349">
        <v>9</v>
      </c>
      <c r="P66" s="32"/>
    </row>
    <row r="67" spans="1:17" s="17" customFormat="1" x14ac:dyDescent="0.2">
      <c r="A67" s="66" t="s">
        <v>5</v>
      </c>
      <c r="B67" s="9" t="s">
        <v>92</v>
      </c>
      <c r="C67" s="345"/>
      <c r="D67" s="52"/>
      <c r="E67" s="259">
        <f>SUM(E68:E70)</f>
        <v>13550000</v>
      </c>
      <c r="F67" s="259">
        <f>SUM(F68:F70)</f>
        <v>13650000</v>
      </c>
      <c r="G67" s="243">
        <f>SUM(G68:G70)</f>
        <v>12300000</v>
      </c>
      <c r="H67" s="272"/>
      <c r="I67" s="172">
        <f>SUM(I68:I70)</f>
        <v>103</v>
      </c>
      <c r="J67" s="173">
        <f>SUM(J68:J70)</f>
        <v>25764610.579999998</v>
      </c>
      <c r="K67" s="173">
        <f>SUM(K68:K70)</f>
        <v>13600000</v>
      </c>
      <c r="L67" s="173">
        <f t="shared" ref="L67:N67" si="28">SUM(L68:L70)</f>
        <v>12300000</v>
      </c>
      <c r="M67" s="173">
        <f t="shared" si="28"/>
        <v>0</v>
      </c>
      <c r="N67" s="173">
        <f t="shared" si="28"/>
        <v>12300000</v>
      </c>
      <c r="O67" s="243">
        <f t="shared" ref="O67" si="29">SUM(O68:O70)</f>
        <v>0</v>
      </c>
      <c r="P67" s="37"/>
      <c r="Q67" s="16"/>
    </row>
    <row r="68" spans="1:17" s="19" customFormat="1" ht="12.75" x14ac:dyDescent="0.2">
      <c r="A68" s="28" t="s">
        <v>6</v>
      </c>
      <c r="B68" s="70" t="s">
        <v>35</v>
      </c>
      <c r="C68" s="12">
        <v>550</v>
      </c>
      <c r="D68" s="38"/>
      <c r="E68" s="138">
        <v>10550000</v>
      </c>
      <c r="F68" s="138">
        <v>11477831</v>
      </c>
      <c r="G68" s="211">
        <v>10477831</v>
      </c>
      <c r="H68" s="273"/>
      <c r="I68" s="73">
        <v>63</v>
      </c>
      <c r="J68" s="90">
        <v>22050236.579999998</v>
      </c>
      <c r="K68" s="91">
        <v>11427831</v>
      </c>
      <c r="L68" s="84">
        <v>10477831</v>
      </c>
      <c r="M68" s="91">
        <v>0</v>
      </c>
      <c r="N68" s="84">
        <f>L68-M68</f>
        <v>10477831</v>
      </c>
      <c r="O68" s="236"/>
      <c r="P68" s="39"/>
      <c r="Q68" s="51"/>
    </row>
    <row r="69" spans="1:17" s="19" customFormat="1" ht="12.75" x14ac:dyDescent="0.2">
      <c r="A69" s="97"/>
      <c r="B69" s="77" t="s">
        <v>36</v>
      </c>
      <c r="C69" s="12">
        <v>551</v>
      </c>
      <c r="D69" s="38"/>
      <c r="E69" s="138">
        <v>1500000</v>
      </c>
      <c r="F69" s="138">
        <v>1181749</v>
      </c>
      <c r="G69" s="211">
        <v>1131749</v>
      </c>
      <c r="H69" s="273"/>
      <c r="I69" s="73">
        <v>29</v>
      </c>
      <c r="J69" s="90">
        <v>1181749</v>
      </c>
      <c r="K69" s="91">
        <v>1181749</v>
      </c>
      <c r="L69" s="84">
        <v>1131749</v>
      </c>
      <c r="M69" s="91">
        <v>0</v>
      </c>
      <c r="N69" s="84">
        <f t="shared" ref="N69:N75" si="30">L69-M69</f>
        <v>1131749</v>
      </c>
      <c r="O69" s="236"/>
      <c r="P69" s="39"/>
      <c r="Q69" s="51"/>
    </row>
    <row r="70" spans="1:17" s="19" customFormat="1" ht="40.5" customHeight="1" x14ac:dyDescent="0.2">
      <c r="A70" s="29"/>
      <c r="B70" s="72" t="s">
        <v>37</v>
      </c>
      <c r="C70" s="72">
        <v>552</v>
      </c>
      <c r="D70" s="41"/>
      <c r="E70" s="193">
        <v>1500000</v>
      </c>
      <c r="F70" s="193">
        <v>990420</v>
      </c>
      <c r="G70" s="242">
        <v>690420</v>
      </c>
      <c r="H70" s="273"/>
      <c r="I70" s="74">
        <v>11</v>
      </c>
      <c r="J70" s="92">
        <v>2532625</v>
      </c>
      <c r="K70" s="186">
        <v>990420</v>
      </c>
      <c r="L70" s="85">
        <v>690420</v>
      </c>
      <c r="M70" s="93">
        <v>0</v>
      </c>
      <c r="N70" s="84">
        <f t="shared" si="30"/>
        <v>690420</v>
      </c>
      <c r="O70" s="237"/>
      <c r="P70" s="39"/>
      <c r="Q70" s="51"/>
    </row>
    <row r="71" spans="1:17" s="17" customFormat="1" x14ac:dyDescent="0.2">
      <c r="A71" s="66" t="s">
        <v>5</v>
      </c>
      <c r="B71" s="9" t="s">
        <v>95</v>
      </c>
      <c r="C71" s="184"/>
      <c r="D71" s="52"/>
      <c r="E71" s="259">
        <f>SUM(E72:E73)</f>
        <v>30100000</v>
      </c>
      <c r="F71" s="259">
        <f t="shared" ref="F71:G71" si="31">SUM(F72:F73)</f>
        <v>34900000</v>
      </c>
      <c r="G71" s="260">
        <f t="shared" si="31"/>
        <v>33451007</v>
      </c>
      <c r="H71" s="272"/>
      <c r="I71" s="75">
        <f>SUM(I72:I73)</f>
        <v>535</v>
      </c>
      <c r="J71" s="87">
        <f>SUM(J72:J73)</f>
        <v>62161317.5</v>
      </c>
      <c r="K71" s="88">
        <f>SUM(K72:K73)</f>
        <v>34870000</v>
      </c>
      <c r="L71" s="88">
        <f t="shared" ref="L71:O71" si="32">SUM(L72:L73)</f>
        <v>33505000</v>
      </c>
      <c r="M71" s="88">
        <f t="shared" si="32"/>
        <v>53993</v>
      </c>
      <c r="N71" s="83">
        <f t="shared" si="32"/>
        <v>33451007</v>
      </c>
      <c r="O71" s="264">
        <f t="shared" si="32"/>
        <v>87285.6</v>
      </c>
      <c r="P71" s="37"/>
      <c r="Q71" s="16"/>
    </row>
    <row r="72" spans="1:17" s="19" customFormat="1" ht="12.75" x14ac:dyDescent="0.2">
      <c r="A72" s="28" t="s">
        <v>6</v>
      </c>
      <c r="B72" s="185" t="s">
        <v>95</v>
      </c>
      <c r="C72" s="184">
        <v>555</v>
      </c>
      <c r="D72" s="38"/>
      <c r="E72" s="138">
        <v>22000000</v>
      </c>
      <c r="F72" s="138">
        <v>26800000</v>
      </c>
      <c r="G72" s="211">
        <v>25351007</v>
      </c>
      <c r="H72" s="273"/>
      <c r="I72" s="142">
        <v>523</v>
      </c>
      <c r="J72" s="143">
        <v>54061317.5</v>
      </c>
      <c r="K72" s="144">
        <v>26770000</v>
      </c>
      <c r="L72" s="138">
        <v>25405000</v>
      </c>
      <c r="M72" s="144">
        <v>53993</v>
      </c>
      <c r="N72" s="84">
        <f>L72-M72</f>
        <v>25351007</v>
      </c>
      <c r="O72" s="211">
        <f>47700+39585.6</f>
        <v>87285.6</v>
      </c>
      <c r="P72" s="39"/>
    </row>
    <row r="73" spans="1:17" s="17" customFormat="1" x14ac:dyDescent="0.2">
      <c r="A73" s="66"/>
      <c r="B73" s="185" t="s">
        <v>38</v>
      </c>
      <c r="C73" s="184">
        <v>556</v>
      </c>
      <c r="D73" s="52"/>
      <c r="E73" s="138">
        <v>8100000</v>
      </c>
      <c r="F73" s="138">
        <v>8100000</v>
      </c>
      <c r="G73" s="211">
        <v>8100000</v>
      </c>
      <c r="H73" s="273"/>
      <c r="I73" s="169">
        <v>12</v>
      </c>
      <c r="J73" s="170">
        <v>8100000</v>
      </c>
      <c r="K73" s="171">
        <v>8100000</v>
      </c>
      <c r="L73" s="193">
        <v>8100000</v>
      </c>
      <c r="M73" s="171">
        <v>0</v>
      </c>
      <c r="N73" s="85">
        <v>8100000</v>
      </c>
      <c r="O73" s="243"/>
      <c r="P73" s="37"/>
      <c r="Q73" s="16"/>
    </row>
    <row r="74" spans="1:17" ht="29.25" customHeight="1" x14ac:dyDescent="0.2">
      <c r="A74" s="118" t="s">
        <v>5</v>
      </c>
      <c r="B74" s="182" t="s">
        <v>93</v>
      </c>
      <c r="C74" s="121">
        <v>610</v>
      </c>
      <c r="D74" s="183"/>
      <c r="E74" s="128">
        <v>4000000</v>
      </c>
      <c r="F74" s="128">
        <v>4000000</v>
      </c>
      <c r="G74" s="240">
        <v>4000000</v>
      </c>
      <c r="H74" s="272"/>
      <c r="I74" s="133">
        <v>6</v>
      </c>
      <c r="J74" s="134">
        <v>4000000</v>
      </c>
      <c r="K74" s="131">
        <v>4000000</v>
      </c>
      <c r="L74" s="128">
        <v>4000000</v>
      </c>
      <c r="M74" s="131">
        <v>0</v>
      </c>
      <c r="N74" s="177">
        <f t="shared" si="30"/>
        <v>4000000</v>
      </c>
      <c r="O74" s="240"/>
      <c r="P74" s="37"/>
    </row>
    <row r="75" spans="1:17" ht="29.25" customHeight="1" thickBot="1" x14ac:dyDescent="0.25">
      <c r="A75" s="135" t="s">
        <v>5</v>
      </c>
      <c r="B75" s="190" t="s">
        <v>94</v>
      </c>
      <c r="C75" s="191">
        <v>620</v>
      </c>
      <c r="D75" s="192"/>
      <c r="E75" s="140">
        <v>0</v>
      </c>
      <c r="F75" s="140">
        <v>4000000</v>
      </c>
      <c r="G75" s="256">
        <v>3675000</v>
      </c>
      <c r="H75" s="272"/>
      <c r="I75" s="75">
        <v>38</v>
      </c>
      <c r="J75" s="221">
        <v>5923377</v>
      </c>
      <c r="K75" s="83">
        <v>4000000</v>
      </c>
      <c r="L75" s="83">
        <v>3675000</v>
      </c>
      <c r="M75" s="88">
        <v>0</v>
      </c>
      <c r="N75" s="177">
        <f t="shared" si="30"/>
        <v>3675000</v>
      </c>
      <c r="O75" s="235"/>
      <c r="P75" s="37"/>
    </row>
    <row r="76" spans="1:17" s="299" customFormat="1" ht="15.75" thickBot="1" x14ac:dyDescent="0.3">
      <c r="A76" s="194" t="s">
        <v>39</v>
      </c>
      <c r="B76" s="195"/>
      <c r="C76" s="55"/>
      <c r="D76" s="195">
        <v>14</v>
      </c>
      <c r="E76" s="261">
        <f>SUM(E77,E83,E86,E87,E88)</f>
        <v>6375000</v>
      </c>
      <c r="F76" s="261">
        <f t="shared" ref="F76" si="33">SUM(F77,F83,F86,F87,F88)</f>
        <v>12775000</v>
      </c>
      <c r="G76" s="262">
        <f>SUM(G77,G83,G86,G87,G88)</f>
        <v>9237403</v>
      </c>
      <c r="H76" s="350"/>
      <c r="I76" s="301">
        <f>SUM(I77,I83,I86,I87,I88)</f>
        <v>72</v>
      </c>
      <c r="J76" s="303">
        <f>SUM(J77,J83,J86,J87,J88)</f>
        <v>10486683</v>
      </c>
      <c r="K76" s="303">
        <f t="shared" ref="K76:N76" si="34">SUM(K77,K83,K86,K87,K88)</f>
        <v>9239495</v>
      </c>
      <c r="L76" s="303">
        <f t="shared" si="34"/>
        <v>9239495</v>
      </c>
      <c r="M76" s="303">
        <f t="shared" si="34"/>
        <v>2092</v>
      </c>
      <c r="N76" s="303">
        <f t="shared" si="34"/>
        <v>9237403</v>
      </c>
      <c r="O76" s="270">
        <f>SUM(O77,O83,O86,O87,O88)</f>
        <v>76604.28</v>
      </c>
      <c r="P76" s="298"/>
    </row>
    <row r="77" spans="1:17" ht="15" customHeight="1" x14ac:dyDescent="0.2">
      <c r="A77" s="66" t="s">
        <v>5</v>
      </c>
      <c r="B77" s="196" t="s">
        <v>96</v>
      </c>
      <c r="C77" s="197"/>
      <c r="D77" s="198"/>
      <c r="E77" s="259">
        <f>SUM(E78:E82)</f>
        <v>2625000</v>
      </c>
      <c r="F77" s="259">
        <f>SUM(F78:F82)</f>
        <v>2625000</v>
      </c>
      <c r="G77" s="243">
        <f>SUM(G78:G82)</f>
        <v>2625000</v>
      </c>
      <c r="H77" s="272"/>
      <c r="I77" s="172">
        <f>SUM(I78:I82)</f>
        <v>16</v>
      </c>
      <c r="J77" s="173">
        <f>SUM(J78:J82)</f>
        <v>3517188</v>
      </c>
      <c r="K77" s="173">
        <f t="shared" ref="K77:N77" si="35">SUM(K78:K82)</f>
        <v>2625000</v>
      </c>
      <c r="L77" s="173">
        <f t="shared" si="35"/>
        <v>2625000</v>
      </c>
      <c r="M77" s="173">
        <f t="shared" si="35"/>
        <v>0</v>
      </c>
      <c r="N77" s="173">
        <f t="shared" si="35"/>
        <v>2625000</v>
      </c>
      <c r="O77" s="243">
        <f t="shared" ref="O77" si="36">SUM(O78:O82)</f>
        <v>0</v>
      </c>
      <c r="P77" s="37"/>
    </row>
    <row r="78" spans="1:17" s="15" customFormat="1" ht="15" customHeight="1" x14ac:dyDescent="0.2">
      <c r="A78" s="28" t="s">
        <v>6</v>
      </c>
      <c r="B78" s="12" t="s">
        <v>40</v>
      </c>
      <c r="C78" s="12">
        <v>575</v>
      </c>
      <c r="D78" s="77"/>
      <c r="E78" s="138">
        <v>1375000</v>
      </c>
      <c r="F78" s="138">
        <v>1375000</v>
      </c>
      <c r="G78" s="211">
        <v>1375000</v>
      </c>
      <c r="H78" s="273"/>
      <c r="I78" s="142">
        <v>5</v>
      </c>
      <c r="J78" s="143">
        <v>1500000</v>
      </c>
      <c r="K78" s="138">
        <v>1375000</v>
      </c>
      <c r="L78" s="138">
        <v>1375000</v>
      </c>
      <c r="M78" s="139">
        <v>0</v>
      </c>
      <c r="N78" s="138">
        <f>L78-M78</f>
        <v>1375000</v>
      </c>
      <c r="O78" s="211"/>
      <c r="P78" s="39"/>
    </row>
    <row r="79" spans="1:17" s="15" customFormat="1" ht="15" customHeight="1" x14ac:dyDescent="0.2">
      <c r="A79" s="97"/>
      <c r="B79" s="12" t="s">
        <v>41</v>
      </c>
      <c r="C79" s="12">
        <v>576</v>
      </c>
      <c r="D79" s="77"/>
      <c r="E79" s="138">
        <v>450000</v>
      </c>
      <c r="F79" s="138">
        <v>450000</v>
      </c>
      <c r="G79" s="211">
        <v>450000</v>
      </c>
      <c r="H79" s="273"/>
      <c r="I79" s="142">
        <v>5</v>
      </c>
      <c r="J79" s="143">
        <v>812188</v>
      </c>
      <c r="K79" s="138">
        <v>450000</v>
      </c>
      <c r="L79" s="138">
        <v>450000</v>
      </c>
      <c r="M79" s="139">
        <v>0</v>
      </c>
      <c r="N79" s="138">
        <f t="shared" ref="N79:N82" si="37">L79-M79</f>
        <v>450000</v>
      </c>
      <c r="O79" s="211"/>
      <c r="P79" s="39"/>
    </row>
    <row r="80" spans="1:17" s="15" customFormat="1" ht="15" customHeight="1" x14ac:dyDescent="0.2">
      <c r="A80" s="97"/>
      <c r="B80" s="12" t="s">
        <v>42</v>
      </c>
      <c r="C80" s="12">
        <v>577</v>
      </c>
      <c r="D80" s="77"/>
      <c r="E80" s="138">
        <v>300000</v>
      </c>
      <c r="F80" s="138">
        <v>300000</v>
      </c>
      <c r="G80" s="211">
        <v>300000</v>
      </c>
      <c r="H80" s="273"/>
      <c r="I80" s="142">
        <v>3</v>
      </c>
      <c r="J80" s="143">
        <v>455000</v>
      </c>
      <c r="K80" s="138">
        <v>300000</v>
      </c>
      <c r="L80" s="138">
        <v>300000</v>
      </c>
      <c r="M80" s="144">
        <v>0</v>
      </c>
      <c r="N80" s="138">
        <f t="shared" si="37"/>
        <v>300000</v>
      </c>
      <c r="O80" s="211"/>
      <c r="P80" s="39"/>
    </row>
    <row r="81" spans="1:16" s="15" customFormat="1" ht="15" customHeight="1" x14ac:dyDescent="0.2">
      <c r="A81" s="97"/>
      <c r="B81" s="12" t="s">
        <v>43</v>
      </c>
      <c r="C81" s="12">
        <v>578</v>
      </c>
      <c r="D81" s="77"/>
      <c r="E81" s="138">
        <v>300000</v>
      </c>
      <c r="F81" s="138">
        <v>300000</v>
      </c>
      <c r="G81" s="211">
        <v>300000</v>
      </c>
      <c r="H81" s="273"/>
      <c r="I81" s="142">
        <v>2</v>
      </c>
      <c r="J81" s="143">
        <v>550000</v>
      </c>
      <c r="K81" s="138">
        <v>300000</v>
      </c>
      <c r="L81" s="138">
        <v>300000</v>
      </c>
      <c r="M81" s="144">
        <v>0</v>
      </c>
      <c r="N81" s="138">
        <f t="shared" si="37"/>
        <v>300000</v>
      </c>
      <c r="O81" s="211"/>
      <c r="P81" s="39"/>
    </row>
    <row r="82" spans="1:16" s="15" customFormat="1" ht="16.5" customHeight="1" x14ac:dyDescent="0.2">
      <c r="A82" s="97"/>
      <c r="B82" s="12" t="s">
        <v>44</v>
      </c>
      <c r="C82" s="12">
        <v>579</v>
      </c>
      <c r="D82" s="77"/>
      <c r="E82" s="138">
        <v>200000</v>
      </c>
      <c r="F82" s="138">
        <v>200000</v>
      </c>
      <c r="G82" s="211">
        <v>200000</v>
      </c>
      <c r="H82" s="273"/>
      <c r="I82" s="142">
        <v>1</v>
      </c>
      <c r="J82" s="143">
        <v>200000</v>
      </c>
      <c r="K82" s="138">
        <v>200000</v>
      </c>
      <c r="L82" s="138">
        <v>200000</v>
      </c>
      <c r="M82" s="144">
        <v>0</v>
      </c>
      <c r="N82" s="138">
        <f t="shared" si="37"/>
        <v>200000</v>
      </c>
      <c r="O82" s="211"/>
      <c r="P82" s="39"/>
    </row>
    <row r="83" spans="1:16" ht="15.75" customHeight="1" x14ac:dyDescent="0.2">
      <c r="A83" s="27" t="s">
        <v>5</v>
      </c>
      <c r="B83" s="122" t="s">
        <v>97</v>
      </c>
      <c r="C83" s="100"/>
      <c r="D83" s="104"/>
      <c r="E83" s="83">
        <f>SUM(E84:E85)</f>
        <v>2250000</v>
      </c>
      <c r="F83" s="83">
        <f>SUM(F84:F85)</f>
        <v>2250000</v>
      </c>
      <c r="G83" s="235">
        <f>SUM(G84:G85)</f>
        <v>1754703</v>
      </c>
      <c r="H83" s="272"/>
      <c r="I83" s="75">
        <f t="shared" ref="I83:N83" si="38">SUM(I84:I85)</f>
        <v>37</v>
      </c>
      <c r="J83" s="87">
        <f t="shared" si="38"/>
        <v>1861795</v>
      </c>
      <c r="K83" s="83">
        <f t="shared" si="38"/>
        <v>1756795</v>
      </c>
      <c r="L83" s="83">
        <f t="shared" si="38"/>
        <v>1756795</v>
      </c>
      <c r="M83" s="88">
        <f t="shared" si="38"/>
        <v>2092</v>
      </c>
      <c r="N83" s="83">
        <f t="shared" si="38"/>
        <v>1754703</v>
      </c>
      <c r="O83" s="235">
        <f>SUM(O84:O85)</f>
        <v>57407.380000000005</v>
      </c>
      <c r="P83" s="37"/>
    </row>
    <row r="84" spans="1:16" s="15" customFormat="1" ht="28.5" customHeight="1" x14ac:dyDescent="0.2">
      <c r="A84" s="28" t="s">
        <v>6</v>
      </c>
      <c r="B84" s="12" t="s">
        <v>45</v>
      </c>
      <c r="C84" s="77">
        <v>566</v>
      </c>
      <c r="D84" s="77"/>
      <c r="E84" s="138">
        <v>1550000</v>
      </c>
      <c r="F84" s="138">
        <v>1550000</v>
      </c>
      <c r="G84" s="211">
        <v>1127050</v>
      </c>
      <c r="H84" s="273"/>
      <c r="I84" s="142">
        <v>16</v>
      </c>
      <c r="J84" s="143">
        <v>1197050</v>
      </c>
      <c r="K84" s="138">
        <v>1127050</v>
      </c>
      <c r="L84" s="138">
        <v>1127050</v>
      </c>
      <c r="M84" s="144">
        <v>0</v>
      </c>
      <c r="N84" s="138">
        <f>L84-M84</f>
        <v>1127050</v>
      </c>
      <c r="O84" s="211">
        <v>28931.38</v>
      </c>
      <c r="P84" s="39"/>
    </row>
    <row r="85" spans="1:16" s="15" customFormat="1" ht="30.75" customHeight="1" x14ac:dyDescent="0.2">
      <c r="A85" s="28"/>
      <c r="B85" s="12" t="s">
        <v>46</v>
      </c>
      <c r="C85" s="77">
        <v>569</v>
      </c>
      <c r="D85" s="77"/>
      <c r="E85" s="138">
        <v>700000</v>
      </c>
      <c r="F85" s="193">
        <v>700000</v>
      </c>
      <c r="G85" s="211">
        <v>627653</v>
      </c>
      <c r="H85" s="273"/>
      <c r="I85" s="142">
        <v>21</v>
      </c>
      <c r="J85" s="143">
        <v>664745</v>
      </c>
      <c r="K85" s="138">
        <v>629745</v>
      </c>
      <c r="L85" s="138">
        <v>629745</v>
      </c>
      <c r="M85" s="144">
        <v>2092</v>
      </c>
      <c r="N85" s="138">
        <f>L85-M85</f>
        <v>627653</v>
      </c>
      <c r="O85" s="211">
        <v>28476</v>
      </c>
      <c r="P85" s="39"/>
    </row>
    <row r="86" spans="1:16" s="20" customFormat="1" ht="15" customHeight="1" x14ac:dyDescent="0.2">
      <c r="A86" s="199" t="s">
        <v>5</v>
      </c>
      <c r="B86" s="200" t="s">
        <v>98</v>
      </c>
      <c r="C86" s="201">
        <v>570</v>
      </c>
      <c r="D86" s="56"/>
      <c r="E86" s="128">
        <v>1500000</v>
      </c>
      <c r="F86" s="263">
        <v>1500000</v>
      </c>
      <c r="G86" s="263">
        <v>580000</v>
      </c>
      <c r="H86" s="274"/>
      <c r="I86" s="133">
        <v>2</v>
      </c>
      <c r="J86" s="134">
        <v>580000</v>
      </c>
      <c r="K86" s="128">
        <v>580000</v>
      </c>
      <c r="L86" s="128">
        <v>580000</v>
      </c>
      <c r="M86" s="131">
        <v>0</v>
      </c>
      <c r="N86" s="212">
        <f>L86-M86</f>
        <v>580000</v>
      </c>
      <c r="O86" s="240"/>
      <c r="P86" s="57"/>
    </row>
    <row r="87" spans="1:16" s="20" customFormat="1" ht="15" customHeight="1" x14ac:dyDescent="0.2">
      <c r="A87" s="199" t="s">
        <v>5</v>
      </c>
      <c r="B87" s="200" t="s">
        <v>99</v>
      </c>
      <c r="C87" s="201">
        <v>625</v>
      </c>
      <c r="D87" s="56"/>
      <c r="E87" s="128">
        <f>SUM('[1]14'!H60)</f>
        <v>0</v>
      </c>
      <c r="F87" s="263">
        <v>900000</v>
      </c>
      <c r="G87" s="263">
        <v>180000</v>
      </c>
      <c r="H87" s="274"/>
      <c r="I87" s="213">
        <v>1</v>
      </c>
      <c r="J87" s="214">
        <v>180000</v>
      </c>
      <c r="K87" s="215">
        <v>180000</v>
      </c>
      <c r="L87" s="215">
        <v>180000</v>
      </c>
      <c r="M87" s="216">
        <v>0</v>
      </c>
      <c r="N87" s="212">
        <f>L87-M87</f>
        <v>180000</v>
      </c>
      <c r="O87" s="241"/>
      <c r="P87" s="57"/>
    </row>
    <row r="88" spans="1:16" s="20" customFormat="1" ht="33" customHeight="1" x14ac:dyDescent="0.2">
      <c r="A88" s="27" t="s">
        <v>5</v>
      </c>
      <c r="B88" s="202" t="s">
        <v>56</v>
      </c>
      <c r="C88" s="203"/>
      <c r="D88" s="204"/>
      <c r="E88" s="83">
        <f>SUM(E89:E91)</f>
        <v>0</v>
      </c>
      <c r="F88" s="83">
        <f t="shared" ref="F88:G88" si="39">SUM(F89:F91)</f>
        <v>5500000</v>
      </c>
      <c r="G88" s="264">
        <f t="shared" si="39"/>
        <v>4097700</v>
      </c>
      <c r="H88" s="274"/>
      <c r="I88" s="75">
        <f>SUM(I89:I91)</f>
        <v>16</v>
      </c>
      <c r="J88" s="87">
        <f>SUM(J89:J91)</f>
        <v>4347700</v>
      </c>
      <c r="K88" s="83">
        <f t="shared" ref="K88:M88" si="40">SUM(K89:K91)</f>
        <v>4097700</v>
      </c>
      <c r="L88" s="83">
        <f>SUM(L89:L91)</f>
        <v>4097700</v>
      </c>
      <c r="M88" s="88">
        <f t="shared" si="40"/>
        <v>0</v>
      </c>
      <c r="N88" s="83">
        <f>SUM(N89:N91)</f>
        <v>4097700</v>
      </c>
      <c r="O88" s="235">
        <f>SUM(O89:O91)</f>
        <v>19196.900000000001</v>
      </c>
      <c r="P88" s="57"/>
    </row>
    <row r="89" spans="1:16" s="20" customFormat="1" ht="30" customHeight="1" x14ac:dyDescent="0.2">
      <c r="A89" s="28" t="s">
        <v>6</v>
      </c>
      <c r="B89" s="205" t="s">
        <v>57</v>
      </c>
      <c r="C89" s="206">
        <v>630</v>
      </c>
      <c r="D89" s="207"/>
      <c r="E89" s="138">
        <v>0</v>
      </c>
      <c r="F89" s="138">
        <v>3435000</v>
      </c>
      <c r="G89" s="265">
        <v>2232700</v>
      </c>
      <c r="H89" s="274"/>
      <c r="I89" s="142">
        <v>11</v>
      </c>
      <c r="J89" s="143">
        <v>2482700</v>
      </c>
      <c r="K89" s="138">
        <v>2232700</v>
      </c>
      <c r="L89" s="138">
        <v>2232700</v>
      </c>
      <c r="M89" s="144">
        <v>0</v>
      </c>
      <c r="N89" s="138">
        <f>L89-M89</f>
        <v>2232700</v>
      </c>
      <c r="O89" s="211"/>
      <c r="P89" s="57"/>
    </row>
    <row r="90" spans="1:16" s="20" customFormat="1" ht="28.5" customHeight="1" x14ac:dyDescent="0.2">
      <c r="A90" s="248"/>
      <c r="B90" s="205" t="s">
        <v>58</v>
      </c>
      <c r="C90" s="206">
        <v>631</v>
      </c>
      <c r="D90" s="207"/>
      <c r="E90" s="138">
        <v>0</v>
      </c>
      <c r="F90" s="138">
        <v>500000</v>
      </c>
      <c r="G90" s="265">
        <v>300000</v>
      </c>
      <c r="H90" s="274"/>
      <c r="I90" s="142">
        <v>2</v>
      </c>
      <c r="J90" s="143">
        <v>300000</v>
      </c>
      <c r="K90" s="138">
        <v>300000</v>
      </c>
      <c r="L90" s="138">
        <v>300000</v>
      </c>
      <c r="M90" s="144">
        <v>0</v>
      </c>
      <c r="N90" s="138">
        <f t="shared" ref="N90:N91" si="41">L90-M90</f>
        <v>300000</v>
      </c>
      <c r="O90" s="211">
        <v>19195.900000000001</v>
      </c>
      <c r="P90" s="57"/>
    </row>
    <row r="91" spans="1:16" s="20" customFormat="1" ht="15" customHeight="1" thickBot="1" x14ac:dyDescent="0.25">
      <c r="A91" s="249"/>
      <c r="B91" s="208" t="s">
        <v>59</v>
      </c>
      <c r="C91" s="209">
        <v>632</v>
      </c>
      <c r="D91" s="210"/>
      <c r="E91" s="193"/>
      <c r="F91" s="193">
        <v>1565000</v>
      </c>
      <c r="G91" s="242">
        <v>1565000</v>
      </c>
      <c r="H91" s="274"/>
      <c r="I91" s="169">
        <v>3</v>
      </c>
      <c r="J91" s="170">
        <v>1565000</v>
      </c>
      <c r="K91" s="193">
        <v>1565000</v>
      </c>
      <c r="L91" s="193">
        <v>1565000</v>
      </c>
      <c r="M91" s="171">
        <v>0</v>
      </c>
      <c r="N91" s="138">
        <f t="shared" si="41"/>
        <v>1565000</v>
      </c>
      <c r="O91" s="242">
        <v>1</v>
      </c>
      <c r="P91" s="57"/>
    </row>
    <row r="92" spans="1:16" s="299" customFormat="1" ht="15.75" thickBot="1" x14ac:dyDescent="0.3">
      <c r="A92" s="194" t="s">
        <v>47</v>
      </c>
      <c r="B92" s="54"/>
      <c r="C92" s="55"/>
      <c r="D92" s="195">
        <v>18</v>
      </c>
      <c r="E92" s="261">
        <f>SUM(E93,E102,E103,E106)</f>
        <v>24100004</v>
      </c>
      <c r="F92" s="261">
        <f>SUM(F93,F102,F103,F106)</f>
        <v>31308505</v>
      </c>
      <c r="G92" s="262">
        <f>SUM(G93,G102,G103,G106)</f>
        <v>31083955</v>
      </c>
      <c r="H92" s="295"/>
      <c r="I92" s="296">
        <f t="shared" ref="I92:O92" si="42">SUM(I93,I102,I103,I106)</f>
        <v>500</v>
      </c>
      <c r="J92" s="261">
        <f t="shared" si="42"/>
        <v>41732273</v>
      </c>
      <c r="K92" s="261">
        <f t="shared" si="42"/>
        <v>31229009</v>
      </c>
      <c r="L92" s="261">
        <f t="shared" si="42"/>
        <v>31229006</v>
      </c>
      <c r="M92" s="309">
        <f t="shared" si="42"/>
        <v>145057</v>
      </c>
      <c r="N92" s="309">
        <f t="shared" si="42"/>
        <v>31083958</v>
      </c>
      <c r="O92" s="271">
        <f t="shared" si="42"/>
        <v>120000</v>
      </c>
      <c r="P92" s="298"/>
    </row>
    <row r="93" spans="1:16" ht="30" customHeight="1" x14ac:dyDescent="0.2">
      <c r="A93" s="66" t="s">
        <v>5</v>
      </c>
      <c r="B93" s="217" t="s">
        <v>100</v>
      </c>
      <c r="C93" s="197"/>
      <c r="D93" s="198"/>
      <c r="E93" s="259">
        <f>SUM(E94:E101)</f>
        <v>8100004</v>
      </c>
      <c r="F93" s="259">
        <f>SUM(F94:F101)</f>
        <v>10690005</v>
      </c>
      <c r="G93" s="243">
        <f>SUM(G94:G101)</f>
        <v>10573899</v>
      </c>
      <c r="H93" s="272"/>
      <c r="I93" s="65">
        <f t="shared" ref="I93:N93" si="43">SUM(I94:I101)</f>
        <v>112</v>
      </c>
      <c r="J93" s="173">
        <f t="shared" si="43"/>
        <v>20163253</v>
      </c>
      <c r="K93" s="173">
        <f t="shared" si="43"/>
        <v>10620009</v>
      </c>
      <c r="L93" s="173">
        <f t="shared" si="43"/>
        <v>10620006</v>
      </c>
      <c r="M93" s="173">
        <f t="shared" si="43"/>
        <v>46113</v>
      </c>
      <c r="N93" s="173">
        <f t="shared" si="43"/>
        <v>10573902</v>
      </c>
      <c r="O93" s="239">
        <f>SUM(O100)</f>
        <v>100000</v>
      </c>
      <c r="P93" s="37"/>
    </row>
    <row r="94" spans="1:16" s="15" customFormat="1" ht="15" customHeight="1" x14ac:dyDescent="0.2">
      <c r="A94" s="28" t="s">
        <v>6</v>
      </c>
      <c r="B94" s="12" t="s">
        <v>48</v>
      </c>
      <c r="C94" s="12">
        <v>580</v>
      </c>
      <c r="D94" s="77"/>
      <c r="E94" s="138">
        <v>1200000</v>
      </c>
      <c r="F94" s="138">
        <v>1500000</v>
      </c>
      <c r="G94" s="211">
        <v>1425105</v>
      </c>
      <c r="H94" s="273"/>
      <c r="I94" s="142">
        <v>12</v>
      </c>
      <c r="J94" s="143">
        <v>1550000</v>
      </c>
      <c r="K94" s="144">
        <v>1430000</v>
      </c>
      <c r="L94" s="138">
        <v>1430000</v>
      </c>
      <c r="M94" s="144">
        <v>4895</v>
      </c>
      <c r="N94" s="138">
        <f>L94-M94</f>
        <v>1425105</v>
      </c>
      <c r="O94" s="211"/>
      <c r="P94" s="39"/>
    </row>
    <row r="95" spans="1:16" s="15" customFormat="1" ht="15" customHeight="1" x14ac:dyDescent="0.2">
      <c r="A95" s="97"/>
      <c r="B95" s="12" t="s">
        <v>49</v>
      </c>
      <c r="C95" s="12">
        <v>581</v>
      </c>
      <c r="D95" s="77"/>
      <c r="E95" s="138">
        <v>400000</v>
      </c>
      <c r="F95" s="138">
        <v>900000</v>
      </c>
      <c r="G95" s="211">
        <v>858839</v>
      </c>
      <c r="H95" s="273"/>
      <c r="I95" s="142">
        <v>25</v>
      </c>
      <c r="J95" s="143">
        <v>975700</v>
      </c>
      <c r="K95" s="144">
        <v>900000</v>
      </c>
      <c r="L95" s="138">
        <v>900000</v>
      </c>
      <c r="M95" s="144">
        <v>41161</v>
      </c>
      <c r="N95" s="138">
        <f t="shared" ref="N95:N102" si="44">L95-M95</f>
        <v>858839</v>
      </c>
      <c r="O95" s="211"/>
      <c r="P95" s="39"/>
    </row>
    <row r="96" spans="1:16" s="15" customFormat="1" ht="30" customHeight="1" x14ac:dyDescent="0.2">
      <c r="A96" s="29"/>
      <c r="B96" s="72" t="s">
        <v>50</v>
      </c>
      <c r="C96" s="72">
        <v>582</v>
      </c>
      <c r="D96" s="346"/>
      <c r="E96" s="193">
        <v>600000</v>
      </c>
      <c r="F96" s="193">
        <v>800000</v>
      </c>
      <c r="G96" s="242">
        <v>799950</v>
      </c>
      <c r="H96" s="347"/>
      <c r="I96" s="169">
        <v>26</v>
      </c>
      <c r="J96" s="170">
        <v>1009300</v>
      </c>
      <c r="K96" s="171">
        <v>800000</v>
      </c>
      <c r="L96" s="193">
        <v>800000</v>
      </c>
      <c r="M96" s="171">
        <v>50</v>
      </c>
      <c r="N96" s="193">
        <f t="shared" si="44"/>
        <v>799950</v>
      </c>
      <c r="O96" s="242"/>
      <c r="P96" s="39"/>
    </row>
    <row r="97" spans="1:17" s="4" customFormat="1" ht="15.75" customHeight="1" thickBot="1" x14ac:dyDescent="0.25">
      <c r="A97" s="2"/>
      <c r="B97" s="2"/>
      <c r="C97" s="2"/>
      <c r="D97" s="2"/>
      <c r="E97" s="2"/>
      <c r="F97" s="3"/>
      <c r="G97" s="233"/>
      <c r="H97" s="21"/>
      <c r="I97" s="62"/>
      <c r="J97" s="3"/>
      <c r="K97" s="3"/>
      <c r="L97" s="3"/>
      <c r="M97" s="3"/>
      <c r="N97" s="3"/>
      <c r="O97" s="319" t="s">
        <v>65</v>
      </c>
      <c r="P97" s="21"/>
    </row>
    <row r="98" spans="1:17" s="6" customFormat="1" ht="41.25" customHeight="1" thickBot="1" x14ac:dyDescent="0.25">
      <c r="A98" s="22" t="s">
        <v>0</v>
      </c>
      <c r="B98" s="23"/>
      <c r="C98" s="24" t="s">
        <v>1</v>
      </c>
      <c r="D98" s="24" t="s">
        <v>2</v>
      </c>
      <c r="E98" s="25" t="s">
        <v>3</v>
      </c>
      <c r="F98" s="25" t="s">
        <v>61</v>
      </c>
      <c r="G98" s="63" t="s">
        <v>69</v>
      </c>
      <c r="H98" s="337"/>
      <c r="I98" s="277" t="s">
        <v>71</v>
      </c>
      <c r="J98" s="278" t="s">
        <v>55</v>
      </c>
      <c r="K98" s="279" t="s">
        <v>67</v>
      </c>
      <c r="L98" s="25" t="s">
        <v>66</v>
      </c>
      <c r="M98" s="25" t="s">
        <v>63</v>
      </c>
      <c r="N98" s="279" t="s">
        <v>68</v>
      </c>
      <c r="O98" s="320" t="s">
        <v>64</v>
      </c>
      <c r="P98" s="30"/>
    </row>
    <row r="99" spans="1:17" s="33" customFormat="1" ht="15" customHeight="1" thickTop="1" thickBot="1" x14ac:dyDescent="0.25">
      <c r="A99" s="351">
        <v>1</v>
      </c>
      <c r="B99" s="352"/>
      <c r="C99" s="338">
        <v>2</v>
      </c>
      <c r="D99" s="338">
        <v>3</v>
      </c>
      <c r="E99" s="339">
        <v>4</v>
      </c>
      <c r="F99" s="339">
        <v>5</v>
      </c>
      <c r="G99" s="340">
        <v>5</v>
      </c>
      <c r="H99" s="341"/>
      <c r="I99" s="281">
        <v>7</v>
      </c>
      <c r="J99" s="342">
        <v>8</v>
      </c>
      <c r="K99" s="339">
        <v>9</v>
      </c>
      <c r="L99" s="343">
        <v>6</v>
      </c>
      <c r="M99" s="339">
        <v>7</v>
      </c>
      <c r="N99" s="344">
        <v>8</v>
      </c>
      <c r="O99" s="349">
        <v>9</v>
      </c>
      <c r="P99" s="32"/>
    </row>
    <row r="100" spans="1:17" s="15" customFormat="1" ht="29.25" customHeight="1" x14ac:dyDescent="0.2">
      <c r="A100" s="97"/>
      <c r="B100" s="12" t="s">
        <v>51</v>
      </c>
      <c r="C100" s="12">
        <v>583</v>
      </c>
      <c r="D100" s="77"/>
      <c r="E100" s="138">
        <v>5300000</v>
      </c>
      <c r="F100" s="138">
        <v>7100000</v>
      </c>
      <c r="G100" s="211">
        <v>7100000</v>
      </c>
      <c r="H100" s="273"/>
      <c r="I100" s="142">
        <v>39</v>
      </c>
      <c r="J100" s="143">
        <v>15768245</v>
      </c>
      <c r="K100" s="144">
        <v>7100000</v>
      </c>
      <c r="L100" s="138">
        <v>7100000</v>
      </c>
      <c r="M100" s="144">
        <v>0</v>
      </c>
      <c r="N100" s="138">
        <f t="shared" si="44"/>
        <v>7100000</v>
      </c>
      <c r="O100" s="211">
        <v>100000</v>
      </c>
      <c r="P100" s="39"/>
    </row>
    <row r="101" spans="1:17" ht="29.25" customHeight="1" x14ac:dyDescent="0.2">
      <c r="A101" s="66"/>
      <c r="B101" s="12" t="s">
        <v>52</v>
      </c>
      <c r="C101" s="12">
        <v>584</v>
      </c>
      <c r="D101" s="198"/>
      <c r="E101" s="138">
        <v>600000</v>
      </c>
      <c r="F101" s="138">
        <v>390000</v>
      </c>
      <c r="G101" s="211">
        <v>390000</v>
      </c>
      <c r="H101" s="273"/>
      <c r="I101" s="142">
        <v>3</v>
      </c>
      <c r="J101" s="143">
        <v>860000</v>
      </c>
      <c r="K101" s="144">
        <v>390000</v>
      </c>
      <c r="L101" s="138">
        <v>390000</v>
      </c>
      <c r="M101" s="144">
        <v>0</v>
      </c>
      <c r="N101" s="138">
        <f t="shared" si="44"/>
        <v>390000</v>
      </c>
      <c r="O101" s="211"/>
      <c r="P101" s="39"/>
    </row>
    <row r="102" spans="1:17" ht="28.5" x14ac:dyDescent="0.2">
      <c r="A102" s="118" t="s">
        <v>5</v>
      </c>
      <c r="B102" s="219" t="s">
        <v>53</v>
      </c>
      <c r="C102" s="220">
        <v>420</v>
      </c>
      <c r="D102" s="58"/>
      <c r="E102" s="128">
        <v>4500000</v>
      </c>
      <c r="F102" s="128">
        <v>3318500</v>
      </c>
      <c r="G102" s="240">
        <v>3305530</v>
      </c>
      <c r="H102" s="272"/>
      <c r="I102" s="213">
        <v>14</v>
      </c>
      <c r="J102" s="214">
        <v>3433320</v>
      </c>
      <c r="K102" s="216">
        <v>3309000</v>
      </c>
      <c r="L102" s="128">
        <v>3309000</v>
      </c>
      <c r="M102" s="131">
        <v>3470</v>
      </c>
      <c r="N102" s="128">
        <f t="shared" si="44"/>
        <v>3305530</v>
      </c>
      <c r="O102" s="240"/>
      <c r="P102" s="37"/>
      <c r="Q102" s="18"/>
    </row>
    <row r="103" spans="1:17" ht="15" customHeight="1" x14ac:dyDescent="0.2">
      <c r="A103" s="27" t="s">
        <v>5</v>
      </c>
      <c r="B103" s="218" t="s">
        <v>101</v>
      </c>
      <c r="C103" s="10"/>
      <c r="D103" s="36"/>
      <c r="E103" s="83">
        <f>SUM(E104:E105)</f>
        <v>8000000</v>
      </c>
      <c r="F103" s="83">
        <f t="shared" ref="F103" si="45">SUM(F104:F105)</f>
        <v>13300000</v>
      </c>
      <c r="G103" s="235">
        <f t="shared" ref="G103" si="46">SUM(G104:G105)</f>
        <v>13219431</v>
      </c>
      <c r="H103" s="272"/>
      <c r="I103" s="75">
        <f>SUM(I104:I105)</f>
        <v>234</v>
      </c>
      <c r="J103" s="87">
        <f>SUM(J104:J105)</f>
        <v>13618200</v>
      </c>
      <c r="K103" s="88">
        <f t="shared" ref="K103:O103" si="47">SUM(K104:K105)</f>
        <v>13300000</v>
      </c>
      <c r="L103" s="88">
        <f t="shared" si="47"/>
        <v>13300000</v>
      </c>
      <c r="M103" s="88">
        <f t="shared" si="47"/>
        <v>80569</v>
      </c>
      <c r="N103" s="83">
        <f t="shared" si="47"/>
        <v>13219431</v>
      </c>
      <c r="O103" s="235">
        <f t="shared" si="47"/>
        <v>0</v>
      </c>
      <c r="P103" s="37"/>
    </row>
    <row r="104" spans="1:17" s="15" customFormat="1" ht="45.75" customHeight="1" x14ac:dyDescent="0.2">
      <c r="A104" s="28" t="s">
        <v>6</v>
      </c>
      <c r="B104" s="101" t="s">
        <v>62</v>
      </c>
      <c r="C104" s="12">
        <v>415</v>
      </c>
      <c r="D104" s="38"/>
      <c r="E104" s="138">
        <v>6300000</v>
      </c>
      <c r="F104" s="138">
        <v>11500000</v>
      </c>
      <c r="G104" s="211">
        <v>11419431</v>
      </c>
      <c r="H104" s="273"/>
      <c r="I104" s="142">
        <v>216</v>
      </c>
      <c r="J104" s="143">
        <v>11818200</v>
      </c>
      <c r="K104" s="144">
        <v>11500000</v>
      </c>
      <c r="L104" s="138">
        <v>11500000</v>
      </c>
      <c r="M104" s="144">
        <v>80569</v>
      </c>
      <c r="N104" s="138">
        <f>L104-M104</f>
        <v>11419431</v>
      </c>
      <c r="O104" s="211"/>
      <c r="P104" s="39"/>
    </row>
    <row r="105" spans="1:17" s="15" customFormat="1" ht="30" customHeight="1" x14ac:dyDescent="0.2">
      <c r="A105" s="29"/>
      <c r="B105" s="102" t="s">
        <v>102</v>
      </c>
      <c r="C105" s="72">
        <v>416</v>
      </c>
      <c r="D105" s="41"/>
      <c r="E105" s="193">
        <v>1700000</v>
      </c>
      <c r="F105" s="193">
        <v>1800000</v>
      </c>
      <c r="G105" s="242">
        <v>1800000</v>
      </c>
      <c r="H105" s="273"/>
      <c r="I105" s="169">
        <v>18</v>
      </c>
      <c r="J105" s="170">
        <v>1800000</v>
      </c>
      <c r="K105" s="171">
        <v>1800000</v>
      </c>
      <c r="L105" s="193">
        <v>1800000</v>
      </c>
      <c r="M105" s="171">
        <v>0</v>
      </c>
      <c r="N105" s="138">
        <f>L105-M105</f>
        <v>1800000</v>
      </c>
      <c r="O105" s="242"/>
      <c r="P105" s="39"/>
    </row>
    <row r="106" spans="1:17" ht="28.5" x14ac:dyDescent="0.2">
      <c r="A106" s="118" t="s">
        <v>5</v>
      </c>
      <c r="B106" s="219" t="s">
        <v>103</v>
      </c>
      <c r="C106" s="220">
        <v>425</v>
      </c>
      <c r="D106" s="58"/>
      <c r="E106" s="128">
        <v>3500000</v>
      </c>
      <c r="F106" s="128">
        <v>4000000</v>
      </c>
      <c r="G106" s="240">
        <v>3985095</v>
      </c>
      <c r="H106" s="272"/>
      <c r="I106" s="133">
        <v>140</v>
      </c>
      <c r="J106" s="134">
        <v>4517500</v>
      </c>
      <c r="K106" s="131">
        <v>4000000</v>
      </c>
      <c r="L106" s="128">
        <v>4000000</v>
      </c>
      <c r="M106" s="131">
        <v>14905</v>
      </c>
      <c r="N106" s="128">
        <f>L106-M106</f>
        <v>3985095</v>
      </c>
      <c r="O106" s="240">
        <v>20000</v>
      </c>
      <c r="P106" s="37"/>
      <c r="Q106" s="18"/>
    </row>
    <row r="107" spans="1:17" s="308" customFormat="1" ht="24" customHeight="1" thickBot="1" x14ac:dyDescent="0.3">
      <c r="A107" s="223" t="s">
        <v>54</v>
      </c>
      <c r="B107" s="224"/>
      <c r="C107" s="224"/>
      <c r="D107" s="59"/>
      <c r="E107" s="266">
        <f>SUM(E92,E76,E48,E45,E38,E28,E17,E6)</f>
        <v>312476004</v>
      </c>
      <c r="F107" s="266">
        <f>SUM(F6,F17,F28,F38,F45,F48,F76,F92)</f>
        <v>404253356</v>
      </c>
      <c r="G107" s="267">
        <f>SUM(G6,G17,G28,G38,G45,G48,G76,G92)</f>
        <v>367888558.92000002</v>
      </c>
      <c r="H107" s="295"/>
      <c r="I107" s="305">
        <f t="shared" ref="I107:O107" si="48">SUM(I6,I17,I28,I38,I45,I48,I76,I92)</f>
        <v>3262</v>
      </c>
      <c r="J107" s="306">
        <f t="shared" si="48"/>
        <v>755672372.55999994</v>
      </c>
      <c r="K107" s="306">
        <f t="shared" si="48"/>
        <v>395031129.89999998</v>
      </c>
      <c r="L107" s="306">
        <f t="shared" si="48"/>
        <v>387378546.89999998</v>
      </c>
      <c r="M107" s="307">
        <f t="shared" si="48"/>
        <v>19489993.98</v>
      </c>
      <c r="N107" s="266">
        <f t="shared" si="48"/>
        <v>367888561.92000002</v>
      </c>
      <c r="O107" s="266">
        <f t="shared" si="48"/>
        <v>4417492.8500000006</v>
      </c>
      <c r="P107" s="298"/>
    </row>
    <row r="108" spans="1:17" ht="15" thickBot="1" x14ac:dyDescent="0.25">
      <c r="A108" s="225"/>
      <c r="B108" s="225"/>
      <c r="C108" s="225"/>
      <c r="D108" s="60"/>
      <c r="E108" s="268"/>
      <c r="F108" s="268"/>
      <c r="G108" s="268"/>
      <c r="I108" s="229"/>
      <c r="J108" s="227"/>
      <c r="K108" s="227"/>
      <c r="L108" s="227"/>
      <c r="M108" s="21"/>
      <c r="N108" s="21"/>
      <c r="O108" s="324"/>
    </row>
    <row r="109" spans="1:17" s="299" customFormat="1" ht="20.25" customHeight="1" thickBot="1" x14ac:dyDescent="0.25">
      <c r="A109" s="353" t="s">
        <v>60</v>
      </c>
      <c r="B109" s="354"/>
      <c r="C109" s="226">
        <v>401</v>
      </c>
      <c r="D109" s="61"/>
      <c r="E109" s="269">
        <v>71477000</v>
      </c>
      <c r="F109" s="269">
        <v>115627000</v>
      </c>
      <c r="G109" s="270">
        <v>92926003</v>
      </c>
      <c r="H109" s="300"/>
      <c r="I109" s="301">
        <f>16+4+27+2+42+13+9+18+8+6</f>
        <v>145</v>
      </c>
      <c r="J109" s="302">
        <f>6745833+1185000+51511826+8500000+53146010+8027812.5+3346890+4934394+6910955+38387674</f>
        <v>182696394.5</v>
      </c>
      <c r="K109" s="269">
        <f>4931798+1045000+36955000+40217900+1400000+2230000+3234000+4750000+36013437</f>
        <v>130777135</v>
      </c>
      <c r="L109" s="269">
        <f>4931798+1045000+77022900+1400000+2230000+3234000+2500000+600000</f>
        <v>92963698</v>
      </c>
      <c r="M109" s="269">
        <f>25000+12595+100</f>
        <v>37695</v>
      </c>
      <c r="N109" s="303">
        <f>L109-M109</f>
        <v>92926003</v>
      </c>
      <c r="O109" s="270">
        <f>1326+83144+2680660.39+850000</f>
        <v>3615130.39</v>
      </c>
      <c r="P109" s="304"/>
    </row>
    <row r="110" spans="1:17" x14ac:dyDescent="0.2">
      <c r="E110" s="247"/>
      <c r="F110" s="247"/>
      <c r="G110" s="247"/>
    </row>
    <row r="111" spans="1:17" ht="15" thickBot="1" x14ac:dyDescent="0.25">
      <c r="E111" s="247"/>
      <c r="F111" s="247"/>
      <c r="G111" s="247"/>
    </row>
    <row r="112" spans="1:17" s="299" customFormat="1" ht="24.75" customHeight="1" thickBot="1" x14ac:dyDescent="0.3">
      <c r="A112" s="355" t="s">
        <v>104</v>
      </c>
      <c r="B112" s="356"/>
      <c r="C112" s="356"/>
      <c r="D112" s="357"/>
      <c r="E112" s="261">
        <f>SUM(E107,E109)</f>
        <v>383953004</v>
      </c>
      <c r="F112" s="261">
        <f>SUM(F107,F109)</f>
        <v>519880356</v>
      </c>
      <c r="G112" s="271">
        <f>SUM(G107,G109)</f>
        <v>460814561.92000002</v>
      </c>
      <c r="H112" s="295"/>
      <c r="I112" s="296">
        <f>SUM(I107,I109)</f>
        <v>3407</v>
      </c>
      <c r="J112" s="297">
        <f t="shared" ref="J112:L112" si="49">SUM(J107,J109)</f>
        <v>938368767.05999994</v>
      </c>
      <c r="K112" s="261">
        <f t="shared" si="49"/>
        <v>525808264.89999998</v>
      </c>
      <c r="L112" s="261">
        <f t="shared" si="49"/>
        <v>480342244.89999998</v>
      </c>
      <c r="M112" s="261">
        <f>SUM(M107,M109)</f>
        <v>19527688.98</v>
      </c>
      <c r="N112" s="261">
        <f>SUM(N107,N109)</f>
        <v>460814564.92000002</v>
      </c>
      <c r="O112" s="262">
        <f>SUM(O107,O109)</f>
        <v>8032623.2400000002</v>
      </c>
      <c r="P112" s="298"/>
    </row>
    <row r="115" spans="1:5" ht="15" x14ac:dyDescent="0.25">
      <c r="B115" s="325" t="s">
        <v>106</v>
      </c>
      <c r="C115" s="325"/>
      <c r="D115" s="325"/>
      <c r="E115" s="326">
        <f>SUM(O112)</f>
        <v>8032623.2400000002</v>
      </c>
    </row>
    <row r="116" spans="1:5" ht="15" x14ac:dyDescent="0.25">
      <c r="B116" s="325" t="s">
        <v>107</v>
      </c>
      <c r="C116" s="325"/>
      <c r="D116" s="325"/>
      <c r="E116" s="326">
        <f>-O45</f>
        <v>-2987634.24</v>
      </c>
    </row>
    <row r="117" spans="1:5" ht="15.75" thickBot="1" x14ac:dyDescent="0.3">
      <c r="B117" s="327" t="s">
        <v>108</v>
      </c>
      <c r="C117" s="327"/>
      <c r="D117" s="327"/>
      <c r="E117" s="328">
        <f>SUM(E115:E116)</f>
        <v>5044989</v>
      </c>
    </row>
    <row r="118" spans="1:5" ht="15" thickTop="1" x14ac:dyDescent="0.2"/>
    <row r="119" spans="1:5" x14ac:dyDescent="0.2">
      <c r="A119" s="348" t="s">
        <v>110</v>
      </c>
    </row>
    <row r="120" spans="1:5" x14ac:dyDescent="0.2">
      <c r="A120" s="348" t="s">
        <v>111</v>
      </c>
    </row>
  </sheetData>
  <mergeCells count="6">
    <mergeCell ref="A5:B5"/>
    <mergeCell ref="A109:B109"/>
    <mergeCell ref="A112:D112"/>
    <mergeCell ref="A34:B34"/>
    <mergeCell ref="A66:B66"/>
    <mergeCell ref="A99:B99"/>
  </mergeCells>
  <pageMargins left="0.70866141732283472" right="0.70866141732283472" top="0.78740157480314965" bottom="0.78740157480314965" header="0.31496062992125984" footer="0.31496062992125984"/>
  <pageSetup paperSize="9" scale="73" firstPageNumber="53" fitToWidth="0" orientation="landscape" useFirstPageNumber="1" r:id="rId1"/>
  <headerFooter>
    <oddFooter>&amp;L&amp;"-,Kurzíva"Zastupitelstvo Olomouckého kraje 24. 6. 2019
6. - Rozpočet Olomouckého kraje 2018 - závěrečný účet&amp;"-,Obyčejné"
&amp;"-,Kurzíva"Příloha č. 10: Dotační programy/tituly z rozpočtu Olomouckého kraje v roce 2018&amp;R&amp;"-,Kurzíva"Strana &amp;P (celkem 241)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2019-06-04T06:42:59Z</cp:lastPrinted>
  <dcterms:created xsi:type="dcterms:W3CDTF">2018-08-09T08:42:09Z</dcterms:created>
  <dcterms:modified xsi:type="dcterms:W3CDTF">2019-06-04T06:43:20Z</dcterms:modified>
</cp:coreProperties>
</file>