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9\Zastupitelstvo\ZOK 23.9.2019\"/>
    </mc:Choice>
  </mc:AlternateContent>
  <bookViews>
    <workbookView xWindow="0" yWindow="60" windowWidth="15195" windowHeight="9210"/>
  </bookViews>
  <sheets>
    <sheet name="Příloha č. 1" sheetId="1" r:id="rId1"/>
    <sheet name="Příloha č. 2" sheetId="6" r:id="rId2"/>
    <sheet name="Příloha č. 3" sheetId="7" r:id="rId3"/>
    <sheet name="Příloha č. 4" sheetId="8" r:id="rId4"/>
    <sheet name="Příloha č. 5" sheetId="4" r:id="rId5"/>
    <sheet name="Příloha č. 6" sheetId="9" r:id="rId6"/>
    <sheet name="Příloha č. 7" sheetId="10" r:id="rId7"/>
    <sheet name="Příloha č. 8" sheetId="11" r:id="rId8"/>
    <sheet name="Příloha  č. 9" sheetId="5" r:id="rId9"/>
  </sheets>
  <definedNames>
    <definedName name="_xlnm.Print_Area" localSheetId="0">'Příloha č. 1'!$A$1:$E$623</definedName>
    <definedName name="_xlnm.Print_Area" localSheetId="1">'Příloha č. 2'!$A$1:$E$1507</definedName>
    <definedName name="_xlnm.Print_Area" localSheetId="2">'Příloha č. 3'!$A$1:$E$1976</definedName>
    <definedName name="_xlnm.Print_Area" localSheetId="3">'Příloha č. 4'!$A$1:$E$1628</definedName>
    <definedName name="_xlnm.Print_Area" localSheetId="4">'Příloha č. 5'!$A$1:$E$25</definedName>
    <definedName name="_xlnm.Print_Area" localSheetId="5">'Příloha č. 6'!$A$1:$E$24</definedName>
    <definedName name="_xlnm.Print_Area" localSheetId="6">'Příloha č. 7'!$A$1:$E$52</definedName>
    <definedName name="_xlnm.Print_Area" localSheetId="7">'Příloha č. 8'!$A$1:$E$48</definedName>
  </definedNames>
  <calcPr calcId="162913"/>
</workbook>
</file>

<file path=xl/calcChain.xml><?xml version="1.0" encoding="utf-8"?>
<calcChain xmlns="http://schemas.openxmlformats.org/spreadsheetml/2006/main">
  <c r="C52" i="5" l="1"/>
  <c r="C51" i="5"/>
  <c r="C53" i="5" s="1"/>
  <c r="B51" i="5"/>
  <c r="B53" i="5" s="1"/>
  <c r="B46" i="5"/>
  <c r="B48" i="5" s="1"/>
  <c r="B57" i="5" s="1"/>
  <c r="C45" i="5"/>
  <c r="C44" i="5"/>
  <c r="C43" i="5"/>
  <c r="C46" i="5" s="1"/>
  <c r="C48" i="5" s="1"/>
  <c r="C57" i="5" s="1"/>
  <c r="C34" i="5"/>
  <c r="C31" i="5"/>
  <c r="B28" i="5"/>
  <c r="B56" i="5" s="1"/>
  <c r="B26" i="5"/>
  <c r="C25" i="5"/>
  <c r="C23" i="5"/>
  <c r="C21" i="5"/>
  <c r="C20" i="5"/>
  <c r="C13" i="5"/>
  <c r="C8" i="5"/>
  <c r="C7" i="5"/>
  <c r="C26" i="5" s="1"/>
  <c r="C28" i="5" s="1"/>
  <c r="C56" i="5" s="1"/>
  <c r="E47" i="11"/>
  <c r="E40" i="11"/>
  <c r="E21" i="11"/>
  <c r="E14" i="11"/>
  <c r="E1627" i="8"/>
  <c r="E1620" i="8"/>
  <c r="E1611" i="8"/>
  <c r="E1603" i="8"/>
  <c r="E1580" i="8"/>
  <c r="E1551" i="8"/>
  <c r="E1543" i="8"/>
  <c r="G1543" i="8" s="1"/>
  <c r="E1535" i="8"/>
  <c r="E1525" i="8"/>
  <c r="E1518" i="8"/>
  <c r="G1489" i="8"/>
  <c r="E1489" i="8"/>
  <c r="E1481" i="8"/>
  <c r="E1473" i="8"/>
  <c r="E1463" i="8"/>
  <c r="E1451" i="8"/>
  <c r="E1425" i="8"/>
  <c r="E1418" i="8"/>
  <c r="G1425" i="8" s="1"/>
  <c r="E1410" i="8"/>
  <c r="E1411" i="8" s="1"/>
  <c r="E1384" i="8"/>
  <c r="E1377" i="8"/>
  <c r="E1359" i="8"/>
  <c r="E1349" i="8"/>
  <c r="E1329" i="8"/>
  <c r="E1328" i="8"/>
  <c r="E1327" i="8"/>
  <c r="E1326" i="8"/>
  <c r="E1331" i="8" s="1"/>
  <c r="E1309" i="8"/>
  <c r="E1307" i="8"/>
  <c r="E1306" i="8"/>
  <c r="E1287" i="8"/>
  <c r="E1267" i="8"/>
  <c r="E1266" i="8"/>
  <c r="E1243" i="8"/>
  <c r="E1239" i="8"/>
  <c r="E1217" i="8"/>
  <c r="E1186" i="8"/>
  <c r="E1165" i="8"/>
  <c r="E1135" i="8"/>
  <c r="E1113" i="8"/>
  <c r="E1085" i="8"/>
  <c r="E1063" i="8"/>
  <c r="E1029" i="8"/>
  <c r="E1008" i="8"/>
  <c r="E984" i="8"/>
  <c r="E965" i="8"/>
  <c r="E964" i="8"/>
  <c r="E963" i="8"/>
  <c r="E960" i="8"/>
  <c r="G965" i="8" s="1"/>
  <c r="G958" i="8"/>
  <c r="E957" i="8"/>
  <c r="E953" i="8"/>
  <c r="E966" i="8" s="1"/>
  <c r="E928" i="8"/>
  <c r="E910" i="8"/>
  <c r="E903" i="8"/>
  <c r="E882" i="8"/>
  <c r="E875" i="8"/>
  <c r="E857" i="8"/>
  <c r="E850" i="8"/>
  <c r="E822" i="8"/>
  <c r="E814" i="8"/>
  <c r="E794" i="8"/>
  <c r="E787" i="8"/>
  <c r="E767" i="8"/>
  <c r="E760" i="8"/>
  <c r="E741" i="8"/>
  <c r="E740" i="8"/>
  <c r="E734" i="8"/>
  <c r="E709" i="8"/>
  <c r="E702" i="8"/>
  <c r="E683" i="8"/>
  <c r="E673" i="8"/>
  <c r="E653" i="8"/>
  <c r="E645" i="8"/>
  <c r="E616" i="8"/>
  <c r="E617" i="8" s="1"/>
  <c r="E609" i="8"/>
  <c r="E610" i="8" s="1"/>
  <c r="E586" i="8"/>
  <c r="E579" i="8"/>
  <c r="E560" i="8"/>
  <c r="E553" i="8"/>
  <c r="E533" i="8"/>
  <c r="E534" i="8" s="1"/>
  <c r="E526" i="8"/>
  <c r="E527" i="8" s="1"/>
  <c r="E503" i="8"/>
  <c r="E496" i="8"/>
  <c r="E495" i="8"/>
  <c r="E475" i="8"/>
  <c r="E467" i="8"/>
  <c r="E448" i="8"/>
  <c r="E441" i="8"/>
  <c r="E422" i="8"/>
  <c r="E421" i="8"/>
  <c r="E414" i="8"/>
  <c r="E395" i="8"/>
  <c r="E396" i="8" s="1"/>
  <c r="E388" i="8"/>
  <c r="E389" i="8" s="1"/>
  <c r="E370" i="8"/>
  <c r="E371" i="8" s="1"/>
  <c r="E362" i="8"/>
  <c r="E363" i="8" s="1"/>
  <c r="E345" i="8"/>
  <c r="E338" i="8"/>
  <c r="E337" i="8"/>
  <c r="E319" i="8"/>
  <c r="E311" i="8"/>
  <c r="E293" i="8"/>
  <c r="E286" i="8"/>
  <c r="E267" i="8"/>
  <c r="E259" i="8"/>
  <c r="G267" i="8" s="1"/>
  <c r="E252" i="8"/>
  <c r="E233" i="8"/>
  <c r="E226" i="8"/>
  <c r="G204" i="8"/>
  <c r="E204" i="8"/>
  <c r="E200" i="8"/>
  <c r="E193" i="8"/>
  <c r="G170" i="8"/>
  <c r="E170" i="8"/>
  <c r="E163" i="8"/>
  <c r="E156" i="8"/>
  <c r="E137" i="8"/>
  <c r="E130" i="8"/>
  <c r="E111" i="8"/>
  <c r="E102" i="8"/>
  <c r="G83" i="8"/>
  <c r="E83" i="8"/>
  <c r="E79" i="8"/>
  <c r="E70" i="8"/>
  <c r="E49" i="8"/>
  <c r="E41" i="8"/>
  <c r="E22" i="8"/>
  <c r="E15" i="8"/>
  <c r="E52" i="10" l="1"/>
  <c r="E45" i="10"/>
  <c r="E30" i="10"/>
  <c r="E21" i="10"/>
  <c r="E1975" i="7"/>
  <c r="E1966" i="7"/>
  <c r="E1948" i="7"/>
  <c r="E1941" i="7"/>
  <c r="E1922" i="7"/>
  <c r="E1915" i="7"/>
  <c r="E1898" i="7"/>
  <c r="E1889" i="7"/>
  <c r="E1862" i="7"/>
  <c r="E1863" i="7" s="1"/>
  <c r="E1841" i="7"/>
  <c r="E1811" i="7"/>
  <c r="E1789" i="7"/>
  <c r="E1760" i="7"/>
  <c r="E1761" i="7" s="1"/>
  <c r="E1737" i="7"/>
  <c r="E1713" i="7"/>
  <c r="E1712" i="7"/>
  <c r="E1714" i="7" s="1"/>
  <c r="E1693" i="7"/>
  <c r="E1670" i="7"/>
  <c r="E1672" i="7" s="1"/>
  <c r="E1648" i="7"/>
  <c r="E1629" i="7"/>
  <c r="E1603" i="7"/>
  <c r="E1585" i="7"/>
  <c r="E1576" i="7"/>
  <c r="E1577" i="7" s="1"/>
  <c r="E1555" i="7"/>
  <c r="E1536" i="7"/>
  <c r="E1515" i="7"/>
  <c r="E1516" i="7" s="1"/>
  <c r="E1492" i="7"/>
  <c r="E1469" i="7"/>
  <c r="E1463" i="7"/>
  <c r="E1465" i="7" s="1"/>
  <c r="E1436" i="7"/>
  <c r="E1418" i="7"/>
  <c r="E1411" i="7"/>
  <c r="E1391" i="7"/>
  <c r="E1383" i="7"/>
  <c r="E1384" i="7" s="1"/>
  <c r="E1366" i="7"/>
  <c r="E1359" i="7"/>
  <c r="E1340" i="7"/>
  <c r="E1333" i="7"/>
  <c r="E1314" i="7"/>
  <c r="E1306" i="7"/>
  <c r="E1305" i="7"/>
  <c r="E1283" i="7"/>
  <c r="E1276" i="7"/>
  <c r="E1256" i="7"/>
  <c r="E1237" i="7"/>
  <c r="E1230" i="7"/>
  <c r="E1210" i="7"/>
  <c r="G1210" i="7" s="1"/>
  <c r="E1203" i="7"/>
  <c r="E1195" i="7"/>
  <c r="E1194" i="7"/>
  <c r="E1174" i="7"/>
  <c r="E1173" i="7"/>
  <c r="E1166" i="7"/>
  <c r="E1167" i="7" s="1"/>
  <c r="E1132" i="7"/>
  <c r="E1125" i="7"/>
  <c r="E1106" i="7"/>
  <c r="E1098" i="7"/>
  <c r="E1099" i="7" s="1"/>
  <c r="E1074" i="7"/>
  <c r="E1075" i="7" s="1"/>
  <c r="E1067" i="7"/>
  <c r="E1068" i="7" s="1"/>
  <c r="E1046" i="7"/>
  <c r="E1047" i="7" s="1"/>
  <c r="E1034" i="7"/>
  <c r="E1035" i="7" s="1"/>
  <c r="E1015" i="7"/>
  <c r="E1007" i="7"/>
  <c r="E1008" i="7" s="1"/>
  <c r="E976" i="7"/>
  <c r="E968" i="7"/>
  <c r="E969" i="7" s="1"/>
  <c r="E950" i="7"/>
  <c r="E943" i="7"/>
  <c r="E923" i="7"/>
  <c r="E924" i="7" s="1"/>
  <c r="E916" i="7"/>
  <c r="E917" i="7" s="1"/>
  <c r="E897" i="7"/>
  <c r="E898" i="7" s="1"/>
  <c r="E890" i="7"/>
  <c r="E891" i="7" s="1"/>
  <c r="E871" i="7"/>
  <c r="E872" i="7" s="1"/>
  <c r="E863" i="7"/>
  <c r="E864" i="7" s="1"/>
  <c r="E845" i="7"/>
  <c r="E846" i="7" s="1"/>
  <c r="E838" i="7"/>
  <c r="E839" i="7" s="1"/>
  <c r="E820" i="7"/>
  <c r="E813" i="7"/>
  <c r="E794" i="7"/>
  <c r="E787" i="7"/>
  <c r="E768" i="7"/>
  <c r="G765" i="7"/>
  <c r="E746" i="7"/>
  <c r="E720" i="7"/>
  <c r="E717" i="7"/>
  <c r="G715" i="7"/>
  <c r="E707" i="7"/>
  <c r="E684" i="7"/>
  <c r="E675" i="7"/>
  <c r="E667" i="7"/>
  <c r="E660" i="7"/>
  <c r="E638" i="7"/>
  <c r="E631" i="7"/>
  <c r="E605" i="7"/>
  <c r="E598" i="7"/>
  <c r="E579" i="7"/>
  <c r="E570" i="7"/>
  <c r="E552" i="7"/>
  <c r="E545" i="7"/>
  <c r="E527" i="7"/>
  <c r="E515" i="7"/>
  <c r="E495" i="7"/>
  <c r="E487" i="7"/>
  <c r="E457" i="7"/>
  <c r="E450" i="7"/>
  <c r="E443" i="7"/>
  <c r="E433" i="7"/>
  <c r="E426" i="7"/>
  <c r="E398" i="7"/>
  <c r="E397" i="7"/>
  <c r="E399" i="7" s="1"/>
  <c r="E391" i="7"/>
  <c r="E390" i="7"/>
  <c r="E389" i="7"/>
  <c r="E370" i="7"/>
  <c r="E361" i="7"/>
  <c r="E360" i="7"/>
  <c r="E362" i="7" s="1"/>
  <c r="G370" i="7" s="1"/>
  <c r="E354" i="7"/>
  <c r="E334" i="7"/>
  <c r="E326" i="7"/>
  <c r="E327" i="7" s="1"/>
  <c r="G334" i="7" s="1"/>
  <c r="E325" i="7"/>
  <c r="E319" i="7"/>
  <c r="E299" i="7"/>
  <c r="E294" i="7"/>
  <c r="G299" i="7" s="1"/>
  <c r="E287" i="7"/>
  <c r="E267" i="7"/>
  <c r="E259" i="7"/>
  <c r="E240" i="7"/>
  <c r="E233" i="7"/>
  <c r="E215" i="7"/>
  <c r="E202" i="7"/>
  <c r="E182" i="7"/>
  <c r="E174" i="7"/>
  <c r="E154" i="7"/>
  <c r="E146" i="7"/>
  <c r="E127" i="7"/>
  <c r="E120" i="7"/>
  <c r="E101" i="7"/>
  <c r="E94" i="7"/>
  <c r="E76" i="7"/>
  <c r="E69" i="7"/>
  <c r="E48" i="7"/>
  <c r="E50" i="7" s="1"/>
  <c r="E42" i="7"/>
  <c r="E25" i="7"/>
  <c r="E17" i="7"/>
  <c r="E24" i="4" l="1"/>
  <c r="E17" i="4"/>
  <c r="E23" i="9" l="1"/>
  <c r="E16" i="9"/>
  <c r="E1506" i="6"/>
  <c r="E1498" i="6"/>
  <c r="E1478" i="6"/>
  <c r="E1479" i="6" s="1"/>
  <c r="E1471" i="6"/>
  <c r="E1472" i="6" s="1"/>
  <c r="E1453" i="6"/>
  <c r="E1455" i="6" s="1"/>
  <c r="E1446" i="6"/>
  <c r="E1424" i="6"/>
  <c r="E1426" i="6" s="1"/>
  <c r="E1399" i="6"/>
  <c r="E1390" i="6"/>
  <c r="E1380" i="6"/>
  <c r="E1379" i="6"/>
  <c r="E1375" i="6"/>
  <c r="E1374" i="6"/>
  <c r="E1383" i="6" s="1"/>
  <c r="E1373" i="6"/>
  <c r="E1365" i="6"/>
  <c r="E1367" i="6" s="1"/>
  <c r="E1359" i="6"/>
  <c r="E1351" i="6"/>
  <c r="E1344" i="6"/>
  <c r="E1336" i="6"/>
  <c r="E1328" i="6"/>
  <c r="E1321" i="6"/>
  <c r="E1314" i="6"/>
  <c r="E1307" i="6"/>
  <c r="E1300" i="6"/>
  <c r="E1292" i="6"/>
  <c r="E1284" i="6"/>
  <c r="E1261" i="6"/>
  <c r="E1254" i="6"/>
  <c r="E1245" i="6"/>
  <c r="E1222" i="6"/>
  <c r="E1221" i="6"/>
  <c r="E1215" i="6"/>
  <c r="E1214" i="6"/>
  <c r="E1188" i="6"/>
  <c r="E1179" i="6"/>
  <c r="E1159" i="6"/>
  <c r="E1158" i="6"/>
  <c r="E1157" i="6"/>
  <c r="E1156" i="6"/>
  <c r="E1155" i="6"/>
  <c r="E1154" i="6"/>
  <c r="E1153" i="6"/>
  <c r="E1152" i="6"/>
  <c r="E1151" i="6"/>
  <c r="E1150" i="6"/>
  <c r="E1120" i="6"/>
  <c r="E1100" i="6"/>
  <c r="E1078" i="6"/>
  <c r="E1057" i="6"/>
  <c r="E1056" i="6"/>
  <c r="E1058" i="6" s="1"/>
  <c r="E1032" i="6"/>
  <c r="E1010" i="6"/>
  <c r="E978" i="6"/>
  <c r="E957" i="6"/>
  <c r="E926" i="6"/>
  <c r="E904" i="6"/>
  <c r="E875" i="6"/>
  <c r="E853" i="6"/>
  <c r="E823" i="6"/>
  <c r="E801" i="6"/>
  <c r="E776" i="6"/>
  <c r="E752" i="6"/>
  <c r="E721" i="6"/>
  <c r="E699" i="6"/>
  <c r="E665" i="6"/>
  <c r="E643" i="6"/>
  <c r="E618" i="6"/>
  <c r="E596" i="6"/>
  <c r="E592" i="6"/>
  <c r="E563" i="6"/>
  <c r="E562" i="6"/>
  <c r="E564" i="6" s="1"/>
  <c r="E544" i="6"/>
  <c r="E537" i="6"/>
  <c r="E520" i="6"/>
  <c r="E513" i="6"/>
  <c r="E493" i="6"/>
  <c r="E486" i="6"/>
  <c r="E458" i="6"/>
  <c r="E451" i="6"/>
  <c r="E444" i="6"/>
  <c r="E423" i="6"/>
  <c r="E415" i="6"/>
  <c r="E396" i="6"/>
  <c r="E389" i="6"/>
  <c r="E370" i="6"/>
  <c r="E363" i="6"/>
  <c r="E343" i="6"/>
  <c r="E344" i="6" s="1"/>
  <c r="E336" i="6"/>
  <c r="E337" i="6" s="1"/>
  <c r="E319" i="6"/>
  <c r="E311" i="6"/>
  <c r="E293" i="6"/>
  <c r="E286" i="6"/>
  <c r="E267" i="6"/>
  <c r="E266" i="6"/>
  <c r="E268" i="6" s="1"/>
  <c r="E256" i="6"/>
  <c r="E257" i="6" s="1"/>
  <c r="E237" i="6"/>
  <c r="E236" i="6"/>
  <c r="E235" i="6"/>
  <c r="E238" i="6" s="1"/>
  <c r="E234" i="6"/>
  <c r="E215" i="6"/>
  <c r="E207" i="6"/>
  <c r="E187" i="6"/>
  <c r="E180" i="6"/>
  <c r="E162" i="6"/>
  <c r="E154" i="6"/>
  <c r="E147" i="6"/>
  <c r="E127" i="6"/>
  <c r="E128" i="6" s="1"/>
  <c r="E121" i="6"/>
  <c r="E120" i="6"/>
  <c r="E103" i="6"/>
  <c r="E96" i="6"/>
  <c r="E77" i="6"/>
  <c r="E67" i="6"/>
  <c r="E69" i="6" s="1"/>
  <c r="E44" i="6"/>
  <c r="E37" i="6"/>
  <c r="E15" i="6"/>
  <c r="E1161" i="6" l="1"/>
  <c r="E622" i="1"/>
  <c r="E613" i="1"/>
  <c r="E591" i="1"/>
  <c r="E592" i="1" s="1"/>
  <c r="E571" i="1"/>
  <c r="E552" i="1"/>
  <c r="E544" i="1"/>
  <c r="E527" i="1"/>
  <c r="E507" i="1"/>
  <c r="E500" i="1"/>
  <c r="E481" i="1"/>
  <c r="E474" i="1"/>
  <c r="E456" i="1"/>
  <c r="E449" i="1"/>
  <c r="E429" i="1"/>
  <c r="E422" i="1"/>
  <c r="E404" i="1"/>
  <c r="E397" i="1"/>
  <c r="E378" i="1"/>
  <c r="E371" i="1"/>
  <c r="E350" i="1"/>
  <c r="E351" i="1" s="1"/>
  <c r="E343" i="1"/>
  <c r="E344" i="1" s="1"/>
  <c r="E326" i="1"/>
  <c r="E325" i="1"/>
  <c r="E318" i="1"/>
  <c r="E319" i="1" s="1"/>
  <c r="E300" i="1"/>
  <c r="E292" i="1"/>
  <c r="E274" i="1"/>
  <c r="E267" i="1"/>
  <c r="E244" i="1"/>
  <c r="E240" i="1"/>
  <c r="E233" i="1"/>
  <c r="E198" i="1"/>
  <c r="E191" i="1"/>
  <c r="E184" i="1"/>
  <c r="E163" i="1"/>
  <c r="E152" i="1"/>
  <c r="E129" i="1"/>
  <c r="E122" i="1"/>
  <c r="E99" i="1"/>
  <c r="E92" i="1"/>
  <c r="E75" i="1"/>
  <c r="E68" i="1"/>
  <c r="E49" i="1"/>
  <c r="E41" i="1"/>
  <c r="E22" i="1"/>
  <c r="E15" i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403+8023 daň z příjmu PO za kraj
</t>
        </r>
      </text>
    </comment>
    <comment ref="C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417-3000
</t>
        </r>
      </text>
    </comment>
    <comment ref="C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46+266
</t>
        </r>
      </text>
    </comment>
    <comment ref="C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360+503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108+91
109+125
219+17
274+49
645+1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2+26 poj z
50+85 poj d
51+78 poj š
80+48 poj š
83+12
132+58
158+3
173+615
189+7 poj z
216+20
218+113
220+37
234+64
238+4 (celkem 6)
271+1
273+17
304+46 poj z do rez
305+620 poj š
352+731 poj š
357+51
358+4025
359+3017
402+392
436+61
462+2
515+20
587-46 (celkem-45)
588+2
533+47
534+96
598+3
599+7
</t>
        </r>
      </text>
    </comment>
    <comment ref="C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172+10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217+55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587+1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1+86000
45+7879349
47+735
49+68478
69+2836
70+11656
112+96
113+76
114+6919
115+1400
116+3180
117+7848
153+1179
175+23821
176+509
177+611
221+102410
222+1728
295+412
296+220
298-83
366-111
463+93700
464+735
535-12
536-243
537-2
589+16007
591-140
592-82
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72+1181232
73+8000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224+18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409+358
442+795
517+313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301+227043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521+122385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312+555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364+38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439+15
466+120
467+316
518+102
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119+1000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365+4110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585+2274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74+179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120+44
289+17
299+6
363+446
395+1338
406+997
407+2277
416+25
441+94
465+2606
519+189
520+133
584+1500</t>
        </r>
      </text>
    </comment>
    <comment ref="C1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152+15
290+200
300+486
408+440
525+2425
</t>
        </r>
      </text>
    </comment>
    <comment ref="C2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55+50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75+3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131+1776
156 + 3268
168 + 46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170 + 4215
171 + 426
181+2796
182+12
183+2
227+2344
280+341
291+126
294+2860
313+4210
351+2609
361+3917
362+6507
399+3992
400+3439
537-2
530+3286
531+8869
532+1029
641+2616
642+4076
644+836</t>
        </r>
      </text>
    </comment>
    <comment ref="C2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215+114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247+23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356+20</t>
        </r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404-11454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417+3000
405+337
437+6171
438+3000
</t>
        </r>
      </text>
    </comment>
    <comment ref="C2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48+989
67+263
68+408
71+2625
75+3
110+216
118+4003
121+31032
122+23563
123+2049
124+1425
126+9110
154+338
156+3319
170 + 4226
171 + 645
174+2395
178+5054
179+2248
180+871
181+2843
223+549
225+3399
226+2230
227+2365
235+1681
276+7051
277+1168
278+24112
279+16327
280+621
291+186
294+2863
297+2885
302+7932
313+4210
351+2609
361+4006
362+6527
367+1106
368+9
369+21
370+20342
371+446
372+89315
396+507
397+4250
399+4034
400+3439
410+345
411+345
412+968
413+4478
414+2060
415+1148
440+1737
443+1822
444+16015
445+8811
446+13481
468+28999
469+1706
470+50
507+350
508+5498
509+15438
514+610
516+2737
522+7209
523+5737
524+1165
526+6268
527+14
528+237
529+1311
530+3307
583+495
586+197
590+4561
593+3208
594+7303
595+6177
596+899
638+900
639+2180
641+2656
642+4128
644+1274
</t>
        </r>
      </text>
    </comment>
    <comment ref="C2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62+4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63+1243 (celkem 2103)
64+5 (celkem 1405)
66+10
81+74
82+3177
84+2
131+761
215+8150 depozita
236+2988
237+5774
238+2 (celkem 6)
303+6
453+111
510+61358
513-50
597+481
</t>
        </r>
      </text>
    </comment>
    <comment ref="C2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215+114
247+23
437+6171
438+3000
</t>
        </r>
      </text>
    </comment>
    <comment ref="C3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46+266
2+26 poj z
44+337 (celkem 6581)
55+50
63+860 (celkem 2103)
75+3
83+12
126-374
125+95
158+3
156 + 704
168 + 46
170 + 2324 (celkem 4215)
171 + 426
172+10
173+615
178+907 (celkem 5054)
179+71 (celkem 2248)
181+461 (celkem 2796)
182+12
183+2
189+7 poj z
216+20
217+55
218+113
227+114 (celkem 2344)
228+137
234+64
238+4 (celkem 6)
236+2988
237+5774
275+7000
276+27 (celkem 7051)
277+102 (celkem 1167)
291+126
294+896 (celkem 2860)
302+190 (celkem 7932)
303+6
304+46 poj z
306+154539 přebytek
313+4210
314-1186
351+884 (celkem 2609)
358+4025
360+503
361+872 (celkem 3917)
362+214 (celkem 6507)
368+9
369+21
370+193 (celkem 20342)
399+579 (celkem 3992)
400+1350 (celkem 3438)
402+392
403+8023 daň z příjmu PO za kraj
405-337 
351-72
383-207
413+215 (celkem 4478)
417-3000
438-3000
428+6
405+337
437+6171
438+3000
468+109 (celkem 28999)
509+1794 (celkem 15438)
510+149910
537-2
530+889 (celkem 3286)
594+3010
595+124
598+3
599+7
597+72 (celkem 481)
641+40
642+19 (celkem 4076)
644+836
641-106
642-171
</t>
        </r>
      </text>
    </comment>
    <comment ref="C3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</text>
    </comment>
    <comment ref="C3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50+85 poj d
51+78 poj š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80+48 poj š
82+3177
131+761
132+58
156+3319
170 + 4226
171 + 645
181+2843
280+621
291+186
294+2863
305+620 poj š
352+731 poj š
313+4210
399+4034
400+3439
533+47
534+96
</t>
        </r>
      </text>
    </comment>
    <comment ref="C3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1+86000
45+7879349
47+735
49+68478
69+2836
70+11656
112+96
113+76
114+6919
115+1400
116+3180
117+7848
153+1179
175+23821
176+509
177+611
221+102410
222+1728
295+412
296+220
298-83
366-111
463+93700
464+735
535-12
536-243
537-2
589+16007
591-140
592-82
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72+1181232
73+8000
224+18
409+358
442+795
517+313
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301+227043
521+122385
</t>
        </r>
      </text>
    </comment>
    <comment ref="C3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312+555
364+38
439+15
466+120
467+316
518+102
</t>
        </r>
      </text>
    </comment>
    <comment ref="C3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119+1000
365+4110
585+2274
</t>
        </r>
      </text>
    </comment>
    <comment ref="C3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74+179
120+44
289+17
299+6
363+446
395+1338
406+997
407+2277
416+25
441+94
465+2606
519+189
520+133
584+1500
</t>
        </r>
      </text>
    </comment>
    <comment ref="C4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152+15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290+200
300+486
408+440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525+2425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4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215+114
247+23
356+20
512+2159
</t>
        </r>
      </text>
    </comment>
    <comment ref="C4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107+33318
404-11454
405+337 (z rezervy)
417+3000
437+6171
438+3000
</t>
        </r>
      </text>
    </comment>
    <comment ref="C4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3+12633
4+114478
5+3986
6+64
7+1922
8+945
9+4416
10+29898
48+989
67+263
68+408
71+2625
110+216
118+4003
121+31032
122+323 (celkem 23563)
124+1425
154+338
163 + 2
174+2395
180+871
223+549
226+2230
227+2365
235+1681
278+24112
279+16327
297+2885
351+2609
361+4006
362+6527
371+446
372+89315
397+4250
414+2060
415+1148
440+1737
443+1822
444+16015
445+8811
446+13481
445+4581 (celkem 8811)
446+41 (celkem 13481)
470+50
507+350
514+610
516+2737
522+7209
523+5737
524+1165
526+6268
527+14
528+237
529+1311
530+3307
583+495
586+197
590+4561
596+899
641+2656
642+4128
644+1274
</t>
        </r>
      </text>
    </comment>
    <comment ref="C4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12+5031
13+1054
14+510
15+87
16+10
17+2502
18+603
19+1118
52+6018
53+1303
54+2
76+6541
77+2392
78+8592
79+2
108+91
109+125
127+6448
128+1350
129+1014
130+877
155+6
184+76
185+44
186+7771
187+1602
188+474
219+17
220+37
229+93
230+2300
231+12
232+1703
233+309
271+1
273+17
274+49
281+290
282+1188
283+567
284+531
292+1561
293+2043
307+1470
308+4081
309+19
310+656
311+2
357+51
359+3017
373+3259
374+4452
375+14302
376+3720
377+1830
378+227
379+771
353+20
418+1470
419+973
420+103
421+4
422+1338
434+19
435+1302
436+61
447+1411
448+1287
449+91
450+3684
451+669
452+3051
453+111
462+2
472+2933
473+44
474+20356
475+2227
476+13
477+385
478+23
515+20
541+16
542+1751
543+2056
544+20860
545+8584
546+902
547+648
548+1464
549+5131
550+2225
551+1389
552+1934
553+5
554+1174
587-45
588+2
600+2926
601+6478
602+26406
603+590
604+15
605+795
606+6275
607+1119
608+74
609+911
610+1201
645+1
</t>
        </r>
      </text>
    </comment>
    <comment ref="C4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62+4
63+1243 (celkem 2103)
64+5 (celkem 1405)
66+10
81+74
84+2
105+290
215+8150 depozita
238+2 (celkem 6)
510+61358
513-50
597+409 (celkem 481)
</t>
        </r>
      </text>
    </comment>
    <comment ref="C4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215+114
247+23
437+6171
438+3000
</t>
        </r>
      </text>
    </comment>
    <comment ref="C51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8123, 8905
3+12633
4+114478
5+3986
6+64
7+1922
8+945
9+4416
10+29898
12+5031
13+1054
14+510
15+87
16+10
17+2502
18+603
19+1118
44+6581
52+6018
53+1303
54+2
63+860 (celkem 2103)
64+1400 (celkem 1405)
76+6541
77+2392
78+8592
79+2
105+290
107+33318
125+95
127+6448
128+1350
129+1014
130+877
155+6
163 + 2
184+76
185+44
186+7771
187+1602
188+474
228+137
229+93
230+2300
231+12
232+1703
233+309
275+7000
281+290
282+1188
283+567
284+531
292+1561
293+2043
306+154539
307+1470
308+4081
309+19
310+656
311+2
373+3259
374+4452
375+14302
376+3720
377+1830
378+227
379+771
353+20
418+1470
419+973
420+103
421+4
422+1338
434+19
435+1302
437+6171
447+1411
448+1287
449+91
450+3684
451+669
452+3051
472+2933
473+44
474+20356
475+2227
476+13
477+385
478+23
510+149910
512+2159
541+16
542+1751
543+2056
544+20860
545+8584
546+902
547+648
548+1464
549+5131
550+2225
551+1389
552+1934
553+5
554+1174
600+2926
601+6478
602+26406
603+590
604+15
605+795
606+6275
607+1119
608+74
609+911
610+1201
646+50000
</t>
        </r>
      </text>
    </comment>
    <comment ref="C52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44+6244 (celkem 6581)
122+23240 (celkem 23563) 
123+2049
126+9110
126+374
131+1776
156 + 2564
170 + 1891 (celkem 4215)
178+4147 (celkem 5054)
179+2177 (celkem 2248)
181+2335 (celkem 2796)
225+3399
227+2230 (celkem 2344)
276+7024 (celkem 7051)
277+1066 (celkem 1168)
280+341
294+1964 (celkem 2860)
302+7742 (celkem 7932)
314+1186
351+1725 (celkem 2609)
361+3045 (celkem 3917)
362+6293 (celkem 6507)
367+1106
370+20149 (celkem 20342)
399+3414 (celkem 3992)
400+2089 (celkem 3439)
351+72
383+207
396+507
410+345
411+345
412+968
413+4263 (celkem 4478)
428-6
443+1822
444+16015
445+4230 (celkem 8811)
446+13440 (celkem 13481)
468+28890 (celkem 28999)
469+1706
508+5498
509+13644 (celkem 15438)
523+5737
524+1165
530+2397 (celkem 3286)
594+4293 (celkem 7303)
595+6053 (celkem 6053)
638+900
639+2180
641+2576 (celkem 2616)
642+4057 (celkem 4076)
646+50000
641-106
642-171
</t>
        </r>
      </text>
    </comment>
  </commentList>
</comments>
</file>

<file path=xl/sharedStrings.xml><?xml version="1.0" encoding="utf-8"?>
<sst xmlns="http://schemas.openxmlformats.org/spreadsheetml/2006/main" count="4186" uniqueCount="587">
  <si>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</si>
  <si>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</si>
  <si>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</si>
  <si>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</si>
  <si>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</si>
  <si>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</si>
  <si>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</si>
  <si>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</si>
  <si>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</si>
  <si>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</si>
  <si>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</si>
  <si>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</si>
  <si>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</si>
  <si>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</si>
  <si>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</si>
  <si>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</si>
  <si>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</si>
  <si>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</si>
  <si>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</si>
  <si>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</si>
  <si>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</si>
  <si>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</si>
  <si>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</si>
  <si>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</si>
  <si>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</si>
  <si>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</si>
  <si>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</si>
  <si>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</si>
  <si>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</si>
  <si>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</si>
  <si>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</si>
  <si>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</si>
  <si>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Neinvestiční přijaté transfery ze SR</t>
  </si>
  <si>
    <t>Investiční transfery od obcí</t>
  </si>
  <si>
    <t xml:space="preserve"> -Rozpočtová změna 439/19</t>
  </si>
  <si>
    <t>druh rozpočtové změny: zapojení nových prostředků do rozpočtu</t>
  </si>
  <si>
    <t>poskytovatel: Ministerstvo kultury</t>
  </si>
  <si>
    <t>důvod: neinvestiční dotace ze státního rozpočtu ČR na rok 2019 poskytnutá na základě rozhodnutí Ministerstva kultury ČR č.j.: 9-303/2019 ORNK ze dne 5.4.2019 ve výši 15 000,- Kč pro příspěvkovou organizaci Olomouckého kraje Dům dětí a mládeže Olomouc na realizaci projektu "Krajská přehlídka dětské recitace Olomouc 2019".</t>
  </si>
  <si>
    <t>Odbor školství a mládeže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</si>
  <si>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</si>
  <si>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</si>
  <si>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</si>
  <si>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</si>
  <si>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</si>
  <si>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</si>
  <si>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</si>
  <si>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5336 - Neinvestiční dotace zřízeným PO</t>
  </si>
  <si>
    <t xml:space="preserve"> -Rozpočtová změna 440/19</t>
  </si>
  <si>
    <t>poskytovatel: Ministerstvo školství, mládeže a tělovýchovy</t>
  </si>
  <si>
    <t>důvod: neinvestiční dotace ze státního rozpočtu ČR na rok 2019 poskytnutá na základě avíza Ministerstva školství, mládeže a tělovýchovy ČR č.j.: MŠMT-2630/2019-15 ze dne 11.6.2019 v celkové výši 1 737 665,- Kč na projekty využívající zjednodušené vykazování nákladů pro příspěvkové organizace Olomouckého kraje v rámci Operačního programu Výzkum, vývoj a vzdělávání.</t>
  </si>
  <si>
    <t xml:space="preserve"> -Rozpočtová změna 441/19</t>
  </si>
  <si>
    <t>poskytovatel: Ministerstvo financí</t>
  </si>
  <si>
    <t>důvod: neinvestiční dotace ze státního rozpočtu ČR na rok 2019 poskytnutá na základě rozhodnutí Ministerstva financí ČR č.j.: MF - 14932/2019/1201-3 ze dne 13.6.2019 ve výši 94 545,- Kč na náhradu škody způsobené bobrem evropským na lesních porostech na pozemcích obhospodařovaných Lesy České republiky, s. p.</t>
  </si>
  <si>
    <t>Odbor ekonomický</t>
  </si>
  <si>
    <t>ORJ - 07</t>
  </si>
  <si>
    <t>4111 - Neinvestiční přijaté transfery ze SR</t>
  </si>
  <si>
    <t>Odbor životního prostředí a zemědělství</t>
  </si>
  <si>
    <t>ORJ - 09</t>
  </si>
  <si>
    <t>seskupení položek</t>
  </si>
  <si>
    <t>58 - Výdaje na náhrady za nezpůsobenou újmu</t>
  </si>
  <si>
    <t xml:space="preserve"> -Rozpočtová změna 442/19</t>
  </si>
  <si>
    <t>poskytovatel: Ministerstvo práce a sociálních věcí</t>
  </si>
  <si>
    <t>důvod: neinvestiční dotace ze státního rozpočtu ČR na rok 2019 poskytnutá na základě rozhodnutí Ministerstva práce a sociálních věcí ČR č. 1, č.j.: MPSV-2019/115022-213 ze dne 10.6.2019 ve výši 794 600,- Kč na projekt "Podpora aktivního života seniorů v Olomouckém kraji 2019".</t>
  </si>
  <si>
    <t>Odbor sociálních věcí</t>
  </si>
  <si>
    <t>ORJ - 11</t>
  </si>
  <si>
    <t>51 - Neinvestiční nákupy a související výdaje</t>
  </si>
  <si>
    <t xml:space="preserve"> -Rozpočtová změna 443/19</t>
  </si>
  <si>
    <t>poskytovatel: Ministerstvo životního prostředí ČR</t>
  </si>
  <si>
    <t>důvod: odbor investic požádal ekonomický odbor dne 19.6.2019 o provedení rozpočtové změny. Důvodem navrhované změny je zapojení finančních prostředků do rozpočtu Olomouckého kraje ve výši 1 821 781,70 Kč. Finanční prostředky byly poukázány na účet Olomouckého kraje jako investiční dotace z Ministerstva životního prostředí ČR na financování projektu "Střední škola gastronomie a farmářství Jeseník - Tělocvična" v rámci Operačního programu Životní prostředí.</t>
  </si>
  <si>
    <t>Odbor investic</t>
  </si>
  <si>
    <t>ORJ - 52</t>
  </si>
  <si>
    <t>4216 - Ostatní invest. přijaté transfery ze SR</t>
  </si>
  <si>
    <t>8114 - Uhraz. splátky krát. přij. půjč. prostř.</t>
  </si>
  <si>
    <t xml:space="preserve"> -Rozpočtová změna 444/19</t>
  </si>
  <si>
    <t>poskytovatel: Ministerstvo pro místní rozvoj ČR</t>
  </si>
  <si>
    <t>důvod: odbor investic požádal ekonomický odbor dne 14.6.2019 o provedení rozpočtové změny. Důvodem navrhované změny je zapojení finančních prostředků do rozpočtu Olomouckého kraje v celkové výši 16 014 832,07 Kč. Finanční prostředky byly poukázány na účet Olomouckého kraje jako investiční a neinvestiční dotace z Ministerstva pro místní rozvoj ČR na financování projektu v oblasti kultury "Muzeum Komenského v Přerově - rekonstrukce budovy" v rámci Integrovaného regionálního operačního programu.</t>
  </si>
  <si>
    <t xml:space="preserve"> -Rozpočtová změna 445/19</t>
  </si>
  <si>
    <t>důvod: odbor investic požádal ekonomický odbor dne 14.6.2019 o provedení rozpočtové změny. Důvodem navrhované změny je zapojení finančních prostředků do rozpočtu Olomouckého kraje v celkové výši 8 811 260,84 Kč. Finanční prostředky byly poukázány na účet Olomouckého kraje jako investiční dotace z Ministerstva pro místní rozvoj ČR na financování projektu v oblasti školství "Výstavba odborných učeben pro výuku oboru 28-44-M/01 Aplikovaná chemie v bezbariérové škole (Střední škola logistiky a chemie, Olomouc, U Hradiska 29)" v rámci Integrovaného regionálního operačního programu.</t>
  </si>
  <si>
    <t>59 - Ostatní neinvestiční výdaje</t>
  </si>
  <si>
    <t xml:space="preserve"> -Rozpočtová změna 446/19</t>
  </si>
  <si>
    <t>důvod: odbor strategického rozvoje kraje požádal ekonomický odbor dne 19.6.2019 o provedení rozpočtové změny. Důvodem navrhované změny je zapojení finančních prostředků do rozpočtu Olomouckého kraje v celkové výši 13 481 337,03 Kč. Finanční prostředky byly poukázány na účet Olomouckého kraje jako investiční a neinvestiční dotace z Ministerstva  pro místní rozvoj ČR na financování projektu v oblasti školství "Pořízení vybavení pro odborné učebny - modernizace CNC zařízení a 3D zařízení včetně SW, rekonstrukce nové učebny programovatelných automatů, modernizace konektivity školy ve vazbě na odborné předměty (Střední průmyslová škola elektrotechnická, Mohelnice, Ge. Svobody 2)" v rámci Integrovaného regionálního operačního programu.</t>
  </si>
  <si>
    <t>Odbor strategického rozvoje kraje</t>
  </si>
  <si>
    <t>ORJ - 59</t>
  </si>
  <si>
    <t xml:space="preserve"> -Rozpočtová změna 447/19</t>
  </si>
  <si>
    <t>8113 - Krátkodobé přijaté půjčené prostředky</t>
  </si>
  <si>
    <t>61 - Investiční nákupy a související výdaje</t>
  </si>
  <si>
    <t xml:space="preserve"> -Rozpočtová změna 448/19</t>
  </si>
  <si>
    <t>ORJ - 50</t>
  </si>
  <si>
    <t xml:space="preserve"> -Rozpočtová změna 449/19</t>
  </si>
  <si>
    <t xml:space="preserve"> -Rozpočtová změna 450/19</t>
  </si>
  <si>
    <t xml:space="preserve"> -Rozpočtová změna 451/19</t>
  </si>
  <si>
    <t xml:space="preserve"> -Rozpočtová změna 452/19</t>
  </si>
  <si>
    <t xml:space="preserve"> -Rozpočtová změna 453/19</t>
  </si>
  <si>
    <t>důvod: odbor dopravy a silničního hospodářství požádal ekonomický odbor dne 18.6.2019 o provedení rozpočtové změny. Důvodem navrhované změny je zapojení finančních prostředků do rozpočtu Olomouckého kraje ve výši 111 360,54 Kč. Finanční prostředky budou zapojeny jako odvod z finančního vypořádání akcí v oblasti dopravy příspěvkové organizace Správa silnic Olomouckého kraje na základě usnesení Rady Olomouckého kraje č. UR/67/13/2019 ze dne 17.6.2019.</t>
  </si>
  <si>
    <t>Odbor dopravy a silničního hospodářství</t>
  </si>
  <si>
    <t>ORJ - 12</t>
  </si>
  <si>
    <t>2229 - Ostatní přijaté vratky transferů</t>
  </si>
  <si>
    <t xml:space="preserve"> -Rozpočtová změna 454/19</t>
  </si>
  <si>
    <t>druh rozpočtové změny: vnitřní rozpočtová změna - přesun mezi jednotlivými položkami, paragrafy a odbory ekonomickým a dopravy a silničního hospodářství</t>
  </si>
  <si>
    <t>52 - Neinvestiční transfery soukromopr. subj.</t>
  </si>
  <si>
    <t xml:space="preserve"> -Rozpočtová změna 455/19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</si>
  <si>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</si>
  <si>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11.6.2019 o provedení rozpočtové změny. Důvodem navrhované změny je převedení finančních prostředků z odboru ekonomického na odbor strategického rozvoje kraje ve výši 2 383 700,- Kč. Finanční prostředky budou použity na zpracování "Strategie Olomouckého kraje o vodě - vodní strategie" na základě usnesení Rady Olomouckého kraje č. UR/66/72/2019 ze dne 3.6.2019.</t>
  </si>
  <si>
    <t>ORJ - 08</t>
  </si>
  <si>
    <t xml:space="preserve"> -Rozpočtová změna 456/19</t>
  </si>
  <si>
    <t>důvod: odbor strategického rozvoje kraje požádal ekonomický odbor dne 12.6.2019 o provedení rozpočtové změny. Důvodem navrhované změny je převedení finančních prostředků z odboru ekonomického na odbor strategického rozvoje kraje ve výši 1 801,28 Kč. Finanční prostředky budou použity na úhradu vratky neinvestiční dotace od sdružení OK4Inovace v rámci projektu v oblasti regionálního rozvoje "Smart Akcelerátor Olomouckého kraje" na základě výzvy k vrácení dotace nebo její části na účet Ministerstva školství, mládeže a tělovýchovy.</t>
  </si>
  <si>
    <t>ORJ - 74</t>
  </si>
  <si>
    <t xml:space="preserve"> -Rozpočtová změna 457/19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</si>
  <si>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</si>
  <si>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14.6.2019 o provedení rozpočtové změny. Důvodem navrhované změny je přesun finančních prostředků v rámci odboru strategického rozvoje kraje v celkové výši 1 250 000,- Kč. Finanční prostředky budou použity na poskytnutí individuální dotace v oblasti regionálního rozvoje obci Dlouhá Loučka na základě usnesení Zastupitelstva Olomouckého kraje č. UZ/15/60/2019 ze dne 29.4.2019, jedná se pouze o změnu položky rozpočtové skladby z neinvestiční na investiční.</t>
  </si>
  <si>
    <t>53 - Neinvestiční transfery veřejnopráv. subj.</t>
  </si>
  <si>
    <t>63 - Investiční transfery</t>
  </si>
  <si>
    <t xml:space="preserve"> -Rozpočtová změna 458/19</t>
  </si>
  <si>
    <t>druh rozpočtové změny: vnitřní rozpočtová změna - přesun mezi jednotlivými položkami, paragrafy v rámci odboru investic</t>
  </si>
  <si>
    <t>důvod: odbor investic požádal ekonomický odbor dne 10.6.2019 o provedení rozpočtové změny. Důvodem navrhované změny je přesun finančních prostředků v rámci odboru investic ve výši 4 300 000,- Kč. Finanční prostředky budou použity na financování projektu v oblasti dopravy "II/ 366 Prostějov - přeložka silnice".</t>
  </si>
  <si>
    <t>ORJ - 17</t>
  </si>
  <si>
    <t>ÚZ</t>
  </si>
  <si>
    <t xml:space="preserve"> -Rozpočtová změna 459/19</t>
  </si>
  <si>
    <t>důvod: odbor investic požádal ekonomický odbor dne 11.6.2019 o provedení rozpočtové změny. Důvodem navrhované změny je přesun finančních prostředků v rámci odboru investic ve výši 390 490,29 Kč. Finanční prostředky budou použity na financování projektu v oblasti zdravotnictví "SMN a. s. - o. z. Nemocnice Šternberk - Parkovací plochy".</t>
  </si>
  <si>
    <t xml:space="preserve"> -Rozpočtová změna 460/19</t>
  </si>
  <si>
    <t>důvod: odbor investic požádal ekonomický odbor dne 10.6.2019 o provedení rozpočtové změny. Důvodem navrhované změny je přesun finančních prostředků v rámci odboru investic ve výši 1,54 Kč. Finanční prostředky budou použity na úhradu úroků v rámci porušení rozpočtové kázně u projektů "Odborný léčebný ústav Paseka Budova "C" I. etapa, 1. část - nástavba oddělení izolace pro pacienty TBC nad kinosálem" a "Odborný léčebný ústav neurologicko-geriatrický Moravský Beroun - Vybudování plynových kotelen pro výrobu tepla a TUV".</t>
  </si>
  <si>
    <t>53 - Neinv. transfery veřejnopráv. subjektům</t>
  </si>
  <si>
    <t xml:space="preserve"> -Rozpočtová změna 461/19</t>
  </si>
  <si>
    <t>druh rozpočtové změny: vnitřní rozpočtová změna - přesun mezi jednotlivými položkami, paragrafy a odbory ekonomickým a sportu, kultury a památkové péče</t>
  </si>
  <si>
    <t>Odbor sportu, kultury a památkové péče</t>
  </si>
  <si>
    <t>ORJ - 13</t>
  </si>
  <si>
    <t xml:space="preserve">důvod: odbor investic požádal ekonomický odbor dne 13.6.2019 o provedení rozpočtové změny. Důvodem navrhované změny je zapojení finančních prostředků do rozpočtu Olomouckého kraje v celkové výši 1 411 373,56 Kč. Jedná se o zapojení finančních prostředků z revolvingového úvěru u Komerční banky, a.s., na financování projektu v oblasti kultury "Muzeum Komenského v Přerově - Záchrana a zpřístupnění paláce na hradě Helfštýn", na základě usnesení Rady Olomouckého kraje č. UR/68/3/2019 ze dne 24.6.2019 (bod 2.2.). </t>
  </si>
  <si>
    <t xml:space="preserve">důvod: odbor investic požádal ekonomický odbor dne 22.5.2019 o provedení rozpočtové změny. Důvodem navrhované změny je zapojení finančních prostředků do rozpočtu Olomouckého kraje v celkové výši 1 286 696,84 Kč. Jedná se o zapojení finančních prostředků z revolvingového úvěru u Komerční banky, a.s., na financování projektu v oblasti dopravy "II/433 Prostějov - Mořice", na základě usnesení Rady Olomouckého kraje č. UR/68/3/2019 ze dne 24.6.2019 (bod 2.2.). </t>
  </si>
  <si>
    <t xml:space="preserve">důvod: odbor investic  požádal ekonomický odbor dne 13.6.2019 o provedení rozpočtové změny. Důvodem navrhované změny je zapojení finančních prostředků do rozpočtu Olomouckého kraje v celkové výši 90 757,26 Kč. Jedná se o zapojení finančních prostředků z revolvingového úvěru u Komerční banky, a.s., na financování projektu v oblasti dopravy "II/447 Strukov - Šternberk", na základě usnesení Rady Olomouckého kraje č. UR/68/3/2019 ze dne 24.6.2019 (bod 2.2.). </t>
  </si>
  <si>
    <t xml:space="preserve">důvod: odbor investic požádal ekonomický odbor dne 17.6.2019 o provedení rozpočtové změny. Důvodem navrhované změny je zapojení finančních prostředků do rozpočtu Olomouckého kraje v celkové výši 3 683 618,43 Kč. Jedná se o zapojení finančních prostředků z revolvingového úvěru u Komerční banky, a.s., na financování projektu v oblasti dopravy "II/444 kř. R35 Mohelnice - Úsov", na základě usnesení Rady Olomouckého kraje č. UR/68/3/2019 ze dne 24.6.2019 (bod 2.2.). </t>
  </si>
  <si>
    <t xml:space="preserve">důvod: odbor investic  požádal ekonomický odbor dne 18.6.2019 o provedení rozpočtové změny. Důvodem navrhované změny je zapojení finančních prostředků do rozpočtu Olomouckého kraje ve výši 669 349,33 Kč. Jedná se o zapojení finančních prostředků z revolvingového úvěru u Komerční banky, a.s., na financování projektu v oblasti školství "Střední škola logistiky a chemie, Olomouc, U Hradiska 29 - Zateplení budovy školy a) zateplení", na základě usnesení Rady Olomouckého kraje č. UR/68/3/2019 ze dne 24.6.2019 (bod 2.2.). </t>
  </si>
  <si>
    <t xml:space="preserve">důvod: odbor investic  požádal ekonomický odbor dne 19.6.2019 o provedení rozpočtové změny. Důvodem navrhované změny je zapojení finančních prostředků do rozpočtu Olomouckého kraje ve výši 3 050 540,05 Kč. Jedná se o zapojení finančních prostředků z revolvingového úvěru u Komerční banky, a.s., na financování projektu v oblasti školství "Realizace energeticky úsporných opatření - SPŠ elektrotechnická Mohelnice - škola, dílny a) zateplení", na základě usnesení Rady Olomouckého kraje č. UR/68/3/2019 ze dne 24.6.2019 (bod 2.2.). </t>
  </si>
  <si>
    <t>důvod: odbor dopravy a silničního hospodářství požádal ekonomický odbor dne 18.6.2019 o provedení rozpočtové změny. Důvodem navrhované změny je převedení finančních prostředků z odboru ekonomického na odbor dopravy a silničního hospodářství ve výši       400 000,- Kč. Finanční prostředky budou použity na poskytnutí individuální dotace v oblasti dopravy pro nextbike Czech Republic, s. r. o, na základě usnesení Zastupitelstva Olomouckého kraje č. UZ/16/51/2019 ze dne 26.4.2019 (bod 37.), prostředky budou čerpány z rezervy Olomouckého kraje na individuální dotace.</t>
  </si>
  <si>
    <t>důvod: odbor sportu, kultury a památkové péče požádal ekonomický odbor dne 19.6.2019 o provedení rozpočtové změny. Důvodem navrhované změny je převedení finančních prostředků z odboru ekonomického na odbor sportu, kultury a památkové péče v celkové výši 744 000,- Kč. Finanční prostředky budou použity na poskytnutí individuálních dotací v oblasti kultury a sportu na základě usnesení Rady Olomouckého kraje č. UR/67/41/2019 ze dne 17.6.2019, na základě usnesení Zastupitelstva Olomouckého kraje č. UZ/16/34/2019 ze dne 24.6.2019 (bod 21.), prostředky budou čerpány z rezervy Olomouckého kraje na individuální dotace.</t>
  </si>
  <si>
    <t xml:space="preserve"> -Rozpočtová změna 463/19</t>
  </si>
  <si>
    <t>důvod: neinvestiční dotace ze státního rozpočtu ČR na rok 2019 poskytnutá na základě rozhodnutí Ministerstva školství, mládeže a tělovýchovy ČR č.j.: MŠMT 18520-12/2019 v celkové výši 93 700 000,- Kč pro soukromé školy a školská zařízení Olomouckého kraje na 3. čtvrtletí roku 2019.</t>
  </si>
  <si>
    <t>Rozpis účelové dotace zabezpečí odbor školství a mládeže</t>
  </si>
  <si>
    <t xml:space="preserve"> -Rozpočtová změna 464/19</t>
  </si>
  <si>
    <t>důvod: neinvestiční dotace ze státního rozpočtu ČR na rok 2019 poskytnutá na základě rozhodnutí Ministerstva školství, mládeže a tělovýchovy ČR č.j.: 7763-12/2019-16 ze dne 17.6.2019 ve výši 735 000,- Kč na "Vzdělávací programy paměťových institucí do škol".</t>
  </si>
  <si>
    <t xml:space="preserve"> -Rozpočtová změna 465/19</t>
  </si>
  <si>
    <t>poskytovatel: Ministerstvo zemědělství</t>
  </si>
  <si>
    <t>důvod: neinvestiční dotace ze státního rozpočtu ČR na rok 2019 poskytnutá na základě avíza k převodu finančních prostředků Ministerstva zemědělství ČR v celkové výši               2 606 334,- Kč pro Střední lesnickou školu Hranice jako příspěvek na obnovu, zajištění a výchovu lesních porostů do 40 let věku a ekologické a k přírodě šetrné technologie při hospodaření v lesích.</t>
  </si>
  <si>
    <t xml:space="preserve"> -Rozpočtová změna 466/19</t>
  </si>
  <si>
    <t>důvod: neinvestiční dotace ze státního rozpočtu ČR na rok 2019 poskytnutá na základě rozhodnutí Ministerstva kultury ČR č.j.: MK 38196/2019 OM ze dne 10.5.2019 ve výši          119 765,- Kč pro příspěvkovou organizaci Olomouckého kraje Vlastivědné muzeum v Šumperku na realizaci projektu "Digitalizace sbírkových předmětů včetně jejich prezentace formou 360°" z programu na "Podporu projektů zaměřených na poskytování standardizovaných veřejných služeb muzeí a galerií".</t>
  </si>
  <si>
    <t xml:space="preserve"> -Rozpočtová změna 467/19</t>
  </si>
  <si>
    <t>důvod: neinvestiční dotace ze státního rozpočtu ČR na rok 2019 poskytnutá na základě dopisu Ministerstva kultury ČR č.j.: MK 43469/2019 SOOKS ze dne 4.6.2019 v celkové výši 316 000,- Kč pro příspěvkové organizace Olomouckého kraje Vlastivědné muzeum v Šumperku a Vlastivědné muzeum v Olomouci na realizaci projektů z programu "Integrovaný systém ochrany movitého kulturního dědictví (ISO)".</t>
  </si>
  <si>
    <t xml:space="preserve"> -Rozpočtová změna 468/19</t>
  </si>
  <si>
    <t>důvod: odbor investic požádal ekonomický odbor dne 24.6.2019 o provedení rozpočtové změny. Důvodem navrhované změny je zapojení finančních prostředků do rozpočtu Olomouckého kraje v celkové výši 28 999 317,82 Kč. Finanční prostředky byly poukázány na účet Olomouckého kraje jako investiční a neinvestiční dotace z Ministerstva financí - Národního fondu  na financování projektu v oblasti dopravy "Zvýšení přeshraniční dostupnosti Písečná - Nysa" v rámci "Programu přeshraniční spolupráce ČR - Polsko".</t>
  </si>
  <si>
    <t>4218 - Investiční převody z Národního fondu</t>
  </si>
  <si>
    <t>4118 - Neinv. přijaté transfery z Národ. fondu</t>
  </si>
  <si>
    <t xml:space="preserve"> -Rozpočtová změna 469/19</t>
  </si>
  <si>
    <t>důvod: odbor investic požádal ekonomický odbor dne 24.6.2019 o provedení rozpočtové změny. Důvodem navrhované změny je zapojení finančních prostředků do rozpočtu Olomouckého kraje v celkové výši 1 705 842,23 Kč. Finanční prostředky byly poukázány na účet Olomouckého kraje jako investiční a neinvestiční dotace z Ministerstva financí na financování projektu v oblasti dopravy "Zvýšení přeshraniční dostupnosti Písečná - Nysa" v rámci "Programu přeshraniční spolupráce ČR - Polsko".</t>
  </si>
  <si>
    <t xml:space="preserve"> -Rozpočtová změna 470/19</t>
  </si>
  <si>
    <t>druh rozpočtové změny: zapojení prostředků do rozpočtu</t>
  </si>
  <si>
    <t>důvod: odbor strategického rozvoje kraje požádal ekonomický odbor dne 18.6.2019 o provedení rozpočtové změny. Důvodem navrhované změny je zapojení finančních prostředků do rozpočtu odboru strategického rozvoje kraje v celkové výši 49 811,65 Kč. Finanční prostředky byly poukázány na účet Olomouckého kraje jako neinvestiční dotace z Ministerstva práce a sociálních věcí na financování projektu "Služby sociální prevence v Olomouckém kraji - přímé náklady" v rámci Operačního programu Zaměstnanost.</t>
  </si>
  <si>
    <t>ORJ - 60</t>
  </si>
  <si>
    <t xml:space="preserve"> -Rozpočtová změna 471/19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</si>
  <si>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</si>
  <si>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26.6.2019 o provedení rozpočtové změny. Důvodem navrhované změny je přesun finančních prostředků v rámci odboru podpory řízení příspěvkových organizací v celkové výši 13 936 943,69 Kč. Finanční prostředky budou upraveny v oblasti příjmů u odvodů z fondu investic a odvodů z provozních prostředků příspěvkových organizací Olomouckého kraje v oblasti školství, jedná se pouze o změnu ORGu v rámci rozpočtové skladby.</t>
  </si>
  <si>
    <t>Odbor podpory řízení příspěvkových organizací</t>
  </si>
  <si>
    <t>ORJ - 19</t>
  </si>
  <si>
    <t>2122 - Odvody příspěvkových organizací</t>
  </si>
  <si>
    <t xml:space="preserve"> -Rozpočtová změna 472/19</t>
  </si>
  <si>
    <t xml:space="preserve"> -Rozpočtová změna 473/19</t>
  </si>
  <si>
    <t xml:space="preserve"> -Rozpočtová změna 474/19</t>
  </si>
  <si>
    <t xml:space="preserve"> -Rozpočtová změna 475/19</t>
  </si>
  <si>
    <t xml:space="preserve"> -Rozpočtová změna 476/19</t>
  </si>
  <si>
    <t xml:space="preserve"> -Rozpočtová změna 477/19</t>
  </si>
  <si>
    <t xml:space="preserve"> -Rozpočtová změna 478/19</t>
  </si>
  <si>
    <t xml:space="preserve"> -Rozpočtová změna 479/19</t>
  </si>
  <si>
    <t>druh rozpočtové změny: vnitřní rozpočtová změna - přesun mezi jednotlivými položkami, paragrafy a odbory ekonomickým, sociálních věcí a zdravotnictví</t>
  </si>
  <si>
    <t>důvod: odbory sociálních věcí a zdravotnictví požádaly ekonomický odbor dne 24. a 26.6.2019 o provedení rozpočtové změny. Důvodem navrhované změny je převedení finančních prostředků z odboru ekonomického na odbor sociálních věcí ve výši 88 160,- Kč a na odbor zdravotnictví ve výši 190 760,-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květen 2019.</t>
  </si>
  <si>
    <t>5336 - Neinvestiční transfery zřízeným PO</t>
  </si>
  <si>
    <t>Odbor zdravotnictví</t>
  </si>
  <si>
    <t>ORJ - 14</t>
  </si>
  <si>
    <t xml:space="preserve"> -Rozpočtová změna 480/19</t>
  </si>
  <si>
    <t>druh rozpočtové změny: vnitřní rozpočtová změna - přesun mezi jednotlivými položkami, paragrafy odbory ekonomickým a sportu, kultury a památkové péče</t>
  </si>
  <si>
    <t xml:space="preserve"> -Rozpočtová změna 481/19</t>
  </si>
  <si>
    <t>druh rozpočtové změny: vnitřní rozpočtová změna - přesun mezi jednotlivými položkami, paragrafy a odbory ekonomickým a sociálních věcí</t>
  </si>
  <si>
    <t>důvod: odbor sociálních věcí požádal ekonomický odbor dne 28.6.2019 o provedení rozpočtové změny. Důvodem navrhované změny je převedení finančních prostředků z odboru ekonomického na odbor sociálních věcí ve výši 200 000,- Kč. Finanční prostředky budou použity na poskytnutí individuální dotace v sociální oblasti pro JIKA - Olomoucké dobrovolnické centrum, z.s., na základě usnesení Zastupitelstva Olomouckého kraje č. UZ/16/56/2019 ze dne 24.6.2019, prostředky budou čerpány z rezervy Olomouckého kraje na individuální dotace.</t>
  </si>
  <si>
    <t xml:space="preserve"> -Rozpočtová změna 482/19</t>
  </si>
  <si>
    <t>druh rozpočtové změny: vnitřní rozpočtová změna - přesun mezi jednotlivými položkami, paragrafy a odbory investic a podpory řízení příspěvkových organizací</t>
  </si>
  <si>
    <t>důvod: odbor investic požádal ekonomický odbor dne 19.6.2019 o provedení rozpočtové změny. Důvodem navrhované změny je převedení finančních prostředků z odboru investic na odbor podpory řízení příspěvkových organizací ve výši 140 000,- Kč. Finanční prostředky budou použity pro příspěvkovou organizaci ZŠ Uničov na financování havárie topného kotle.</t>
  </si>
  <si>
    <t>5331 - Neinvestiční příspěvky zřízeným PO</t>
  </si>
  <si>
    <t xml:space="preserve"> -Rozpočtová změna 483/19</t>
  </si>
  <si>
    <t>druh rozpočtové změny: vnitřní rozpočtová změna - přesun mezi jednotlivými položkami, paragrafy v rámci odboru kanceláře ředitele</t>
  </si>
  <si>
    <t>důvod: odbor kancelář ředitele požádal ekonomický odbor dne 1.7.2019 o provedení rozpočtové změny. Důvodem navrhované změny je přesun finančních prostředků v rámci odboru kanceláře ředitele v celkové výši 36 635,99 Kč. Finanční prostředky budou použity na úhradu výdajů v souvislosti s konáním voleb do Evropského parlamentu vyhlášených na 24. a 25.5.2019 na činnost krajského úřadu.</t>
  </si>
  <si>
    <t>Odbor kancelář ředitele</t>
  </si>
  <si>
    <t>ORJ - 03</t>
  </si>
  <si>
    <t>50 - Platy a podobné související výdaje</t>
  </si>
  <si>
    <t xml:space="preserve"> -Rozpočtová změna 484/19</t>
  </si>
  <si>
    <t>druh rozpočtové změny: vnitřní rozpočtová změna - přesun mezi jednotlivými položkami, paragrafy v rámci odboru životního prostředí a zemědělství</t>
  </si>
  <si>
    <t>důvod: odbor životního prostředí a zemědělství požádal ekonomický odbor dne 20.6.2019 o provedení rozpočtové změny. Důvodem navrhované změny je přesun finančních prostředků v rámci odboru životního prostředí a zemědělství v celkové výši 300 000,- Kč. Finanční prostředky budou použity na poskytnutí dotací v rámci "Programu na podporu aktivit v oblasti životního prostředí a zemědělství" v dotačním titulu "Podpora činnosti záchranných stanic pro handicapované živočichy" na základě usnesení Rady Olomouckého kraje č. UR/67/23/2019 ze dne 17.6.2019.</t>
  </si>
  <si>
    <t xml:space="preserve"> -Rozpočtová změna 485/19</t>
  </si>
  <si>
    <t xml:space="preserve"> -Rozpočtová změna 486/19</t>
  </si>
  <si>
    <t xml:space="preserve"> -Rozpočtová změna 487/19</t>
  </si>
  <si>
    <t xml:space="preserve"> -Rozpočtová změna 488/19</t>
  </si>
  <si>
    <t>6351 - Investiční transfery zřízeným PO</t>
  </si>
  <si>
    <t xml:space="preserve"> -Rozpočtová změna 489/19</t>
  </si>
  <si>
    <t xml:space="preserve"> -Rozpočtová změna 490/19</t>
  </si>
  <si>
    <t xml:space="preserve"> -Rozpočtová změna 491/19</t>
  </si>
  <si>
    <t xml:space="preserve"> -Rozpočtová změna 492/19</t>
  </si>
  <si>
    <t xml:space="preserve"> -Rozpočtová změna 493/19</t>
  </si>
  <si>
    <t xml:space="preserve"> -Rozpočtová změna 494/19</t>
  </si>
  <si>
    <t xml:space="preserve"> -Rozpočtová změna 495/19</t>
  </si>
  <si>
    <t xml:space="preserve"> -Rozpočtová změna 496/19</t>
  </si>
  <si>
    <t xml:space="preserve"> -Rozpočtová změna 497/19</t>
  </si>
  <si>
    <t xml:space="preserve"> -Rozpočtová změna 498/19</t>
  </si>
  <si>
    <t xml:space="preserve"> -Rozpočtová změna 499/19</t>
  </si>
  <si>
    <t xml:space="preserve"> -Rozpočtová změna 500/19</t>
  </si>
  <si>
    <t>důvod: odbor podpory řízení příspěvkových organizací požádal ekonomický odbor dne 25.6.2019 o provedení rozpočtové změny. Důvodem navrhované změny je přesun finančních prostředků v rámci odboru podpory řízení příspěvkových organizací ve výši                      30 000,- Kč. Finanční prostředky budou použity na poskytnutí neinvestičního příspěvku pro příspěvkovou organizaci v oblasti školství Střední odborná škola a Střední odborné učiliště strojírenské a stavební, Jeseník, na akci "Využití digitálních technologií pro rozvoj a vzdělávání v oblasti cizích jazyků a technických a řemeslných oborů" v rámci Integrovaného regionálního operačního programu na základě usnesení Zastupitelstva Olomouckého kraje č. UZ/14/47/2019 ze dne 25.2.2019.</t>
  </si>
  <si>
    <t xml:space="preserve"> -Rozpočtová změna 501/19</t>
  </si>
  <si>
    <t>důvod: odbor podpory řízení příspěvkových organizací požádal ekonomický odbor dne 1.7.2019 o provedení rozpočtové změny. Důvodem navrhované změny je přesun finančních prostředků v rámci odboru podpory řízení příspěvkových organizací ve výši                       131 133,64 Kč. Finanční prostředky budou použity na poskytnutí investičního příspěvku pro příspěvkovou organizaci v oblasti zdravotnictví Odborný léčebný ústav, Paseka, na akci "Kybernetická bezpečnost ICT Odborného léčebného ústavu Paseka p. o." v rámci Integrovaného regionálního operačního programu na základě usnesení Zastupitelstva Olomouckého kraje č. UZ/6/67/2017 ze dne 18.9.2017.</t>
  </si>
  <si>
    <t xml:space="preserve"> -Rozpočtová změna 502/19</t>
  </si>
  <si>
    <t>důvod: odbor investic požádal ekonomický odbor dne 28.6.2019 o provedení rozpočtové změny. Důvodem navrhované změny je přesun finančních prostředků v rámci odboru investic v celkové výši 4 750,- Kč. Finanční prostředky budou použity na financování investiční akce v oblasti sociální "Transformace příspěvkové organizace Nové Zámky - poskytovatel sociálních služeb - III.etapa - RD Litovel, Staroměstské náměstí 233".</t>
  </si>
  <si>
    <t xml:space="preserve"> -Rozpočtová změna 503/19</t>
  </si>
  <si>
    <t>důvod: odbor strategického rozvoje kraje požádal ekonomický odbor dne 27.6.2019 o provedení rozpočtové změny. Důvodem navrhované změny je přesun finančních prostředků v rámci odboru strategického rozvoje kraje ve výši 15 000,- Kč. Finanční prostředky budou použity na financování výdajů projektu v oblasti životní prostředí "Podpora biodiverzity v Olomouckém kraji - péče o vybrané evropsky významné lokality".</t>
  </si>
  <si>
    <t xml:space="preserve"> -Rozpočtová změna 504/19</t>
  </si>
  <si>
    <t>důvod: odbor strategického rozvoje kraje požádal ekonomický odbor dne 25.6.2019 o provedení rozpočtové změny. Důvodem navrhované změny je přesun finančních prostředků v rámci odboru strategického rozvoje kraje ve výši 21 052,63 Kč. Finanční prostředky budou použity na úhradu vratky na základě výzvy k vrácení dotace u projektu "Rovný přístup ke vzdělávání s ohledem na lepší uplatnitelnost na trhu práce (IKAP Olomoucký kraj)" v rámci Operačního programu Výzkum, vývoj a vzdělávání.</t>
  </si>
  <si>
    <t>ORJ - 64</t>
  </si>
  <si>
    <t xml:space="preserve"> -Rozpočtová změna 505/19</t>
  </si>
  <si>
    <t xml:space="preserve">důvod: odbor strategického rozvoje kraje požádal ekonomický odbor dne 24.6.2019 o provedení rozpočtové změny. Důvodem navrhované změny je přesun finančních prostředků v rámci odboru strategického rozvoje kraje ve výši 30 520,20 Kč. Finanční prostředky budou použity na úhradu vratky na základě výzvy k vrácení dotace u projektu "Služby sociální prevence v Olomouckém kraji - přímé náklady" v rámci Operačního programu Zaměstnanost. </t>
  </si>
  <si>
    <t xml:space="preserve"> -Rozpočtová změna 506/19</t>
  </si>
  <si>
    <t xml:space="preserve">důvod: odbor strategického rozvoje kraje požádal ekonomický odbor dne 28.6.2019 o provedení rozpočtové změny. Důvodem navrhované změny je přesun finančních prostředků v rámci odboru strategického rozvoje kraje v celkové výši 3 534 603,83 Kč. Finanční prostředky budou použity na financování projektu "Služby sociální prevence v Olomouckém kraji - přímé náklady" v rámci Operačního programu Zaměstnanost. </t>
  </si>
  <si>
    <t>50 - Platy a podobné a související výdaje</t>
  </si>
  <si>
    <t>54 - Neinvestiční transfery obyvatelstvu</t>
  </si>
  <si>
    <t xml:space="preserve"> -Rozpočtová změna 507/19</t>
  </si>
  <si>
    <t>důvod: neinvestiční dotace ze státního rozpočtu ČR na rok 2019 poskytnutá na základě avíza Ministerstva práce a sociálních věcí ČR ve výši 350 000,- Kč na projekt "Letní příměstské tábory pro DDM Mohelnice" pro příspěvkovou organizaci Dům dětí a mládeže Magnet, Mohelnice, v rámci Operačního programu Zaměstnanost.</t>
  </si>
  <si>
    <t xml:space="preserve"> -Rozpočtová změna 508/19</t>
  </si>
  <si>
    <t>důvod: odbor investic požádal ekonomický odbor dne 8.7.2019 o provedení rozpočtové změny. Důvodem navrhované změny je zapojení finančních prostředků do rozpočtu Olomouckého kraje v celkové výši 5 498 204,58 Kč. Finanční prostředky byly poukázány na účet Olomouckého kraje jako investiční dotace z Ministerstva životního prostředí ČR na financování projektů "Realizace energeticky úsporných opatření - Sš, ZŠ a MŠ Prostějov - budova MŠ, ul. St. Manharda a) zateplení" a "Realizace energeticky úsporných opatření - Sš, ZŠ a MŠ Prostějov - budova MŠ, ul. St. Manharda b) vzduchotechnika" v rámci Operačního programu Životní prostředí.</t>
  </si>
  <si>
    <t xml:space="preserve"> -Rozpočtová změna 509/19</t>
  </si>
  <si>
    <t>důvod: odbor investic požádal ekonomický odbor dne 8.7.2019 o provedení rozpočtové změny. Důvodem navrhované změny je zapojení finančních prostředků do rozpočtu Olomouckého kraje v celkové výši 15 438 050,39 Kč. Finanční prostředky byly poukázány na účet Olomouckého kraje jako investiční a neinvestiční dotace z Ministerstva pro místní rozvoj ČR na financování projektu v oblasti školství "Centrum polytechnické výchovy (Střední škola polytechnická, Olomouc, Rooseveltova 79)" v rámci Integrovaného regionálního operačního programu.</t>
  </si>
  <si>
    <t xml:space="preserve"> -Rozpočtová změna 510/19</t>
  </si>
  <si>
    <t>důvod: odbor ekonomický požádal dne 8.7.2019 o provedení rozpočtové změny. Důvodem navrhované změny je zapojení finančních prostředků do rozpočtu Olomouckého kraje v celkové výši 211 267 863,21 Kč.  Finanční prostředky budou zapojeny jako část použitelného zůstatku na bankovních účtech, zapojení finančních prostředků z finančního vypořádání na základě veřejnoprávních smluv, zapojení finančních prostředků z finančního vypořádání příspěvkových organizací a zapojení zůstatku nevyčerpaného nájemného Středomoravské nemocniční, a.s., do rozpočtu Olomouckého kraje roku 2019, a budou zapojeny do rozpočtů jednotlivých odborů Olomouckého kraje roku 2019 na základě usnesení Zastupitelstva Olomouckého kraje č. UZ/16/8/2019 ze dne 24.6.2019.</t>
  </si>
  <si>
    <t>8115 - Změna stavu krátkod. prostř. na BÚ</t>
  </si>
  <si>
    <t>Odbor kancelář hejtmana</t>
  </si>
  <si>
    <t>ORJ - 18</t>
  </si>
  <si>
    <t>2223 - Příjmy z FV min. let m. kraj. a obcemi</t>
  </si>
  <si>
    <t>Odbor životního prostředí a zemědělství - odběr podzemních vod</t>
  </si>
  <si>
    <t>ORJ - 99</t>
  </si>
  <si>
    <t xml:space="preserve"> -Rozpočtová změna 511/19</t>
  </si>
  <si>
    <t>důvod: odbor životního prostředí a zemědělství požádal ekonomický odbor dne 8.7.2019 o provedení rozpočtové změny. Důvodem navrhované změny je přesun finančních prostředků v rámci odboru životního prostředí a zemědělství v celkové výši 3 146 000,- Kč. Finanční prostředky budou použity na poskytnutí dotací v rámci "Programu na podporu aktivit v oblasti životního prostředí a zemědělství" v dotačním titulu "Podpora akcí zaměřených na oblast životního prostředí a zemědělství a podpora činnosti zájmových spolků a organizací, předmětem jejichž činnosti je oblast životního prostředí a zemědělství" na základě usnesení Rady Olomouckého kraje č. UR/67/23/2019 ze dne 17.6.2019.</t>
  </si>
  <si>
    <t xml:space="preserve"> -Rozpočtová změna 512/19</t>
  </si>
  <si>
    <t xml:space="preserve">důvod: odbor kancelář ředitele požádal ekonomický odbor dne 1.3.2019 o provedení rozpočtové změny. Důvodem navrhované změny je zapojení finančních prostředků do rozpočtu Fondu sociálních potřeb Olomouckého kraje roku 2019 ve výši 2 159 266,78 Kč. Zastupitelstvo Olomouckého kraje svým usnesením č. UZ/16/8/2019 ze dne 24.6.2019 schválilo "Závěrečný účet Olomouckého kraje za rok 2018". Součástí materiálu "Rozpočet Olomouckého kraje 2018 - závěrečný účet" je schválený zůstatek Fondu sociálních potřeb Olomouckého kraje za rok 2018 a jeho zapojení do rozpočtu Olomouckého kraje roku 2019. </t>
  </si>
  <si>
    <t>ORJ - 199</t>
  </si>
  <si>
    <t xml:space="preserve"> -Rozpočtová změna 513/19</t>
  </si>
  <si>
    <t>druh rozpočtové změny: snížení prostředků rozpočtu</t>
  </si>
  <si>
    <t>důvod: odbor ekonomický požádal dne 4.7.2019 o provedení rozpočtové změny. Důvodem navrhované změny je snížení finančních prostředků rozpočtu Olomouckého kraje v celkové výši 50 370,46 Kč.  Finanční prostředky byly zapojeny jako část prostředků z finančního vypořádání příspěvkových organizací duplicitně do rozpočtu Olomouckého kraje roku 2019.</t>
  </si>
  <si>
    <t xml:space="preserve"> -Rozpočtová změna 514/19</t>
  </si>
  <si>
    <t>důvod: neinvestiční dotace ze státního rozpočtu ČR na rok 2019 poskytnutá na základě avíza Ministerstva školství, mládeže a tělovýchovy ČR č.j.: MŠMT-2630/2019-17 ze dne 2.7.2019 v celkové výši 610 336,- Kč na projekty využívající zjednodušené vykazování nákladů pro příspěvkové organizace Olomouckého kraje v rámci Operačního programu Výzkum, vývoj a vzdělávání.</t>
  </si>
  <si>
    <t xml:space="preserve"> -Rozpočtová změna 515/19</t>
  </si>
  <si>
    <t>důvod: odbor strategického rozvoje kraje požádal ekonomický odbor dne 24.6.2019 o provedení rozpočtové změny. Důvodem navrhované změny je zapojení finančních prostředků do rozpočtu Olomouckého kraje ve výši 20 000,- Kč. Finanční prostředky budou zapojeny jako odvod na základě výzvy u projektu "Rovný přístup ke vzdělávání s ohledem na lepší uplatnitelnost na trhu práce (IKAP Olomoucký kraj)" v rámci Operačního programu Výzkum, vývoj a vzdělávání.</t>
  </si>
  <si>
    <t xml:space="preserve"> -Rozpočtová změna 462/19</t>
  </si>
  <si>
    <t xml:space="preserve">důvod: odbor strategického rozvoje kraje požádal ekonomický odbor dne 18.6.2019 o provedení rozpočtové změny. Důvodem navrhované změny je zapojení finančních prostředků do rozpočtu Olomouckého kraje v celkové výši 2 119,15 Kč. Finanční prostředky budou zapojeny jako vratka neinvestiční dotace na základě výzvy k vrácení dotace nebo její části a na základě smlouvy o partnerství od sdružení OK4Inovace v rámci projektu v oblasti regionálního rozvoje "Smart Akcelerátor Olomouckého kraje". </t>
  </si>
  <si>
    <t xml:space="preserve">důvod: odbor strategického rozvoje kraje požádal ekonomický odbor dne 21.6. a 3.7.2019 o provedení rozpočtové změny. Důvodem navrhované změny je zapojení finančních prostředků do rozpočtu Olomouckého kraje v celkové výši 2 933 383,76 Kč. Jedná se o zapojení finančních prostředků z revolvingového úvěru u Komerční banky, a.s., na financování projektu v oblasti krizového řízení "ZZS OK - Modernizace, budování a rozvoj informačních a komunikačních systémů", na základě usnesení Rady Olomouckého kraje č. UR/69/61/2019 ze dne 15.7.2019 (bod 15.2.). </t>
  </si>
  <si>
    <t xml:space="preserve">důvod: odbor investic požádal ekonomický odbor dne 25.6.2019 o provedení rozpočtové změny. Důvodem navrhované změny je zapojení finančních prostředků do rozpočtu Olomouckého kraje v celkové výši 43 560,- Kč. Jedná se o zapojení finančních prostředků z revolvingového úvěru u Komerční banky, a.s., na financování projektu v oblasti dopravy "II/433 Prostějov - Mořice", na základě usnesení Rady Olomouckého kraje č. UR/69/61/2019 ze dne 15.7.2019 (bod 15.2.). </t>
  </si>
  <si>
    <t xml:space="preserve">důvod: odbor investic  požádal ekonomický odbor dne 25.6.2019 o provedení rozpočtové změny. Důvodem navrhované změny je zapojení finančních prostředků do rozpočtu Olomouckého kraje v celkové výši 20 355 811,93 Kč. Jedná se o zapojení finančních prostředků z revolvingového úvěru u Komerční banky, a.s., na financování projektu v oblasti dopravy "II/447 Strukov - Šternberk", na základě usnesení Rady Olomouckého kraje č. UR/69/61/2019 ze dne 15.7.2019 (bod 15.2.). </t>
  </si>
  <si>
    <t xml:space="preserve">důvod: odbor investic požádal ekonomický odbor dne 24.6.2019 o provedení rozpočtové změny. Důvodem navrhované změny je zapojení finančních prostředků do rozpočtu Olomouckého kraje v celkové výši 2 227 635,68 Kč. Jedná se o zapojení finančních prostředků z revolvingového úvěru u Komerční banky, a.s., na financování projektu v oblasti dopravy "II/444 kř. R35 Mohelnice - Úsov", na základě usnesení Rady Olomouckého kraje č. UR/69/61/2019 ze dne 15.7.2019 (bod 15.2.). </t>
  </si>
  <si>
    <t xml:space="preserve">důvod: odbor investic  požádal ekonomický odbor dne 27.6.2019 o provedení rozpočtové změny. Důvodem navrhované změny je zapojení finančních prostředků do rozpočtu Olomouckého kraje ve výši 13 068,- Kč. Jedná se o zapojení finančních prostředků z revolvingového úvěru u Komerční banky, a.s., na financování projektu v oblasti školství "Střední škola logistiky a chemie, Olomouc, U Hradiska 29 - Zateplení budovy školy a) zateplení", na základě usnesení Rady Olomouckého kraje č. UR/69/61/2019 ze dne 15.7.2019 (bod 15.2.). </t>
  </si>
  <si>
    <t xml:space="preserve">důvod: odbor investic  požádal ekonomický odbor dne 25.6.2019 o provedení rozpočtové změny. Důvodem navrhované změny je zapojení finančních prostředků do rozpočtu Olomouckého kraje ve výši 384 514,52 Kč. Jedná se o zapojení finančních prostředků z revolvingového úvěru u Komerční banky, a.s., na financování projektu v oblasti školství "Realizace energeticky úsporných opatření - SOŠ Šumperk, Zemědělská 3 - tělocvična", na základě usnesení Rady Olomouckého kraje č. UR/69/61/2019 ze dne 15.7.2019 (bod 15.2.). </t>
  </si>
  <si>
    <t xml:space="preserve">důvod: odbor investic  požádal ekonomický odbor dne 24.6.2019 o provedení rozpočtové změny. Důvodem navrhované změny je zapojení finančních prostředků do rozpočtu Olomouckého kraje ve výši 22 824,47 Kč. Jedná se o zapojení finančních prostředků z revolvingového úvěru u Komerční banky, a.s., na financování projektu v oblasti školství "Realizace energeticky úsporných opatření - SPŠ elektrotechnická Mohelnice - škola, dílny a) zateplení", na základě usnesení Rady Olomouckého kraje č. UR/69/61/2019 ze dne 15.7.2019 (bod 15.2.). </t>
  </si>
  <si>
    <t>důvod: odbor sportu, kultury a památkové péče požádal ekonomický odbor dne 3.7.2019 o provedení rozpočtové změny. Důvodem navrhované změny je převedení finančních prostředků z odboru ekonomického na odbor sportu, kultury a památkové péče v celkové výši 19 360 000,- Kč. Finanční prostředky budou použity na úhradu propagace Olomouckého kraje v rámci sportovních projektů, na základě usnesení Rady Olomouckého kraje č. UR/69/56/2019 ze dne 15.7.2019 (bod 13.1.), prostředky budou čerpány z rezervy Olomouckého kraje.</t>
  </si>
  <si>
    <t>důvod: odbor podpory řízení příspěvkových organizací požádal ekonomický odbor dne 2.7.2019 o provedení rozpočtové změny. Důvodem navrhované změny je přesun finančních prostředků v rámci odboru podpory řízení příspěvkových organizací ve výši           80 000,- Kč. Finanční prostředky budou použity na poskytnutí příspěvku na provoz - mzdové náklady pro příspěvkovou organizaci Střední zdravotnická škola a Vyšší odborná škola zdravotnická Emanuela Pöttinga a Jazyková škola s právem státní jazykové zkoušky, Olomouc, na základě usnesení Rady Olomouckého kraje č. UR/69/38/2019 ze dne 15.7.2019 (bod 8.1.).</t>
  </si>
  <si>
    <t>důvod: odbor podpory řízení příspěvkových organizací požádal ekonomický odbor dne 25.6.2019 o provedení rozpočtové změny. Důvodem navrhované změny je přesun finančních prostředků v rámci odboru podpory řízení příspěvkových organizací ve výši                    410 000,- Kč. Finanční prostředky budou použity na poskytnutí příspěvku na provoz - mzdové náklady pro příspěvkovou organizaci Vlastivědné muzeum v Olomouci, na základě usnesení Rady Olomouckého kraje č. UR/69/38/2019 ze dne 15.7.2019 (bod 8.1.).</t>
  </si>
  <si>
    <t>důvod: odbor podpory řízení příspěvkových organizací požádal ekonomický odbor dne 24.6.2019 o provedení rozpočtové změny. Důvodem navrhované změny je přesun finančních prostředků v rámci odboru podpory řízení příspěvkových organizací ve výši         100 000,- Kč. Finanční prostředky budou použity na poskytnutí příspěvku na provoz - účelově určeného příspěvku pro příspěvkovou organizaci Obchodní akademie, Olomouc, na "Oslavy 100. výročí založení školy", prostředky budou převedeny z rezervy odboru podpory řízení příspěvkových organizací, na základě usnesení Rady Olomouckého kraje č. UR/69/38/2019 ze dne 15.7.2019 (bod 8.1.).</t>
  </si>
  <si>
    <t>důvod: odbor podpory řízení příspěvkových organizací požádal ekonomický odbor dne 2.7.2019 o provedení rozpočtové změny. Důvodem navrhované změny je přesun finančních prostředků v rámci odboru podpory řízení příspěvkových organizací v celkové výši 834 120,- Kč. Finanční prostředky budou použity na poskytnutí příspěvku na provoz - účelově určeného příspěvku pro příspěvkovou organizaci Střední škola technická, Přerov, na spolufinancování akce "Realizace energeticky úsporných opatření - ubytovací komplex Bří Hovůrkových", prostředky budou převedeny z rezervy odboru podpory řízení příspěvkových organizací, na základě usnesení Rady Olomouckého kraje č. UR/69/38/2019 ze dne 15.7.2019 (bod 8.1.).</t>
  </si>
  <si>
    <t>důvod: odbor podpory řízení příspěvkových organizací požádal ekonomický odbor dne 20.6.2019 o provedení rozpočtové změny. Důvodem navrhované změny je přesun finančních prostředků v rámci odboru podpory řízení příspěvkových organizací ve výši         50 000,- Kč. Finanční prostředky budou použity na poskytnutí příspěvku na provoz - účelově určeného příspěvku pro příspěvkovou organizaci Muzeum a galerie v Prostějově na "Opravu vozidla", prostředky budou převedeny z rezervy odboru podpory řízení příspěvkových organizací, na základě usnesení Rady Olomouckého kraje č. UR/69/38/2019 ze dne 15.7.2019 (bod 8.1.).</t>
  </si>
  <si>
    <t>důvod: odbor podpory řízení příspěvkových organizací požádal ekonomický odbor dne 28.6.2019 o provedení rozpočtové změny. Důvodem navrhované změny je přesun finančních prostředků v rámci odboru podpory řízení příspěvkových organizací v celkové výši 1 209 000,- Kč. Finanční prostředky budou použity na poskytnutí příspěvku na provoz - účelově určeného příspěvku a investičního příspěvku pro příspěvkovou organizaci Střední zdravotnická škola a Vyšší odborná škola zdravotnická Emanuela Pöttinga a Jazyková škola s právem státní jazykové zkoušky, Olomouc, na "Zřízení a vybavení laboratoře pro obor diplomovaná dentální hygienistka", prostředky budou převedeny z rezervy odboru podpory řízení příspěvkových organizací, na základě usnesení Rady Olomouckého kraje č. UR/69/38/2019 ze dne 15.7.2019 (bod 8.1.).</t>
  </si>
  <si>
    <t>důvod: odbor podpory řízení příspěvkových organizací požádal ekonomický odbor dne 25.6.2019 o provedení rozpočtové změny. Důvodem navrhované změny je přesun finančních prostředků v rámci odboru podpory řízení příspěvkových organizací v celkové výši 213 000,- Kč. Finanční prostředky budou použity na poskytnutí příspěvku na provoz - účelově určeného příspěvku a neinvestičního příspěvku pro příspěvkovou organizaci Pedagogicko - psychologická poradna a Speciálně pedagogické centrum Olomouckého kraje, Olomouc, prostředky budou převedeny z rezervy odboru podpory řízení příspěvkových organizací, na základě usnesení Rady Olomouckého kraje č. UR/69/38/2019 ze dne 15.7.2019 (bod 8.1.).</t>
  </si>
  <si>
    <t>důvod: odbor podpory řízení příspěvkových organizací požádal ekonomický odbor dne 24.6.2019 o provedení rozpočtové změny. Důvodem navrhované změny je přesun finančních prostředků v rámci odboru podpory řízení příspěvkových organizací ve výši                    135 082,- Kč. Finanční prostředky budou použity na poskytnutí neinvestičního příspěvku na "Výměnu prosklených ploch v budově Horní náměstí 3, Šternberk" pro příspěvkovou organizaci Gymnázium, Šternberk, prostředky budou převedeny z rezervy odboru podpory řízení příspěvkových organizací, na základě usnesení Rady Olomouckého kraje č. UR/69/38/2019 ze dne 15.7.2019 (bod 8.1.).</t>
  </si>
  <si>
    <t>důvod: odbor podpory řízení příspěvkových organizací požádal ekonomický odbor dne 2.7.2019 o provedení rozpočtové změny. Důvodem navrhované změny je přesun finančních prostředků v rámci odboru podpory řízení příspěvkových organizací ve výši                      120 272,- Kč. Finanční prostředky budou použity na poskytnutí neinvestičního příspěvku na "Opravu splaškové kanalizace" pro příspěvkovou organizaci Střední odborná škola a Střední odborné učiliště strojírenské a stavební, Jeseník, prostředky budou převedeny z rezervy odboru podpory řízení příspěvkových organizací, na základě usnesení Rady Olomouckého kraje č. UR/69/38/2019 ze dne 15.7.2019 (bod 8.1.).</t>
  </si>
  <si>
    <t>důvod: odbor podpory řízení příspěvkových organizací požádal ekonomický odbor dne 10.6.2019 o provedení rozpočtové změny. Důvodem navrhované změny je přesun finančních prostředků v rámci odboru podpory řízení příspěvkových organizací v celkové výši 183 000,- Kč. Finanční prostředky budou použity na poskytnutí investičního a neinvestičního příspěvku pro příspěvkovou organizaci Obchodní akademie, Prostějov, prostředky budou převedeny z rezervy odboru podpory řízení příspěvkových organizací, na základě usnesení Rady Olomouckého kraje č. UR/69/38/2019 ze dne 15.7.2019 (bod 8.1.).</t>
  </si>
  <si>
    <t>důvod: odbor podpory řízení příspěvkových organizací požádal ekonomický odbor dne 25.6.2019 o provedení rozpočtové změny. Důvodem navrhované změny je přesun finančních prostředků v rámci odboru podpory řízení příspěvkových organizací ve výši                    211 838,- Kč. Finanční prostředky budou použity na poskytnutí neinvestičního příspěvku na "Opravu střechy na domově mládeže" pro příspěvkovou organizaci Střední škola elektrotechnická, Lipník nad Bečvou, prostředky budou převedeny z rezervy odboru podpory řízení příspěvkových organizací, na základě usnesení Rady Olomouckého kraje č. UR/69/38/2019 ze dne 15.7.2019 (bod 8.1.).</t>
  </si>
  <si>
    <t>důvod: odbor podpory řízení příspěvkových organizací požádal ekonomický odbor dne 24.6.2019 o provedení rozpočtové změny. Důvodem navrhované změny je přesun finančních prostředků v rámci odboru podpory řízení příspěvkových organizací ve výši                      121 044,- Kč. Finanční prostředky budou použity na poskytnutí neinvestičního příspěvku pro příspěvkovou organizaci Střední odborná škola obchodu a služeb, Olomouc, prostředky budou převedeny z rezervy odboru podpory řízení příspěvkových organizací, na základě usnesení Rady Olomouckého kraje č. UR/69/38/2019 ze dne 15.7.2019 (bod 8.1.).</t>
  </si>
  <si>
    <t>důvod: odbor podpory řízení příspěvkových organizací požádal ekonomický odbor dne 28.6.2019 o provedení rozpočtové změny. Důvodem navrhované změny je přesun finančních prostředků v rámci odboru podpory řízení příspěvkových organizací ve výši                    299 519,- Kč. Finanční prostředky budou použity na poskytnutí neinvestičního příspěvku na "Výměnu historických dveří" pro příspěvkovou organizaci Střední škola technická a obchodní, Olomouc, prostředky budou převedeny z rezervy odboru podpory řízení příspěvkových organizací, na základě usnesení Rady Olomouckého kraje č. UR/69/38/2019 ze dne 15.7.2019 (bod 8.1.).</t>
  </si>
  <si>
    <t>důvod: odbor podpory řízení příspěvkových organizací požádal ekonomický odbor dne 3.7.2019 o provedení rozpočtové změny. Důvodem navrhované změny je přesun finančních prostředků v rámci odboru podpory řízení příspěvkových organizací ve výši                      859 604,- Kč. Finanční prostředky budou použity na poskytnutí neinvestičního příspěvku na "Opravu věže školy" pro příspěvkovou organizaci Střední škola technická a obchodní, Olomouc, prostředky budou převedeny z rezervy odboru podpory řízení příspěvkových organizací, na základě usnesení Rady Olomouckého kraje č. UR/69/38/2019 ze dne 15.7.2019 (bod 8.1.).</t>
  </si>
  <si>
    <t>důvod: odbor podpory řízení příspěvkových organizací požádal ekonomický odbor dne 2.7.2019 o provedení rozpočtové změny. Důvodem navrhované změny je přesun finančních prostředků v rámci odboru podpory řízení příspěvkových organizací ve výši                        350 000,- Kč. Finanční prostředky budou použity na poskytnutí investičního příspěvku na "Myčku nádobí" pro příspěvkovou organizaci Sociální služby pro seniory Šumperk, prostředky budou převedeny z rezervy odboru podpory řízení příspěvkových organizací, na základě usnesení Rady Olomouckého kraje č. UR/69/38/2019 ze dne 15.7.2019 (bod 8.1.).</t>
  </si>
  <si>
    <t xml:space="preserve"> -Rozpočtová změna 516/19</t>
  </si>
  <si>
    <t>důvod: neinvestiční dotace ze státního rozpočtu ČR na rok 2019 poskytnutá na základě avíza Ministerstva školství, mládeže a tělovýchovy ČR č.j.: MŠMT-2630/2019-18 ze dne 10.7.2019 a MŠMT-2630/2019-19 ze dne 22.7.2019 v celkové výši 2 736 959,- Kč na projekty využívající zjednodušené vykazování nákladů pro příspěvkové organizace Olomouckého kraje v rámci Operačního programu Výzkum, vývoj a vzdělávání.</t>
  </si>
  <si>
    <t xml:space="preserve"> -Rozpočtová změna 517/19</t>
  </si>
  <si>
    <t>důvod: neinvestiční dotace ze státního rozpočtu ČR na rok 2019 poskytnutá na základě avíza Ministerstva práce a sociálních věcí ČR č.j.: MPSV-2019/155006-221 ze dne 26.7.2019 ve výši 313 314,- Kč na dofinancování příspěvku na výkon sociální práce (s výjimkou agendy sociálně-právní ochrany dětí).</t>
  </si>
  <si>
    <t>50 - Výdaje na platy, ost. platby za pr. práci a poj.</t>
  </si>
  <si>
    <t xml:space="preserve"> -Rozpočtová změna 518/19</t>
  </si>
  <si>
    <t>důvod: neinvestiční dotace ze státního rozpočtu ČR na rok 2019 poskytnutá na základě rozhodnutí Ministerstva kultury ČR č.j.: MK 48418/2019 OM ze dne 27.6.2019 v celkové výši 102 000,- Kč pro příspěvkovou organizaci Olomouckého kraje Muzeum a galerie v Prostějově na realizaci projektu "Sametová třicítka" z programu "Podpora oslav 30 let demokracie a svobody, 20 let členství ČR v NATO a 15 let členství ČR v EU".</t>
  </si>
  <si>
    <t xml:space="preserve"> -Rozpočtová změna 519/19</t>
  </si>
  <si>
    <t>důvod: neinvestiční dotace ze státního rozpočtu ČR na rok 2019 poskytnutá na základě rozhodnutí Ministerstva financí ČR č.j.: MF - 16721/2019/1201-3 ze dne 11.7.2019 ve výši 188 951,- Kč na náhradu škody způsobené vydrou říční na rybnících v nájmu společnosti Rybářství Haška s. r. o., Hustopeče nad Bečvou, za období od 26.10.2018 do 24.4.2019.</t>
  </si>
  <si>
    <t xml:space="preserve"> -Rozpočtová změna 520/19</t>
  </si>
  <si>
    <t>důvod: neinvestiční dotace ze státního rozpočtu ČR na rok 2019 poskytnutá na základě rozhodnutí Ministerstva financí ČR č.j.: MF - 17914/2019/1201-3 ze dne 18.7.2019 ve výši 132 682,- Kč na náhradu škody způsobené vydrou říční na rybnících ve vlastnictví společnosti Vojenské lesy a statky ČR, s. p., za období od 17.12.2018 do 16.6.2019.</t>
  </si>
  <si>
    <t xml:space="preserve"> -Rozpočtová změna 521/19</t>
  </si>
  <si>
    <t>poskytovatel: Státní fond dopravní infrastruktury</t>
  </si>
  <si>
    <t>důvod: investiční a neinvestiční dotace ze státního rozpočtu ČR na rok 2019 poskytnutá na základě smlouvy o poskytnutí finančních prostředků z rozpočtu Státního fondu dopravní infrastruktury v celkové výši 122 385 000,- Kč pro příspěvkovou organizaci Olomouckého kraje Správa silnic Olomouckého kraje na financování silnic II. a III. třídy ve vlastnictví krajů.</t>
  </si>
  <si>
    <t>4113 - Neinvestiční přijaté transfery ze SF</t>
  </si>
  <si>
    <t>4213 - Investiční přijaté transfery ze SF</t>
  </si>
  <si>
    <t>6356 - Jiné investiční transfery zřízeným PO</t>
  </si>
  <si>
    <t xml:space="preserve"> -Rozpočtová změna 522/19</t>
  </si>
  <si>
    <t>důvod: odbor investic požádal ekonomický odbor dne 26.7.2019 o provedení rozpočtové změny. Důvodem navrhované změny je zapojení finančních prostředků do rozpočtu Olomouckého kraje v celkové výši 7 208 696,54 Kč. Finanční prostředky byly poukázány na účet Olomouckého kraje jako investiční a neinvestiční dotace z Ministerstva financí - Národního fondu  na financování projektu v oblasti dopravy "Zvýšení přeshraniční dostupnosti Hanušovice - Stronie Ślaskie" v rámci "Programu přeshraniční spolupráce ČR - Polsko", prostředky budou přeposlány polskému partnerovi projektu.</t>
  </si>
  <si>
    <t>55 - Neinvestiční transfery do zahraničí</t>
  </si>
  <si>
    <t xml:space="preserve"> -Rozpočtová změna 523/19</t>
  </si>
  <si>
    <t>poskytovatel: Ministerstva pro místní rozvoj ČR</t>
  </si>
  <si>
    <t>důvod: odbor investic požádal ekonomický odbor dne 23.7.2019 o provedení rozpočtové změny. Důvodem navrhované změny je zapojení finančních prostředků do rozpočtu Olomouckého kraje v celkové výši 5 737 316,27 Kč. Finanční prostředky byly poukázány na účet Olomouckého kraje jako investiční dotace z Ministerstva pro místní rozvoj ČR na financování projektu "Muzeum Komenského v Přerově - Záchrana a zpřístupnění paláce na hradě Helfštýn" v rámci Integrovaného regionálního operačního programu.</t>
  </si>
  <si>
    <t xml:space="preserve"> -Rozpočtová změna 524/19</t>
  </si>
  <si>
    <t>důvod: odbor investic požádal ekonomický odbor dne 30.7.2019 o provedení rozpočtové změny. Důvodem navrhované změny je zapojení finančních prostředků do rozpočtu Olomouckého kraje ve výši 1 164 763,07 Kč. Finanční prostředky byly poukázány na účet Olomouckého kraje jako investiční dotace z Ministerstva životního prostředí ČR na financování projektu "Střední škola logistiky a chemie, Olomouc, U Hradiska 29 - Zateplení budovy školy a) zateplení" v rámci Operačního programu Životní prostředí.</t>
  </si>
  <si>
    <t xml:space="preserve"> -Rozpočtová změna 525/19</t>
  </si>
  <si>
    <t>důvod: odbor strategického rozvoje kraje požádal ekonomický odbor dne 26.7.2019 o provedení rozpočtové změny. Důvodem navrhované změny je zapojení finančních prostředků do rozpočtu Olomouckého kraje ve výši 2 425 000,- Kč. Finanční prostředky budou poukázány na účet Olomouckého kraje jako neinvestiční dotace z Ministerstva  pro místní rozvoj ČR na financování projektu v oblasti cestovního ruchu "Podpora rozvoje cestovního ruchu v Olomouckém kraji II".</t>
  </si>
  <si>
    <t xml:space="preserve"> -Rozpočtová změna 526/19</t>
  </si>
  <si>
    <t>důvod: odbor strategického rozvoje kraje požádal ekonomický odbor dne 25.7.2019 o provedení rozpočtové změny. Důvodem navrhované změny je zapojení finančních prostředků do rozpočtu odboru strategického rozvoje kraje v celkové výši 6 267 721,95 Kč. Finanční prostředky budou poukázány na účet Olomouckého kraje jako neinvestiční dotace z Ministerstva práce a sociálních věcí na financování projektu "Obědy do škol v Olomouckém kraji" v rámci Operačního programu potravinové a materiální pomoci.</t>
  </si>
  <si>
    <t>4116 - Ostatní neinv. přij. transf. ze SR</t>
  </si>
  <si>
    <t xml:space="preserve"> -Rozpočtová změna 527/19</t>
  </si>
  <si>
    <t>důvod: odbor strategického rozvoje kraje požádal ekonomický odbor dne 9.7.2019 o provedení rozpočtové změny. Důvodem navrhované změny je zapojení finančních prostředků do rozpočtu Olomouckého kraje v celkové výši 13 781,45 Kč. Finanční prostředky byly poukázány na účet Olomouckého kraje jako neinvestiční dotace z Ministerstva pro místní rozvoj na financování projektu v oblasti regionálního rozvoje "Projekt technické pomoci Olomouckého kraje v rámci INTERREG V-A Česká republika - Polsko".</t>
  </si>
  <si>
    <t xml:space="preserve"> -Rozpočtová změna 528/19</t>
  </si>
  <si>
    <t xml:space="preserve">poskytovatel: Ministerstvo financí ČR - Národní fond  </t>
  </si>
  <si>
    <t>důvod: odbor strategického rozvoje kraje požádal ekonomický odbor dne 22.7.2019 o provedení rozpočtové změny. Důvodem navrhované změny je zapojení finančních prostředků do rozpočtu Olomouckého kraje v celkové výši 237 182,48 Kč. Finanční prostředky byly poukázány na účet Olomouckého kraje jako neinvestiční dotace z Ministerstva financí - Národního fondu na financování projektu v oblasti regionálního rozvoje "Projekt technické pomoci Olomouckého kraje v rámci INTERREG V-A Česká republika - Polsko".</t>
  </si>
  <si>
    <t xml:space="preserve"> -Rozpočtová změna 529/19</t>
  </si>
  <si>
    <t>důvod: odbor strategického rozvoje kraje požádal ekonomický odbor dne 10.7.2019 o provedení rozpočtové změny. Důvodem navrhované změny je zapojení finančních prostředků do rozpočtu Olomouckého kraje v celkové výši 1 310 992,40 Kč. Finanční prostředky byly poukázány na účet Olomouckého kraje jako neinvestiční dotace z Ministerstva školství, mládeže a tělovýchovy na projekt v oblasti rozvoje lidských zdrojů "Krajský akční plán rozvoje vzdělávání Olomouckého kraje" v rámci Operačního programu Výzkum,vývoj a vzdělávání.</t>
  </si>
  <si>
    <t>ORJ - 76</t>
  </si>
  <si>
    <t xml:space="preserve"> -Rozpočtová změna 530/19</t>
  </si>
  <si>
    <t>poskytovatel: Ministerstvo pro místní rozvoj</t>
  </si>
  <si>
    <t xml:space="preserve"> -Rozpočtová změna 531/19</t>
  </si>
  <si>
    <t xml:space="preserve"> -Rozpočtová změna 532/19</t>
  </si>
  <si>
    <t xml:space="preserve"> -Rozpočtová změna 533/19</t>
  </si>
  <si>
    <t>důvod: odbor podpory řízení příspěvkových organizací požádal ekonomický odbor dne 29.7.2019 o provedení rozpočtové změny. Důvodem navrhované změny je zapojení finančních prostředků do rozpočtu Olomouckého kraje ve výši 47 047,- Kč. Česká pojišťovna, a.s., uhradila na účet Olomouckého kraje pojistné plnění k pojistné události pro příspěvkovou organizaci Olomouckého kraje Vincentinum - poskytovatel sociálních služeb Šternberk za poškození řídící jednotky osobního výtahu v roce 2019.</t>
  </si>
  <si>
    <t>2322 - Přijaté pojistné náhrady</t>
  </si>
  <si>
    <t xml:space="preserve"> -Rozpočtová změna 534/19</t>
  </si>
  <si>
    <t>důvod: odbor podpory řízení příspěvkových organizací požádal ekonomický odbor dne 29.7.2019 o provedení rozpočtové změny. Důvodem navrhované změny je zapojení finančních prostředků do rozpočtu Olomouckého kraje ve výši 95 861,- Kč. Česká pojišťovna, a.s., uhradila na účet Olomouckého kraje pojistné plnění k pojistné události pro příspěvkovou organizaci Olomouckého kraje Domov pro seniory Jesenec za vyhoření průmyslové pračky v roce 2019.</t>
  </si>
  <si>
    <t xml:space="preserve"> -Rozpočtová změna 535/19</t>
  </si>
  <si>
    <t>důvod: odbor školství a mládeže požádal ekonomický odbor dne 30.7.2019 o provedení rozpočtové změny. Důvodem navrhované změny je snížení neinvestiční dotace ze státního rozpočtu ČR na rok 2019 poskytnuté na základě rozhodnutí Ministerstva školství, mládeže a tělovýchovy ČR č.j.: 2914-12/2019-1 ze dne 7.3.2019 ve výši 509 472,- Kč na rozvojový program "Podpora vzdělávání cizinců ve školách", nevyčerpané prostředky ve výši 12 104,- Kč budou vráceny na účet Ministerstva školství, mládeže a tělovýchovy.</t>
  </si>
  <si>
    <t xml:space="preserve"> -Rozpočtová změna 536/19</t>
  </si>
  <si>
    <t>důvod: odbor školství a mládeže požádal ekonomický odbor dne 29.7.2019 o provedení rozpočtové změny. Důvodem navrhované změny je snížení neinvestiční dotace ze státního rozpočtu ČR na rok 2019 poskytnuté na základě rozhodnutí Ministerstva školství, mládeže a tělovýchovy ČR č.j.: MSMT-32301/2018-6 ze dne 13.3.2019 v celkové výši 611 500,- Kč na rozvojový program "Podpora sociálně znevýhodněných romských žáků středních škol, konzervatoří a studentů VOŠ na období leden - červen 2019", nevyčerpané prostředky ve výši 242 560,- Kč budou vráceny na účet Ministerstva školství, mládeže a tělovýchovy.</t>
  </si>
  <si>
    <t xml:space="preserve"> -Rozpočtová změna 537/19</t>
  </si>
  <si>
    <t xml:space="preserve">důvod: odbor školství a mládeže požádal ekonomický odbor dne 26.7.2019 o provedení rozpočtové změny. Důvodem navrhované změny je snížení neinvestiční dotace ze státního rozpočtu ČR na rok 2019 poskytnuté na základě avíza Ministerstva školství, mládeže a tělovýchovy ČR č.j.: MŠMT-2630/2019-1 ze dne 18.1.2019 a MŠMT-2630/2019-2 ze dne 25.1.2019 v celkové výši 989 253,- Kč na projekty využívající zjednodušené vykazování nákladů pro příspěvkové organizace Olomouckého kraje v rámci Operačního programu Výzkum, vývoj a vzdělávání, nevyčerpané prostředky příspěvkové organizace Gymnázium Jana Opletala v Litovli ve výši 2 044,- Kč budou vráceny na účet Ministerstva školství, mládeže a tělovýchovy, jedná se o opravu rozpočtové změny RZ 183/19 ze dne 1.4.2019. </t>
  </si>
  <si>
    <t xml:space="preserve"> -Rozpočtová změna 538/19</t>
  </si>
  <si>
    <t>důvod: odbor podpory řízení příspěvkových organizací požádal ekonomický odbor dne 30.7.2019 o provedení rozpočtové změny. Důvodem navrhované změny je přesun finančních prostředků v rámci odboru podpory řízení příspěvkových organizací v celkové výši 404 500,- Kč a 1 808 000,- Kč. Finanční prostředky budou upraveny z důvodu sloučení příspěvkových organizací Olomouckého kraje v oblasti školství v oblasti příjmů u odvodu z odpisů a v oblasti výdajů u příspěvků Obchodní akademie, Mohelnice, a Střední průmyslové školy elektrotechnické, Mohelnice (nástupnická organizace), na základě usnesení Zastupitelstva Olomouckého kraje č. UZ/15/32/2019 ze dne 29.4.2019.</t>
  </si>
  <si>
    <t xml:space="preserve"> -Rozpočtová změna 539/19</t>
  </si>
  <si>
    <t>důvod: odbor investic požádal ekonomický odbor dne 11.7.2019 o provedení rozpočtové změny. Důvodem navrhované změny je přesun finančních prostředků v rámci odboru investic ve výši 1 508 259,39 Kč. Finanční prostředky budou zapojeny jako poskytnutí finančního daru na realizaci investiční akce "II/444 kř. R35 Mohelnice - Úsov", jedná se pouze o změnu položky rozpočtové skladby.</t>
  </si>
  <si>
    <t>3121 - Přijaté dary na pořízení dlouh. majetku</t>
  </si>
  <si>
    <t>4221 - Investiční přijaté transfery od obcí</t>
  </si>
  <si>
    <t xml:space="preserve"> -Rozpočtová změna 540/19</t>
  </si>
  <si>
    <t>důvod: odbor investic požádal ekonomický odbor dne 16.7.2019 o provedení rozpočtové změny. Důvodem navrhované změny je přesun finančních prostředků v rámci odboru investic v celkové výši 1 705 842,23 Kč. Finanční prostředky byly poukázány na účet Olomouckého kraje jako investiční a neinvestiční dotace z Ministerstva pro místní rozvoj na financování projektu v oblasti dopravy "Zvýšení přeshraniční dostupnosti Písečná - Nysa" v rámci "Programu přeshraniční spolupráce ČR - Polsko".</t>
  </si>
  <si>
    <t xml:space="preserve"> -Rozpočtová změna 541/19</t>
  </si>
  <si>
    <t xml:space="preserve"> -Rozpočtová změna 542/19</t>
  </si>
  <si>
    <t xml:space="preserve"> -Rozpočtová změna 543/19</t>
  </si>
  <si>
    <t xml:space="preserve"> -Rozpočtová změna 544/19</t>
  </si>
  <si>
    <t xml:space="preserve"> -Rozpočtová změna 545/19</t>
  </si>
  <si>
    <t xml:space="preserve"> -Rozpočtová změna 546/19</t>
  </si>
  <si>
    <t xml:space="preserve"> -Rozpočtová změna 547/19</t>
  </si>
  <si>
    <t xml:space="preserve"> -Rozpočtová změna 548/19</t>
  </si>
  <si>
    <t xml:space="preserve"> -Rozpočtová změna 549/19</t>
  </si>
  <si>
    <t xml:space="preserve"> -Rozpočtová změna 550/19</t>
  </si>
  <si>
    <t xml:space="preserve"> -Rozpočtová změna 551/19</t>
  </si>
  <si>
    <t xml:space="preserve"> -Rozpočtová změna 552/19</t>
  </si>
  <si>
    <t xml:space="preserve"> -Rozpočtová změna 553/19</t>
  </si>
  <si>
    <t xml:space="preserve"> -Rozpočtová změna 554/19</t>
  </si>
  <si>
    <t xml:space="preserve"> -Rozpočtová změna 555/19</t>
  </si>
  <si>
    <t>důvod: odbory sociálních věcí a zdravotnictví požádaly ekonomický odbor dne 24. a 29.7.2019 o provedení rozpočtové změny. Důvodem navrhované změny je převedení finančních prostředků z odboru ekonomického na odbor sociálních věcí ve výši 77 520,- Kč a na odbor zdravotnictví ve výši 250 800,-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červen 2019.</t>
  </si>
  <si>
    <t xml:space="preserve"> -Rozpočtová změna 556/19</t>
  </si>
  <si>
    <t>důvod: odbor sociálních věcí požádal ekonomický odbor dne 26.7.2019 o provedení rozpočtové změny. Důvodem navrhované změny je převedení finančních prostředků z odboru ekonomického na odbor sociálních věcí ve výši 1 800 000,- Kč. Finanční prostředky ze státní dotace budou použity k zajištění výplaty státního příspěvku pro zřizovatele zařízení pro děti vyžadující okamžitou pomoc (Fond ohrožených dětí) podle § 42g a násl. zákona č. 359/1999 Sb., o sociálně - právní ochraně dětí na období červenec - říjen 2019.</t>
  </si>
  <si>
    <t xml:space="preserve"> -Rozpočtová změna 557/19</t>
  </si>
  <si>
    <t>druh rozpočtové změny: vnitřní rozpočtová změna - přesun mezi jednotlivými položkami, paragrafy v rámci odboru ekonomického</t>
  </si>
  <si>
    <t>důvod: odbor ekonomický požádal dne 5.8.2019 o provedení rozpočtové změny. Důvodem navrhované změny je přesun finančních prostředků v rámci odboru ekonomického ve výši 482 790,- Kč. Finanční prostředky budou použity na zpracování "Implementačního plánu pro zajištění efektivního systému řízení PO Olomouckého kraje" a budou převedeny z rezervy Olomouckého kraje.</t>
  </si>
  <si>
    <t xml:space="preserve"> -Rozpočtová změna 558/19</t>
  </si>
  <si>
    <t xml:space="preserve"> -Rozpočtová změna 559/19</t>
  </si>
  <si>
    <t>druh rozpočtové změny: vnitřní rozpočtová změna - přesun mezi jednotlivými položkami, paragrafy a odbory ekonomickým a zdravotnictví</t>
  </si>
  <si>
    <t xml:space="preserve"> -Rozpočtová změna 560/19</t>
  </si>
  <si>
    <t>důvod: odbor dopravy a silničního hospodářství požádal ekonomický odbor dne 9.7.2019 o provedení rozpočtové změny. Důvodem navrhované změny je převedení finančních prostředků z odboru ekonomického na odbor dopravy a silničního hospodářství ve výši      14 771,95 Kč. Finanční prostředky budou použity na úhradu úroků z revolvingového úvěru pro příspěvkovou organizaci v oblasti dopravy Správa silnic Olomouckého kraje na základě usnesení Rady Olomouckého kraje č. UR/44/10/2018 ze dne 18.6.2018.</t>
  </si>
  <si>
    <t xml:space="preserve"> -Rozpočtová změna 561/19</t>
  </si>
  <si>
    <t>druh rozpočtové změny: vnitřní rozpočtová změna - přesun mezi jednotlivými položkami, paragrafy a odbory ekonomickým a investic</t>
  </si>
  <si>
    <t>důvod: odbor investic požádal ekonomický odbor dne 18.7.2019 o provedení rozpočtové změny. Důvodem navrhované změny je převedení finančních prostředků z odboru ekonomického na odbor investic ve výši 2 434 148,82 Kč. Finanční prostředky budou použity na financování  projektu v oblasti kultury "Muzeum Komenského v Přerově - Záchrana a zpřístupnění paláce na hradě Helfštýn" a budou hrazeny z rezervy na investice Olomouckého kraje.</t>
  </si>
  <si>
    <t xml:space="preserve"> -Rozpočtová změna 562/19</t>
  </si>
  <si>
    <t>důvod: odbor investic požádal ekonomický odbor dne 30.7.2019 o provedení rozpočtové změny. Důvodem navrhované změny je převedení finančních prostředků z odboru investic na odbor ekonomický ve výši 14 650 000,- Kč. Finanční prostředky nebudou použity na financování investičních projektů v oblasti zdravotnictví a budou převedeny do rezervy na kofinancování projektů Olomouckého kraje pro rok 2020.</t>
  </si>
  <si>
    <t xml:space="preserve"> -Rozpočtová změna 563/19</t>
  </si>
  <si>
    <t>důvod: odbor investic požádal ekonomický odbor dne 10.7.2019 o provedení rozpočtové změny. Důvodem navrhované změny je převedení finančních prostředků z odboru investic na odbor podpory řízení příspěvkových organizací ve výši 39 000,- Kč. Finanční prostředky budou použity pro příspěvkovou organizaci Muzeum a galerie v Prostějově na financování připojení EPS na pult CO.</t>
  </si>
  <si>
    <t xml:space="preserve"> -Rozpočtová změna 564/19</t>
  </si>
  <si>
    <t>důvod: odbor ekonomický požádal dne 10.7.2019 o provedení rozpočtové změny. Důvodem navrhované změny je přesun finančních prostředků v rámci odboru ekonomického ve výši 3 000 000,- Kč. Finanční prostředky budou použity na úhradu debetních úroků EIB a budou převedeny z rezervy Olomouckého kraje.</t>
  </si>
  <si>
    <t xml:space="preserve"> -Rozpočtová změna 565/19</t>
  </si>
  <si>
    <t>důvod: odbor životního prostředí a zemědělství požádal ekonomický odbor dne 22.7.2019 o provedení rozpočtové změny. Důvodem navrhované změny je přesun finančních prostředků v rámci odboru životního prostředí a zemědělství v celkové výši 2 036 430,- Kč. Finanční prostředky budou použity na poskytnutí dotací v rámci "Programu na podporu lesních ekosystémů 2018-2020" na základě usnesení Rady Olomouckého kraje č. UR/69/29/2019 ze dne 15.7.2019, materiál je součástí programu jednání Zastupitelstva Olomouckého kraje dne 23.9.2019.</t>
  </si>
  <si>
    <t xml:space="preserve"> -Rozpočtová změna 566/19</t>
  </si>
  <si>
    <t>důvod: odbor životního prostředí a zemědělství požádal ekonomický odbor dne 25.7.2019 o provedení rozpočtové změny. Důvodem navrhované změny je přesun finančních prostředků v rámci odboru životního prostředí a zemědělství ve výši 14 000,- Kč. Finanční prostředky budou použity na navýšení "Programu na podporu aktivit v oblasti životního prostředí a zemědělství" v dotačním titulu "Podpora akcí zaměřených na oblast životního prostředí a zemědělství a podpora činnosti zájmových spolků a organizací, předmětem jejichž činnosti je oblast životního prostředí a zemědělství" na základě usnesení Rady Olomouckého kraje č. UR/69/30/2019 ze dne 15.7.2019, materiál je součástí programu jednání Zastupitelstva Olomouckého kraje dne 23.9.2019.</t>
  </si>
  <si>
    <t xml:space="preserve"> -Rozpočtová změna 567/19</t>
  </si>
  <si>
    <t>druh rozpočtové změny: vnitřní rozpočtová změna - přesun mezi jednotlivými položkami, paragrafy v rámci odboru sociálních věcí</t>
  </si>
  <si>
    <t>důvod: odbor sociálních věcí požádal ekonomický odbor dne 26.7.2019 o provedení rozpočtové změny. Důvodem navrhované změny je přesun finančních prostředků v rámci odboru sociálních věcí v celkové výši 37 100,- Kč. Finanční prostředky budou použity na zajištění jednodenní akce pro pěstouny.</t>
  </si>
  <si>
    <t xml:space="preserve"> -Rozpočtová změna 568/19</t>
  </si>
  <si>
    <t>druh rozpočtové změny: vnitřní rozpočtová změna - přesun mezi jednotlivými položkami, paragrafy v rámci odboru dopravy a silničního hospodářství</t>
  </si>
  <si>
    <t>důvod: odbor dopravy a silničního hospodářství požádal ekonomický odbor dne 17.7.2019 o provedení rozpočtové změny. Důvodem navrhované změny je přesun finančních prostředků v rámci odboru dopravy a silničního hospodářství ve výši 5 925 000,- Kč. Finanční prostředky budou použity na poskytnutí neinvestičního příspěvku pro příspěvkovou organizaci v oblasti dopravy Správa silnic Olomouckého kraje na spolufinancování investičních akcí ze Státního fondu dopravní infrastruktury.</t>
  </si>
  <si>
    <t xml:space="preserve"> -Rozpočtová změna 569/19</t>
  </si>
  <si>
    <t>důvod: odbor investic požádal ekonomický odbor dne 16.7.2019 o provedení rozpočtové změny. Důvodem navrhované změny je přesun finančních prostředků v rámci odboru investic ve výši 400 000,- Kč. Finanční prostředky budou použity na financování projektu v oblasti školství "Gymnázium, Hranice, Zborovská 293 - Výměna oken a zateplení fasády na přístavbě školy".</t>
  </si>
  <si>
    <t xml:space="preserve"> -Rozpočtová změna 570/19</t>
  </si>
  <si>
    <t>důvod: odbor investic požádal ekonomický odbor dne 16.7.2019 o provedení rozpočtové změny. Důvodem navrhované změny je přesun finančních prostředků v rámci odboru investic v celkové výši 514 083,39 Kč. Finanční prostředky budou použity na financování výdajů projektu v oblasti zdravotnictví "SMN a. s. - o. z. Nemocnice Šternberk - Parkovací plochy".</t>
  </si>
  <si>
    <t xml:space="preserve"> -Rozpočtová změna 571/19</t>
  </si>
  <si>
    <t>důvod: odbor investic požádal ekonomický odbor dne 12.7.2019 o provedení rozpočtové změny. Důvodem navrhované změny je přesun finančních prostředků v rámci odboru investic ve výši 320 000,- Kč. Finanční prostředky budou použity na financování investiční akce v oblasti školství "DDM Olomouc – REÚO budovy Jánského 1".</t>
  </si>
  <si>
    <t xml:space="preserve"> -Rozpočtová změna 572/19</t>
  </si>
  <si>
    <t>důvod: odbor investic požádal ekonomický odbor dne 23.7.2019 o provedení rozpočtové změny. Důvodem navrhované změny je přesun finančních prostředků v rámci odboru investic ve výši 8 000,- Kč. Finanční prostředky budou použity na financování investiční akce v oblasti kultury "Realizace depozitáře pro Vědeckou knihovnu v Olomouci".</t>
  </si>
  <si>
    <t xml:space="preserve"> -Rozpočtová změna 573/19</t>
  </si>
  <si>
    <t xml:space="preserve">důvod: odbor strategického rozvoje kraje požádal ekonomický odbor dne 29.7.2019 o provedení rozpočtové změny. Důvodem navrhované změny je přesun finančních prostředků v rámci odboru strategického rozvoje kraje ve výši 15 594,02 Kč. Finanční prostředky budou použity na financování projektu "Služby sociální prevence v Olomouckém kraji - přímé náklady" v rámci Operačního programu Zaměstnanost. </t>
  </si>
  <si>
    <t xml:space="preserve"> -Rozpočtová změna 574/19</t>
  </si>
  <si>
    <t xml:space="preserve">důvod: odbor strategického rozvoje kraje požádal ekonomický odbor dne 29.7.2019 o provedení rozpočtové změny. Důvodem navrhované změny je přesun finančních prostředků v rámci odboru strategického rozvoje kraje v celkové výši 49 811,65 Kč. Finanční prostředky budou použity na financování projektu "Služby sociální prevence v Olomouckém kraji - přímé náklady" v rámci Operačního programu Zaměstnanost. </t>
  </si>
  <si>
    <t xml:space="preserve"> -Rozpočtová změna 575/19</t>
  </si>
  <si>
    <t xml:space="preserve"> -Rozpočtová změna 576/19</t>
  </si>
  <si>
    <t xml:space="preserve"> -Rozpočtová změna 577/19</t>
  </si>
  <si>
    <t xml:space="preserve"> -Rozpočtová změna 578/19</t>
  </si>
  <si>
    <t xml:space="preserve"> -Rozpočtová změna 579/19</t>
  </si>
  <si>
    <t xml:space="preserve"> -Rozpočtová změna 580/19</t>
  </si>
  <si>
    <t xml:space="preserve"> -Rozpočtová změna 581/19</t>
  </si>
  <si>
    <t xml:space="preserve"> -Rozpočtová změna 582/19</t>
  </si>
  <si>
    <t xml:space="preserve"> -Rozpočtová změna 583/19</t>
  </si>
  <si>
    <t>důvod: neinvestiční dotace ze státního rozpočtu ČR na rok 2019 poskytnutá na základě avíza Ministerstva práce a sociálních věcí ČR ve výši 495 080,63 Kč na projekt "Zefektivnění služeb Klíče - centra sociálních služeb, p. o." pro příspěvkovou organizaci Klíč - centrum sociálních služeb v rámci Operačního programu Zaměstnanost.</t>
  </si>
  <si>
    <t xml:space="preserve"> -Rozpočtová změna 584/19</t>
  </si>
  <si>
    <t>důvod: neinvestiční dotace ze státního rozpočtu ČR na rok 2019 poskytnutá na základě rozhodnutí Ministerstva financí ČR č.j.: MF - 18981/2019/1201-3 ze dne 1.8.2019 ve výši     1 499 560,- Kč na náhradu škody způsobené kormoránem velkým na rybách na rybnících v nájmu p. J. Zahradníčka za období od 1.8.2018 do 31.12.2018.</t>
  </si>
  <si>
    <t xml:space="preserve"> -Rozpočtová změna 585/19</t>
  </si>
  <si>
    <t>poskytovatel: Ministerstvo zdravotnictví</t>
  </si>
  <si>
    <t>důvod: investiční dotace ze státního rozpočtu ČR na rok 2019 poskytnutá na základě rozhodnutí Ministerstva zdravotnictví ČR č.j.: MZDR 13434/2019-9/EFI-543 ze dne 3.4.2019 ve výši 2 273 817,- Kč na program "ZZS Olomouckého kraje - modernizace radiové sítě - 2018" v rámci programu "Podpora rozvoje a obnovy materiálně-technického vybavení pro řešení krizových situací" pro příspěvkovou organizaci Zdravotnická záchranná služba Olomouckého kraje.</t>
  </si>
  <si>
    <t xml:space="preserve"> -Rozpočtová změna 586/19</t>
  </si>
  <si>
    <t>důvod: neinvestiční dotace ze státního rozpočtu ČR na rok 2019 poskytnutá na základě avíza Ministerstva práce a sociálních věcí ČR ve výši 197 036,17 Kč na projekt "Podpora standardizace a optimalizace v Domově Hrubá Voda" pro příspěvkovou organizaci Domov Hrubá Voda v rámci Operačního programu Zaměstnanost.</t>
  </si>
  <si>
    <t>důvod: odbor podpory řízení příspěvkových organizací požádal ekonomický odbor dne 22.7.2019 o provedení rozpočtové změny. Důvodem navrhované změny je zapojení dotace z Ministerstva pro místní rozvoj ČR v celkové výši 3 306 663,16 Kč. Finanční prostředky byly poukázány na účet Olomouckého kraje z Ministerstva pro místní rozvoj jako investiční a neinvestiční dotace pro příspěvkovou organizaci Střední škola polygrafická, Olomouc, na realizaci projektu v oblasti školství "Vybudování učeben pro výuku oborů Obalová technika, Tiskař na polygrafických strojích a Reprodukční grafik pro média včetně IT podpory" v rámci Integrovaného regionálního operačního programu. Finanční prostředky budou dále zapojeny jako odvod z fondu investic a odvod z provozních prostředků příspěvkové organizace, na základě usnesení Rady Olomouckého kraje č. UR/70/40/2019 ze dne 12.8.2019 (bod 9.2.).</t>
  </si>
  <si>
    <t xml:space="preserve"> -Rozpočtová změna 587/19</t>
  </si>
  <si>
    <t>druh rozpočtové změny: zapojení nových a snížení prostředků rozpočtu</t>
  </si>
  <si>
    <t>důvod: odbor investic požádal ekonomický odbor dne 24.7.2019 o provedení rozpočtové změny. Důvodem navrhované změny je zapojení finančních prostředků do rozpočtu Olomouckého kraje v celkové výši 6 090,84 Kč a snížení finančních prostředků ve výši       50 957,- Kč. Jedná se o zapojení finančních prostředků od obce Velký Týnec jako úhrada části nákladů na realizaci investiční akce v oblasti dopravy "III/43621, III/43622 Velký Týnec, Čechovice - rekonstrukce silnic", zapojení splátky pokuty od Společenství Romů na Moravě a snížení finančních prostředků z vratek nákladů uhrazených v roce 2015 a 2016 na akci "III/4345 Klenovice na Hané - Iváň", které byly zapojeny do rozpočtu duplicitně.</t>
  </si>
  <si>
    <t>2212 - Sankční platby přijaté od jiných subjektů</t>
  </si>
  <si>
    <t>2324 - Přijaté nekapitál. příspěvky a náhrady</t>
  </si>
  <si>
    <t xml:space="preserve"> -Rozpočtová změna 588/19</t>
  </si>
  <si>
    <t>důvod: odbor investic požádal ekonomický odbor dne 30.7.2019 o provedení rozpočtové změny. Důvodem navrhované změny je zapojení finančních prostředků do rozpočtu Olomouckého kraje ve výši 1 700,- Kč. Jedná se o zapojení finančních prostředků z refundace znaleckého posudku při podeji pozemku.</t>
  </si>
  <si>
    <t>důvod: odbor podpory řízení příspěvkových organizací požádal ekonomický odbor dne 25.7.2019 o provedení rozpočtové změny. Důvodem navrhované změny je zapojení finančních prostředků do rozpočtu Olomouckého kraje v celkové výši 8 868 738,41 Kč. Finanční prostředky budou zapojeny jako odvod z fondu investic příspěvkové organizace Koordinátor Integrovaného dopravního systému Olomouckého kraje a budou použity na úhradu prokazatelné ztráty dopravcům - veřejná linková doprava a na úhradu prokazatelné ztráty - od obcí, na základě usnesení Rady Olomouckého kraje č. UR/70/39/2019 ze dne 12.8.2019 (bod 9.1.).</t>
  </si>
  <si>
    <t>důvod: odbor dopravy a silničního hospodářství požádal ekonomický odbor dne 24.7.2019 o provedení rozpočtové změny. Důvodem navrhované změny je zapojení finančních prostředků do rozpočtu Olomouckého kraje ve výši 1 028 871,- Kč. Finanční prostředky budou zapojeny jako odvod z fondu investic z finančního vypořádání akcí příspěvkové organizace Správa silnic Olomouckého kraje a budou poskytnuty jako investiční příspěvek na dofinancování investiční akce "Most ev. č. 4571-4 Zálesí", na základě usnesení Rady Olomouckého kraje č. UR/70/17/2019 ze dne 12.8.2019 (bod 4.1).</t>
  </si>
  <si>
    <t xml:space="preserve">důvod: odbor strategického rozvoje kraje požádal ekonomický odbor dne 16.7.2019 o provedení rozpočtové změny. Důvodem navrhované změny je zapojení finančních prostředků do rozpočtu Olomouckého kraje v celkové výši 15 790,50 Kč. Jedná se o zapojení finančních prostředků z revolvingového úvěru u Komerční banky, a.s., na financování projektu v oblasti informačních technologií "Kybernetická bezpečnost Krajského úřadu Olomouckého kraje", na základě usnesení Rady Olomouckého kraje č. UR/70/64/2019 ze dne 12.8.2019 (bod 16.3.). </t>
  </si>
  <si>
    <t xml:space="preserve">důvod: odbor investic požádal ekonomický odbor dne 11.7.2019 o provedení rozpočtové změny. Důvodem navrhované změny je zapojení finančních prostředků do rozpočtu Olomouckého kraje v celkové výši 1 750 830,79 Kč. Jedná se o zapojení finančních prostředků z revolvingového úvěru u Komerční banky, a.s., na financování projektu v oblasti kultury "Muzeum Komenského v Přerově - Záchrana a zpřístupnění paláce na hradě Helfštýn", na základě usnesení Rady Olomouckého kraje č. UR/70/64/2019 ze dne 12.8.2019 (bod 16.3.). </t>
  </si>
  <si>
    <t xml:space="preserve">důvod: odbor investic požádal ekonomický odbor dne 9. a 19.7.2019 o provedení rozpočtové změny. Důvodem navrhované změny je zapojení finančních prostředků do rozpočtu Olomouckého kraje v celkové výši 2 056 455,08 Kč. Jedná se o zapojení finančních prostředků z revolvingového úvěru u Komerční banky, a.s., na financování projektu v oblasti dopravy "II/433 Prostějov - Mořice", na základě usnesení Rady Olomouckého kraje č. UR/70/64/2019 ze dne 12.8.2019 (bod 16.3.). </t>
  </si>
  <si>
    <t xml:space="preserve">důvod: odbor investic  požádal ekonomický odbor dne 15. a 17.7.2019 o provedení rozpočtové změny. Důvodem navrhované změny je zapojení finančních prostředků do rozpočtu Olomouckého kraje v celkové výši 20 860 184,66 Kč. Jedná se o zapojení finančních prostředků z revolvingového úvěru u Komerční banky, a.s., na financování projektu v oblasti dopravy "II/447 Strukov - Šternberk", na základě usnesení Rady Olomouckého kraje č. UR/70/64/2019 ze dne 12.8.2019 (bod 16.3.). </t>
  </si>
  <si>
    <t xml:space="preserve">důvod: odbor investic požádal ekonomický odbor dne 8., 11. a 22.7.2019 o provedení rozpočtové změny. Důvodem navrhované změny je zapojení finančních prostředků do rozpočtu Olomouckého kraje v celkové výši 8 583 646,85 Kč. Jedná se o zapojení finančních prostředků z revolvingového úvěru u Komerční banky, a.s., na financování projektu v oblasti dopravy "II/444 kř. R35 Mohelnice - Úsov", na základě usnesení Rady Olomouckého kraje č. UR/70/64/2019 ze dne 12.8.2019 (bod 16.3.). </t>
  </si>
  <si>
    <t xml:space="preserve">důvod: odbor investic  požádal ekonomický odbor dne 17. a 22.7.2019 o provedení rozpočtové změny. Důvodem navrhované změny je zapojení finančních prostředků do rozpočtu Olomouckého kraje v celkové výši 902 029,83 Kč. Jedná se o zapojení finančních prostředků z revolvingového úvěru u Komerční banky, a.s., na financování projektu v oblasti školství "Střední škola logistiky a chemie, Olomouc, U Hradiska 29 - Zateplení budovy školy a) zateplení", na základě usnesení Rady Olomouckého kraje č. UR/70/64/2019 ze dne 12.8.2019 (bod 16.3.). </t>
  </si>
  <si>
    <t xml:space="preserve">důvod: odbor investic  požádal ekonomický odbor dne 22.7.2019 o provedení rozpočtové změny. Důvodem navrhované změny je zapojení finančních prostředků do rozpočtu Olomouckého kraje v celkové výši 648 037,40 Kč. Jedná se o zapojení finančních prostředků z revolvingového úvěru u Komerční banky, a.s., na financování projektu v oblasti školství "Základní umělecká škola  Iši Krejčího Olomouc, Na Vozovce 32 - Výměna oken a zateplení pláště budov a) zateplení", na základě usnesení Rady Olomouckého kraje č. UR/70/64/2019 ze dne 12.8.2019 (bod 16.3.). </t>
  </si>
  <si>
    <t xml:space="preserve">důvod: odbor investic  požádal ekonomický odbor dne 11., 16.7. a 6.8.2019 o provedení rozpočtové změny. Důvodem navrhované změny je zapojení finančních prostředků do rozpočtu Olomouckého kraje v celkové výši 1 464 519,30 Kč. Jedná se o zapojení finančních prostředků z revolvingového úvěru u Komerční banky, a.s., na financování projektu v oblasti školství "Realizace energeticky úsporných opatření - SOŠ Šumperk, Zemědělská 3 - tělocvična", na základě usnesení Rady Olomouckého kraje č. UR/70/64/2019 ze dne 12.8.2019 (bod 16.3.). </t>
  </si>
  <si>
    <t xml:space="preserve">důvod: odbor investic  požádal ekonomický odbor dne 11., 22., 30.7., 1.8. a 5.8.2019 o provedení rozpočtové změny. Důvodem navrhované změny je zapojení finančních prostředků do rozpočtu Olomouckého kraje v celkové výši 5 130 926,91 Kč. Jedná se o zapojení finančních prostředků z revolvingového úvěru u Komerční banky, a.s., na financování projektů v oblasti školství "Realizace energeticky úsporných opatření - SPŠ elektrotechnická Mohelnice - škola, dílny a) zateplení" a "Realizace energeticky úsporných opatření - SPŠ elektrotechnická Mohelnice - škola, dílny b) vzduchotechnika", na základě usnesení Rady Olomouckého kraje č. UR/70/64/2019 ze dne 12.8.2019 (bod 16.3.). </t>
  </si>
  <si>
    <t xml:space="preserve">důvod: odbor investic  požádal ekonomický odbor dne 11. a 15.7.2019 o provedení rozpočtové změny. Důvodem navrhované změny je zapojení finančních prostředků do rozpočtu Olomouckého kraje v celkové výši 2 225 120,32 Kč. Jedná se o zapojení finančních prostředků z revolvingového úvěru u Komerční banky, a.s., na financování projektů v oblasti školství "REÚO Gymnázium Jakuba Škody, Přerov - přístavba GJŠ II. v Havlíčkově ulici - a) zateplení" a "REÚO Gymnázium Jakuba Škody, Přerov - přístavba GJŠ II. v Havlíčkově ulici - b) vzduchotechnika", na základě usnesení Rady Olomouckého kraje č. UR/70/64/2019 ze dne 12.8.2019 (bod 16.3.). </t>
  </si>
  <si>
    <t xml:space="preserve">důvod: odbor investic požádal ekonomický odbor dne 15. a 18.7.2019 o provedení rozpočtové změny. Důvodem navrhované změny je zapojení finančních prostředků do rozpočtu Olomouckého kraje v celkové výši 1 388 922,91 Kč. Jedná se o zapojení finančních prostředků z revolvingového úvěru u Komerční banky, a.s., na financování projektů v oblasti školství "REÚO Střední škola a Základní škola Lipník nad Bečvou - přístavby školy + oprava fasády přední části budovy - a) zateplení" a "REÚO Střední škola a Základní škola Lipník nad Bečvou - přístavba školy + oprava fasády přední části budovy - b) vzduchotechnika", na základě usnesení Rady Olomouckého kraje č. UR/70/64/2019 ze dne 12.8.2019 (bod 16.3.). </t>
  </si>
  <si>
    <t xml:space="preserve">důvod: odbor investic  požádal ekonomický odbor dne 11., 17.7. a 2.8.2019 o provedení rozpočtové změny. Důvodem navrhované změny je zapojení finančních prostředků do rozpočtu Olomouckého kraje v celkové výši 1 933 666,78 Kč. Jedná se o zapojení finančních prostředků z revolvingového úvěru u Komerční banky, a.s., na financování projektu v oblasti školství "REÚO Střední škola gastronomie a služeb, Přerov - budova tělocvičny - a) zateplení", na základě usnesení Rady Olomouckého kraje č. UR/70/64/2019 ze dne 12.8.2019 (bod 16.3.). </t>
  </si>
  <si>
    <t xml:space="preserve">důvod: odbor investic  požádal ekonomický odbor dne 1.8.2019 o provedení rozpočtové změny. Důvodem navrhované změny je zapojení finančních prostředků do rozpočtu Olomouckého kraje v celkové výši 4 567,30 Kč. Jedná se o zapojení finančních prostředků z revolvingového úvěru u Komerční banky, a.s., na financování projektu v oblasti školství "REÚO Střední škola gastronomie a služeb, Přerov - budova tělocvičny - b) vzduchotechnika", na základě usnesení Rady Olomouckého kraje č. UR/70/64/2019 ze dne 12.8.2019 (bod 16.3.). </t>
  </si>
  <si>
    <t xml:space="preserve">důvod: odbor investic  požádal ekonomický odbor dne 22.7. a 6.8.2019 o provedení rozpočtové změny. Důvodem navrhované změny je zapojení finančních prostředků do rozpočtu Olomouckého kraje v celkové výši 1 174 279,12 Kč. Jedná se o zapojení finančních prostředků z revolvingového úvěru u Komerční banky, a.s., na financování projektů v oblasti sociální "Transformace příspěvkové organizace Nové Zámky - poskytovatel sociálních služeb - III.etapa - RD Litovel, Staroměstské náměstí 233", "Transformace příspěvkové organizace Nové Zámky - poskytovatel sociálních služeb - III.etapa - RD Litovel, ul. Pavlínka 1141", "Transformace příspěvkové organizace Nové Zámky - poskytovatel sociálních služeb - III.etapa - RD Červenka 338" a "Transformace příspěvkové organizace Nové Zámky - poskytovatel sociálních služeb - III.etapa - RD Červenka 361", na základě usnesení Rady Olomouckého kraje č. UR/70/64/2019 ze dne 12.8.2019 (bod 16.3.). </t>
  </si>
  <si>
    <t>důvod: odbor strategického rozvoje kraje požádal ekonomický odbor dne 29.7.2019 o provedení rozpočtové změny. Důvodem navrhované změny je převedení finančních prostředků z odboru ekonomického na odbor strategického rozvoje kraje ve výši 80 000,- Kč. Finanční prostředky budou použity na poskytnutí individuální dotace v oblasti regionálního rozvoje pro Sdružení místních samospráv České republiky na základě usnesení Rady Olomouckého kraje č. UR/70/32/2019 ze dne 12.8.2019 (bod 8.1.), prostředky budou čerpány z rezervy Olomouckého kraje na individuální dotace.</t>
  </si>
  <si>
    <t>důvod: odbor zdravotnictví požádal ekonomický odbor dne 29.7.2019 o provedení rozpočtové změny. Důvodem navrhované změny je převedení finančních prostředků z odboru ekonomického na odbor zdravotnictví v celkové výši 259 841,- Kč. Finanční prostředky budou použity na poskytnutí individuálních dotací v oblasti zdravotnictví na základě usnesení Rady Olomouckého kraje č. UR/70/52/2019 a UR/70/53/2019 ze dne 12.8.2019 (bod 12.2. a 12.3.) a Zastupitelstva Olomouckého kraje dne 23.9.2019, prostředky budou čerpány z rezervy Olomouckého kraje na individuální dotace.</t>
  </si>
  <si>
    <t>důvod: odbor podpory řízení příspěvkových organizací požádal ekonomický odbor dne 29.7.2019 o provedení rozpočtové změny. Důvodem navrhované změny je přesun finančních prostředků v rámci odboru podpory řízení příspěvkových organizací ve výši        600 000,- Kč. Finanční prostředky budou použity na poskytnutí neinvestičního příspěvku pro příspěvkovou organizaci Vyšší odborná škola a Střední škola automobilní, Zábřeh, na "Výměnu kotle" na základě usnesení Rady Olomouckého kraje č. UR/70/39/2019 ze dne 12.8.2019 (bod 9.1.).</t>
  </si>
  <si>
    <t>důvod: odbor podpory řízení příspěvkových organizací požádal ekonomický odbor dne 29.7.2019 o provedení rozpočtové změny. Důvodem navrhované změny je přesun finančních prostředků v rámci odboru podpory řízení příspěvkových organizací v celkové výši 3 287 600,- Kč. Finanční prostředky budou použity na poskytnutí příspěvku na provoz pro příspěvkové organizace Olomouckého kraje Sociální služby Libina a Domov Větrný mlýn Skalička,  na základě usnesení Rady Olomouckého kraje č. UR/70/39/2019 ze dne 12.8.2019 (bod 9.1.).</t>
  </si>
  <si>
    <t>důvod: odbor podpory řízení příspěvkových organizací požádal ekonomický odbor dne 2.8.2019 o provedení rozpočtové změny. Důvodem navrhované změny je přesun finančních prostředků v rámci odboru podpory řízení příspěvkových organizací ve výši         136 100,- Kč. Finanční prostředky budou použity na poskytnutí příspěvku na provoz - mzdové náklady pro příspěvkovou organizaci Vlastivědné muzeum Jesenicka, prostředky budou převedeny z rezervy odboru podpory řízení příspěvkových organizací, na základě usnesení Rady Olomouckého kraje č. UR/70/39/2019 ze dne 12.8.2019 (bod 9.1.).</t>
  </si>
  <si>
    <t>důvod: odbor podpory řízení příspěvkových organizací požádal ekonomický odbor dne 24.7.2019 o provedení rozpočtové změny. Důvodem navrhované změny je přesun finančních prostředků v rámci odboru podpory řízení příspěvkových organizací v celkové výši 3 562,63 Kč. Finanční prostředky budou použity na poskytnutí příspěvku na provoz - účelově určeného příspěvku pro příspěvkové organizace Střední zdravotnická škola a Vyšší odborná škola zdravotnická Emanuela Pöttinga a Jazyková škola s právem státní jazykové zkoušky, Olomouc, a Hotelová škola Vincenze Priessnitze a Obchodní akademie Jeseník, prostředky budou převedeny z rezervy odboru podpory řízení příspěvkových organizací, na základě usnesení Rady Olomouckého kraje č. UR/70/39/2019 ze dne 12.8.2019 (bod 9.1.).</t>
  </si>
  <si>
    <t>důvod: odbor podpory řízení příspěvkových organizací požádal ekonomický odbor dne 29.7.2019 o provedení rozpočtové změny. Důvodem navrhované změny je přesun finančních prostředků v rámci odboru podpory řízení příspěvkových organizací ve výši         269 087,50 Kč. Finanční prostředky budou použity na poskytnutí neinvestičního příspěvku na "Opravu povrchu - šatny žáků" pro příspěvkovou organizaci Obchodní akademie, Olomouc, prostředky budou převedeny z rezervy odboru podpory řízení příspěvkových organizací, na základě usnesení Rady Olomouckého kraje č. UR/70/39/2019 ze dne 12.8.2019 (bod 9.1.).</t>
  </si>
  <si>
    <t>důvod: odbor podpory řízení příspěvkových organizací požádal ekonomický odbor dne 2.8.2019 o provedení rozpočtové změny. Důvodem navrhované změny je přesun finančních prostředků v rámci odboru podpory řízení příspěvkových organizací ve výši                        250 000,- Kč. Finanční prostředky budou použity na poskytnutí investičního příspěvku na "Zdvihací plošinu" pro příspěvkovou organizaci Sociální služby pro seniory Olomouc, prostředky budou převedeny z rezervy odboru podpory řízení příspěvkových organizací, na základě usnesení Rady Olomouckého kraje č. UR/70/39/2019 ze dne 12.8.2019 (bod 9.1.).</t>
  </si>
  <si>
    <t>důvod: odbor podpory řízení příspěvkových organizací požádal ekonomický odbor dne 29.7.2019 o provedení rozpočtové změny. Důvodem navrhované změny je přesun finančních prostředků v rámci odboru podpory řízení příspěvkových organizací ve výši              1 499 141,- Kč. Finanční prostředky nebudou použity na poskytnutí příspěvku na provoz - účelově určeného příspěvku pro příspěvkovou organizaci Gymnázium Jana Opletala, Litovel, prostředky budou převedeny do rezervy odboru podpory řízení příspěvkových organizací, na základě usnesení Rady Olomouckého kraje č. UR/70/39/2019 ze dne 12.8.2019 (bod 9.1.).</t>
  </si>
  <si>
    <t>důvod: odbor podpory řízení příspěvkových organizací požádal ekonomický odbor dne 2.8.2019 o provedení rozpočtové změny. Důvodem navrhované změny je přesun finančních prostředků v rámci odboru podpory řízení příspěvkových organizací v celkové výši 9 954 518,- Kč. Finanční prostředky budou použity na poskytnutí příspěvku na provoz - účelově určeného příspěvku pro příspěvkové organizace Olomouckého kraje na obměnu vybavení domovů mládeže při školách, prostředky budou převedeny z rezervy odboru podpory řízení příspěvkových organizací, na základě usnesení Rady Olomouckého kraje č. UR/70/39/2019 ze dne 12.8.2019 (bod 9.1.).</t>
  </si>
  <si>
    <t xml:space="preserve"> -Rozpočtová změna 589/19</t>
  </si>
  <si>
    <t>důvod: neinvestiční dotace ze státního rozpočtu ČR na rok 2019 poskytnutá na základě rozhodnutí Ministerstva školství, mládeže a tělovýchovy ČR č.j.: 21682-12/2019 ze dne 6.8.2019 ve výši 16 006 754,- Kč na "Finanční zajištění překrývání přímé pedagogické činnosti učitelů se zohledněním provozu mateřských škol".</t>
  </si>
  <si>
    <t xml:space="preserve"> -Rozpočtová změna 590/19</t>
  </si>
  <si>
    <t>důvod: neinvestiční dotace ze státního rozpočtu ČR na rok 2019 poskytnutá na základě avíza Ministerstva školství, mládeže a tělovýchovy ČR č.j.: MŠMT-27036/2019-1 ze dne 6.8.2019 a MŠMT-2630/2019-23 ze dne 19.8.2019 v celkové výši 4 561 288,- Kč na projekty využívající zjednodušené vykazování nákladů pro příspěvkové organizace Olomouckého kraje v rámci Operačního programu Výzkum, vývoj a vzdělávání.</t>
  </si>
  <si>
    <t xml:space="preserve"> -Rozpočtová změna 591/19</t>
  </si>
  <si>
    <t>důvod: odbor školství a mládeže požádal ekonomický odbor dne 21.8.2019 o provedení rozpočtové změny. Důvodem navrhované změny je snížení neinvestiční dotace ze státního rozpočtu ČR na rok 2019 poskytnuté na základě rozhodnutí Ministerstva školství, mládeže a tělovýchovy ČR č.j.: 27859-12/2018-8 ze dne 13.2.2019 v celkové výši 3 179 965,- Kč na rozvojový program "Podpora výuky plavání v základních školách v roce 2019", nevyčerpané prostředky ve výši 140 050,10 Kč budou vráceny na účet Ministerstva školství, mládeže a tělovýchovy.</t>
  </si>
  <si>
    <t>52 - Neinvestiční transfery soukrompr.subj.</t>
  </si>
  <si>
    <t xml:space="preserve"> -Rozpočtová změna 592/19</t>
  </si>
  <si>
    <t>důvod: odbor školství a mládeže požádal ekonomický odbor dne 20.8.2019 o provedení rozpočtové změny. Důvodem navrhované změny je snížení neinvestiční dotace ze státního rozpočtu ČR na rok 2019 poskytnuté na základě rozhodnutí Ministerstva školství, mládeže a tělovýchovy ČR č.j.: 12591-12/2018-29 ze dne 17.1.2019 ve výši 735 000,- Kč na "Vzdělávací programy paměťových institucí do škol", nevyčerpané prostředky ve výši                  82 459,- Kč budou vráceny na účet Ministerstva školství, mládeže a tělovýchovy.</t>
  </si>
  <si>
    <t xml:space="preserve"> -Rozpočtová změna 593/19</t>
  </si>
  <si>
    <t>důvod: odbor investic požádal ekonomický odbor dne 12.8.2019 o provedení rozpočtové změny. Důvodem navrhované změny je zapojení finančních prostředků do rozpočtu Olomouckého kraje ve výši 3 208 044,42 Kč. Finanční prostředky byly poukázány na účet Olomouckého kraje jako investiční dotace z Ministerstva životního prostředí ČR na financování projektu v oblasti školství "Realizace energeticky úsporných opatření - SPŠ elektrotechnická Mohelnice - škola, dílny a) zateplení" v rámci Operačního programu Životní prostředí.</t>
  </si>
  <si>
    <t xml:space="preserve"> -Rozpočtová změna 594/19</t>
  </si>
  <si>
    <t>důvod: odbor investic požádal ekonomický odbor dne 12.8.2019 o provedení rozpočtové změny. Důvodem navrhované změny je zapojení finančních prostředků do rozpočtu Olomouckého kraje ve výši 7 303 340,51 Kč. Finanční prostředky byly poukázány na účet Olomouckého kraje jako investiční dotace z Ministerstva životního prostředí ČR na financování projektu v oblasti školství "Střední škola logistiky a chemie, Olomouc, U Hradiska 29 - Zateplení budovy školy b) vzduchotechnika" v rámci Operačního programu Životní prostředí.</t>
  </si>
  <si>
    <t xml:space="preserve"> -Rozpočtová změna 595/19</t>
  </si>
  <si>
    <t>důvod: odbor strategického rozvoje kraje požádal ekonomický odbor dne 21.8.2019 o provedení rozpočtové změny. Důvodem navrhované změny je zapojení finančních prostředků do rozpočtu Olomouckého kraje v celkové výši 6 177 012,40 Kč. Finanční prostředky byly poukázány na účet Olomouckého kraje jako investiční a neinvestiční dotace z Ministerstva  pro místní rozvoj ČR na financování projektu v oblasti školství "Podpora přírodních věd, technických oborů a využití digitálních technologií v zájmovém vzdělávání" v rámci Integrovaného regionálního operačního programu.</t>
  </si>
  <si>
    <t xml:space="preserve"> -Rozpočtová změna 596/19</t>
  </si>
  <si>
    <t>důvod: odbor strategického rozvoje kraje požádal ekonomický odbor dne 16.8.2019 o provedení rozpočtové změny. Důvodem navrhované změny je zapojení finančních prostředků do rozpočtu Olomouckého kraje v celkové výši 899 058,- Kč. Finanční prostředky byly poukázány na účet Olomouckého kraje jako neinvestiční dotace z Ministerstva pro místní rozvoj na financování projektu v oblasti regionálního rozvoje "Rozvoj regionálního partnerství v programovém období EU 2014 - 20 - II.".</t>
  </si>
  <si>
    <t xml:space="preserve"> -Rozpočtová změna 597/19</t>
  </si>
  <si>
    <t xml:space="preserve">důvod: odbor strategického rozvoje kraje požádal ekonomický odbor dne 20.8.2019 o provedení rozpočtové změny. Důvodem navrhované změny je zapojení finančních prostředků do rozpočtu Olomouckého kraje v celkové výši 480 595,89 Kč. Finanční prostředky budou zapojeny jako vratka neinvestiční dotace od sdružení OK4Inovace v rámci projektu v oblasti regionálního rozvoje "Smart Akcelerátor Olomouckého kraje" a budou zaslány na účet Ministerstva školství, mládeže a tělovýchovy. </t>
  </si>
  <si>
    <t xml:space="preserve"> -Rozpočtová změna 598/19</t>
  </si>
  <si>
    <t>důvod: odbor školství a mládeže požádal ekonomický odbor dne 19.8.2019 o provedení rozpočtové změny. Důvodem navrhované změny je zapojení finančních prostředků do rozpočtu Olomouckého kraje ve výši 2 720,- Kč.  Finanční prostředky byly poukázány na účet Olomouckého kraje jako vratka na základě výzvy Olomouckého kraje k vrácení dotace nebo její části u příspěvkové organizace Základní škola a mateřská škola Jindřichov, prostředky budou zaslány na účet Ministerstva školství, mládeže a tělovýchovy.</t>
  </si>
  <si>
    <t xml:space="preserve"> -Rozpočtová změna 599/19</t>
  </si>
  <si>
    <t>důvod: odbor školství a mládeže požádal ekonomický odbor dne 19.8.2019 o provedení rozpočtové změny. Důvodem navrhované změny je zapojení finančních prostředků do rozpočtu Olomouckého kraje ve výši 6 513,- Kč.  Finanční prostředky byly poukázány na účet Olomouckého kraje jako vratka na základě výzvy Olomouckého kraje k vrácení dotace nebo její části u příspěvkové organizace Základní škola a Mateřská škola Lazníky, prostředky budou zaslány na účet Ministerstva školství, mládeže a tělovýchovy.</t>
  </si>
  <si>
    <t xml:space="preserve"> -Rozpočtová změna 600/19</t>
  </si>
  <si>
    <t xml:space="preserve">důvod: odbor investic požádal ekonomický odbor dne 15.8.2019 o provedení rozpočtové změny. Důvodem navrhované změny je zapojení finančních prostředků do rozpočtu Olomouckého kraje v celkové výši 2 926 141,16 Kč. Jedná se o zapojení finančních prostředků z revolvingového úvěru u Komerční banky, a.s., na financování projektu v oblasti kultury "Muzeum Komenského v Přerově - Záchrana a zpřístupnění paláce na hradě Helfštýn", materiál je součástí programu jednání Rady Olomouckého kraje dne 2.9.2019 (bod 17.2.). </t>
  </si>
  <si>
    <t xml:space="preserve"> -Rozpočtová změna 601/19</t>
  </si>
  <si>
    <t>důvod: odbor investic požádal ekonomický odbor dne 13. a 19.8.2019 o provedení rozpočtové změny. Důvodem navrhované změny je zapojení finančních prostředků do rozpočtu Olomouckého kraje v celkové výši 6 478 028,26 Kč. Jedná se o zapojení finančních prostředků z revolvingového úvěru u Komerční banky, a.s., na financování projektu v oblasti dopravy "II/433 Prostějov - Mořice", materiál je součástí programu jednání Rady Olomouckého kraje dne 2.9.2019 (bod 17.2.).</t>
  </si>
  <si>
    <t xml:space="preserve"> -Rozpočtová změna 602/19</t>
  </si>
  <si>
    <t>důvod: odbor investic  požádal ekonomický odbor dne 9., 19. a 20.8.2019 o provedení rozpočtové změny. Důvodem navrhované změny je zapojení finančních prostředků do rozpočtu Olomouckého kraje v celkové výši 26 406 441,11 Kč. Jedná se o zapojení finančních prostředků z revolvingového úvěru u Komerční banky, a.s., na financování projektu v oblasti dopravy "II/447 Strukov - Šternberk", materiál je součástí programu jednání Rady Olomouckého kraje dne 2.9.2019 (bod 17.2.).</t>
  </si>
  <si>
    <t xml:space="preserve"> -Rozpočtová změna 603/19</t>
  </si>
  <si>
    <t>důvod: odbor investic požádal ekonomický odbor dne 15., 26. a 27.8.2019 o provedení rozpočtové změny. Důvodem navrhované změny je zapojení finančních prostředků do rozpočtu Olomouckého kraje v celkové výši 590 491,20 Kč. Jedná se o zapojení finančních prostředků z revolvingového úvěru u Komerční banky, a.s., na financování projektu v oblasti dopravy "II/444 kř. R35 Mohelnice - Úsov", materiál je součástí programu jednání Rady Olomouckého kraje dne 2.9.2019 (bod 17.2.).</t>
  </si>
  <si>
    <t xml:space="preserve"> -Rozpočtová změna 604/19</t>
  </si>
  <si>
    <t>důvod: odbor investic  požádal ekonomický odbor dne 8.8.2019 o provedení rozpočtové změny. Důvodem navrhované změny je zapojení finančních prostředků do rozpočtu Olomouckého kraje v celkové výši 15 100,80 Kč. Jedná se o zapojení finančních prostředků z revolvingového úvěru u Komerční banky, a.s., na financování projektu v oblasti školství "Střední škola logistiky a chemie, Olomouc, U Hradiska 29 - Zateplení budovy školy a) zateplení", materiál je součástí programu jednání Rady Olomouckého kraje dne 2.9.2019 (bod 17.2.).</t>
  </si>
  <si>
    <t xml:space="preserve"> -Rozpočtová změna 605/19</t>
  </si>
  <si>
    <t>důvod: odbor investic  požádal ekonomický odbor dne 8.8.2019 o provedení rozpočtové změny. Důvodem navrhované změny je zapojení finančních prostředků do rozpočtu Olomouckého kraje v celkové výši 794 637,15 Kč. Jedná se o zapojení finančních prostředků z revolvingového úvěru u Komerční banky, a.s., na financování projektu v oblasti školství "Základní umělecká škola  Iši Krejčího Olomouc, Na Vozovce 32 - Výměna oken a zateplení pláště budov a) zateplení", materiál je součástí programu jednání Rady Olomouckého kraje dne 2.9.2019 (bod 17.2.).</t>
  </si>
  <si>
    <t xml:space="preserve"> -Rozpočtová změna 606/19</t>
  </si>
  <si>
    <t>důvod: odbor investic  požádal ekonomický odbor dne 19.8.2019 o provedení rozpočtové změny. Důvodem navrhované změny je zapojení finančních prostředků do rozpočtu Olomouckého kraje v celkové výši 6 274 666,74 Kč. Jedná se o zapojení finančních prostředků z revolvingového úvěru u Komerční banky, a.s., na financování projektů v oblasti školství "Realizace energeticky úsporných opatření - SPŠ elektrotechnická Mohelnice - škola, dílny a) zateplení" a "Realizace energeticky úsporných opatření - SPŠ elektrotechnická Mohelnice - škola, dílny b) vzduchotechnika", materiál je součástí programu jednání Rady Olomouckého kraje dne 2.9.2019 (bod 17.2.).</t>
  </si>
  <si>
    <t xml:space="preserve"> -Rozpočtová změna 607/19</t>
  </si>
  <si>
    <t>důvod: odbor investic  požádal ekonomický odbor dne 12. a 15.8.2019 o provedení rozpočtové změny. Důvodem navrhované změny je zapojení finančních prostředků do rozpočtu Olomouckého kraje v celkové výši 1 119 403,76 Kč. Jedná se o zapojení finančních prostředků z revolvingového úvěru u Komerční banky, a.s., na financování projektů v oblasti školství "REÚO Gymnázium Jakuba Škody, Přerov - přístavba GJŠ II. v Havlíčkově ulici - a) zateplení" a "REÚO Gymnázium Jakuba Škody, Přerov - přístavba GJŠ II. v Havlíčkově ulici - b) vzduchotechnika", materiál je součástí programu jednání Rady Olomouckého kraje dne 2.9.2019 (bod 17.2.).</t>
  </si>
  <si>
    <t xml:space="preserve"> -Rozpočtová změna 608/19</t>
  </si>
  <si>
    <t>důvod: odbor investic  požádal ekonomický odbor dne 8.8.2019 o provedení rozpočtové změny. Důvodem navrhované změny je zapojení finančních prostředků do rozpočtu Olomouckého kraje v celkové výši 74 345,71 Kč. Jedná se o zapojení finančních prostředků z revolvingového úvěru u Komerční banky, a.s., na financování projektu v oblasti školství "Základní umělecká škola  Iši Krejčího Olomouc, Na Vozovce 32 - Výměna oken a zateplení pláště budov b) vzduchotechnika", materiál je součástí programu jednání Rady Olomouckého kraje dne 2.9.2019 (bod 17.2.).</t>
  </si>
  <si>
    <t xml:space="preserve"> -Rozpočtová změna 609/19</t>
  </si>
  <si>
    <t>důvod: odbor investic  požádal ekonomický odbor dne 8.8.2019 o provedení rozpočtové změny. Důvodem navrhované změny je zapojení finančních prostředků do rozpočtu Olomouckého kraje v celkové výši 911 552,60 Kč. Jedná se o zapojení finančních prostředků z revolvingového úvěru u Komerční banky, a.s., na financování projektu v oblasti školství "REÚO Střední škola gastronomie a služeb, Přerov - budova tělocvičny - b) vzduchotechnika", materiál je součástí programu jednání Rady Olomouckého kraje dne 2.9.2019 (bod 17.2.).</t>
  </si>
  <si>
    <t xml:space="preserve"> -Rozpočtová změna 610/19</t>
  </si>
  <si>
    <t>důvod: odbor investic  požádal ekonomický odbor dne 14.8.2019 o provedení rozpočtové změny. Důvodem navrhované změny je zapojení finančních prostředků do rozpočtu Olomouckého kraje v celkové výši 1 201 065,16 Kč. Jedná se o zapojení finančních prostředků z revolvingového úvěru u Komerční banky, a.s., na financování projektů v oblasti sociální "Transformace příspěvkové organizace Nové Zámky - poskytovatel sociálních služeb - III.etapa - RD Litovel, Staroměstské náměstí 233", "Transformace příspěvkové organizace Nové Zámky - poskytovatel sociálních služeb - III.etapa - RD Litovel, ul. Pavlínka 1141", "Transformace příspěvkové organizace Nové Zámky - poskytovatel sociálních služeb - III.etapa - RD Červenka 338" a "Transformace příspěvkové organizace Nové Zámky - poskytovatel sociálních služeb - III.etapa - RD Červenka 361", materiál je součástí programu jednání Rady Olomouckého kraje dne 2.9.2019 (bod 17.2.).</t>
  </si>
  <si>
    <t xml:space="preserve"> -Rozpočtová změna 611/19</t>
  </si>
  <si>
    <t>důvod: odbor strategického rozvoje kraje požádal ekonomický odbor dne 23.8.2019 o provedení rozpočtové změny. Důvodem navrhované změny je přesun finančních prostředků v rámci odboru strategického rozvoje kraje ve výši 0,01 Kč. Finanční prostředky byly poukázány na účet Olomouckého kraje jako neinvestiční dotace z Ministerstva práce a sociálních věcí na financování projektu "Obědy do škol v Olomouckém kraji" v rámci Operačního programu potravinové a materiální pomoci, jedná se o opravu podílu dotace ze SR a EU dle vydaného rozhodnutí o poskytnutí dotace.</t>
  </si>
  <si>
    <t xml:space="preserve"> -Rozpočtová změna 612/19</t>
  </si>
  <si>
    <t>druh rozpočtové změny: vnitřní rozpočtová změna - přesun mezi jednotlivými položkami, paragrafy a odbory ekonomickým a školství a mládeže</t>
  </si>
  <si>
    <t>důvod: odbor školství a mládeže požádal ekonomický odbor dne 20.8.2019 o provedení rozpočtové změny. Důvodem navrhované změny je převedení finančních prostředků z odboru ekonomického na odbor školství a mládeže v celkové výši 860 000,- Kč. Finanční prostředky budou použity na poskytnutí individuálních dotací v oblasti školství na základě usnesení Rady Olomouckého kraje č. UR/70/47/2019 ze dne 12.8.2019, materiál je součástí programu jednání Zastupitelstva Olomouckého kraje dne 23.9.2019, prostředky budou čerpány z rezervy Olomouckého kraje na individuální dotace.</t>
  </si>
  <si>
    <t xml:space="preserve"> -Rozpočtová změna 613/19</t>
  </si>
  <si>
    <t>druh rozpočtové změny: vnitřní rozpočtová změna - přesun mezi jednotlivými položkami, paragrafy a odbory ekonomickým a kancelář hejtmana</t>
  </si>
  <si>
    <t>důvod: odbor kancelář hejtmana požádal ekonomický odbor dne 26.8.2019 o provedení rozpočtové změny. Důvodem navrhované změny je převedení finančních prostředků z odboru ekonomického na odbor kancelář hejtmana v celkové výši 40 000,- Kč. Finanční prostředky budou použity na poskytnutí finančního daru obci Ústí, materiál je součástí programu jednání Rady Olomouckého kraje dne 2.9.2019 (bod 1.6.), prostředky budou čerpány z rezervy Olomouckého kraje na individuální dotace.</t>
  </si>
  <si>
    <t xml:space="preserve"> -Rozpočtová změna 614/19</t>
  </si>
  <si>
    <t>druh rozpočtové změny: vnitřní rozpočtová změna - přesun mezi jednotlivými položkami, paragrafy a odbory ekonomickým a majetkovým, právním a správních činností</t>
  </si>
  <si>
    <t>důvod: odbor majetkový, právní a správních činností požádal ekonomický odbor dne 15.8.2019 o provedení rozpočtové změny. Důvodem navrhované změny je převedení finančních prostředků z odboru ekonomického na odbor majetkový, právní a správních činností ve výši 4 700 180,- Kč. Finanční prostředky budou použity na úhradu kupní ceny předmětných nemovitostí pro potřeby Hotelové školy Vincenze Priessnitze a Obchodní akademie Jeseník na základě usnesení Rady Olomouckého kraje č. UR/70/27/2019 ze dne 12.8.2019, prostředky budou hrazeny z rezervy Olomouckého kraje.</t>
  </si>
  <si>
    <t>Odbor majetkový, právní a správních činností</t>
  </si>
  <si>
    <t>ORJ - 04</t>
  </si>
  <si>
    <t xml:space="preserve"> -Rozpočtová změna 615/19</t>
  </si>
  <si>
    <t>důvod: odbor majetkový, právní a správních činností požádal ekonomický odbor dne 12.8.2019 o provedení rozpočtové změny. Důvodem navrhované změny je převedení finančních prostředků z odboru ekonomického na odbor majetkový, právní a správních činností ve výši 1 100 069,- Kč. Finanční prostředky budou použity na úhradu "Opravy střechy KOPIS, Olomouc" po poškození střechy krupobitím, prostředky budou hrazeny z rezervy Olomouckého kraje.</t>
  </si>
  <si>
    <t xml:space="preserve"> -Rozpočtová změna 616/19</t>
  </si>
  <si>
    <t>druh rozpočtové změny: vnitřní rozpočtová změna - přesun mezi jednotlivými položkami, paragrafy odbory ekonomickým a sociálních věcí</t>
  </si>
  <si>
    <t>důvod: odbor sociálních věcí požádal ekonomický odbor dne 19.8.2019 o provedení rozpočtové změny. Důvodem navrhované změny je převedení finančních prostředků z odboru ekonomického na odbor sociálních věcí v celkové výši 35 000 000,- Kč. Finanční prostředky budou použity na financování "Programu finanční podpory poskytování sociálních služeb v Olomuckém kraji - Podprogramu č. 2", materiál je součástí programu jednání Rady Olomouckého kraje dne 2.9.2019 (bod 13.2.) a Zastupitelstva Olomouckého kraje dne 23.9.2019, prostředky budou čerpány z rezervy Olomouckého kraje.</t>
  </si>
  <si>
    <t xml:space="preserve"> -Rozpočtová změna 617/19</t>
  </si>
  <si>
    <t>důvod: odbor školství a mládeže požádal ekonomický odbor dne 22.8.2019 o provedení rozpočtové změny. Důvodem navrhované změny je převedení finančních prostředků z odboru ekonomického na odbor školství a mládeže ve výši 192 000,- Kč a přesun finančních prostředků v rámci odboru školství a mládeže ve výši 50 000,- Kč. Finanční prostředky budou použity na administrativní zajištění zakázky "Učit se společně, růst individuálně - Rozvoj managementu školství", prostředky budou čerpány z rezervy Olomouckého kraje.</t>
  </si>
  <si>
    <t xml:space="preserve"> -Rozpočtová změna 618/19</t>
  </si>
  <si>
    <t>důvod: odbor strategického rozvoje kraje požádal ekonomický odbor dne 21.8.2019 o provedení rozpočtové změny. Důvodem navrhované změny je převedení finančních prostředků z odboru strategického rozvoje kraje na odbor ekonomický ve výši 167,12 Kč. Finanční prostředky nebudou použity na financování  projektu v oblasti sociální "Služby sociální prevence v Olomouckém kraji - přímé náklady" v rámci Operačního programu Zaměstnanost, prostředky budou převedeny do rezervy Olomouckého kraje.</t>
  </si>
  <si>
    <t xml:space="preserve"> -Rozpočtová změna 619/19</t>
  </si>
  <si>
    <t>druh rozpočtové změny: vnitřní rozpočtová změna - přesun mezi jednotlivými položkami, paragrafy a odbory sportu, kultury a památkové péče a kancelář ředitele</t>
  </si>
  <si>
    <t>důvod: odbor sportu, kultury a památkové péče požádal ekonomický odbor dne 12.8.2019 o provedení rozpočtové změny. Důvodem navrhované změny je převedení finančních prostředků z odboru sportu, kultury a památkové péče na odbor kancelář ředitele ve výši         1 000,- Kč. Finanční prostředky byly použity na úhradu soudního poplatku za podání návrhu na zápis změn do spolkového rejstříku.</t>
  </si>
  <si>
    <t xml:space="preserve"> -Rozpočtová změna 620/19</t>
  </si>
  <si>
    <t>druh rozpočtové změny: vnitřní rozpočtová změna - přesun mezi jednotlivými položkami, paragrafy a odbory podpory řízení příspěvkových organizací a dopravy a silničního hospodářství</t>
  </si>
  <si>
    <t xml:space="preserve">důvod: odbor dopravy a silničního hospodářství požádal ekonomický odbor dne 7.8.2019 o provedení rozpočtové změny. Důvodem navrhované změny je převedení finančních prostředků z odboru podpory řízení příspěvkových organizací na odbor dopravy a silničního hospodářství ve výši 3 000 000,- Kč. Finanční prostředky budou použity na zajištění realizace veřejné zakázky na měření a vyhodnocení stavebně-technického stavu silnic na území Olomouckého kraje, materiál je součástí programu jednání Rady Olomouckého kraje dne 2.9.2019 (bod 5.1.).  </t>
  </si>
  <si>
    <t xml:space="preserve"> -Rozpočtová změna 621/19</t>
  </si>
  <si>
    <t>důvod: odbor kancelář ředitele požádal ekonomický odbor dne 15.8.2019 o provedení rozpočtové změny. Důvodem navrhované změny je přesun finančních prostředků v rámci odboru kanceláře ředitele ve výši 300 000,- Kč. Finanční prostředky budou použity na úhradu služeb elektronických komunikací.</t>
  </si>
  <si>
    <t xml:space="preserve"> -Rozpočtová změna 622/19</t>
  </si>
  <si>
    <t>důvod: odbor strategického rozvoje kraje požádal ekonomický odbor dne 19.8.2019 o provedení rozpočtové změny. Důvodem navrhované změny je přesun finančních prostředků v rámci odboru strategického rozvoje kraje v celkové výši 4 441 000,- Kč. Finanční prostředky budou použity na poskytnutí dotací z "Programu obnovy venkova Olomouckého kraje 2019" na základě usnesení Zastupitelstva Olomouckého kraje č. UZ/15/57/2019 ze dne 29.4.2019.</t>
  </si>
  <si>
    <t xml:space="preserve"> -Rozpočtová změna 623/19</t>
  </si>
  <si>
    <t>důvod: odbor sociálních věcí požádal ekonomický odbor dne 13.8.2019 o provedení rozpočtové změny. Důvodem navrhované změny je přesun finančních prostředků v rámci odboru sociálních věcí ve výši 1 800,- Kč. Finanční prostředky budou použity na úhradu pokuty na základě rozhodnutí Úřadu pro ochranu hospodářské soutěže.</t>
  </si>
  <si>
    <t xml:space="preserve"> -Rozpočtová změna 624/19</t>
  </si>
  <si>
    <t>druh rozpočtové změny: vnitřní rozpočtová změna - přesun mezi jednotlivými položkami, paragrafy v rámci odboru sportu, kultury a památkové péče</t>
  </si>
  <si>
    <t>důvod: odbor sportu, kultury a památkové péče požádal ekonomický odbor dne 19.8.2019 o provedení rozpočtové změny. Důvodem navrhované změny je přesun finančních prostředků v rámci odboru sportu, kultury a památkové péče ve výši 3 500,- Kč. Finanční prostředky budou použity na poskytnutí dotace z "Programu na podporu sportu v Olomouckém kraji v roce 2019" v dotačním titulu "Dotace na získání trenérské licence" na základě usnesení Rady Olomouckého kraje č. UR/67/43/2019 ze dne 17.6.2019.</t>
  </si>
  <si>
    <t xml:space="preserve"> -Rozpočtová změna 625/19</t>
  </si>
  <si>
    <t xml:space="preserve">důvod: odbor sportu, kultury a památkové péče požádal ekonomický odbor dne 20.8.2019 o provedení rozpočtové změny. Důvodem navrhované změny je přesun finančních prostředků v rámci odboru sportu, kultury a památkové péče ve výši 700 000,- Kč. Finanční prostředky nebudou použity na poskytnutí dotací z programu "Víceletá podpora významných kulturních akcí", a budou použity na poskytnutí dotací z "Programu podpory kultury v Olomouckém kraji v roce 2019 - 2. kolo", materiál je součástí programu jednání Rady Olomouckého kraje dne 2.9.2019 (bod 11.7.). </t>
  </si>
  <si>
    <t xml:space="preserve"> -Rozpočtová změna 626/19</t>
  </si>
  <si>
    <t>důvod: odbor podpory řízení příspěvkových organizací požádal ekonomický odbor dne 14.8.2019 o provedení rozpočtové změny. Důvodem navrhované změny je přesun finančních prostředků v rámci odboru podpory řízení příspěvkových organizací v celkové výši 133 000,- Kč. Finanční prostředky budou použity na poskytnutí příspěvku na provoz - účelově určeného příspěvku na akci „ESET Secure Office PLUS“ pro příspěvkovou organizaci Obchodní akademie a Jazyková škola s právem státní jazykové zkoušky, Přerov, nepoužité prostředky budou převedeny do rezervy odboru podpory řízení příspěvkových organizací, materiál je součástí programu jednání Rady Olomouckého kraje dne 2.9.2019 (bod 9.1.).</t>
  </si>
  <si>
    <t xml:space="preserve"> -Rozpočtová změna 627/19</t>
  </si>
  <si>
    <t>důvod: odbor podpory řízení příspěvkových organizací požádal ekonomický odbor dne 14.8.2019 o provedení rozpočtové změny. Důvodem navrhované změny je přesun finančních  prostředků v  rámci odboru podpory  řízení příspěvkových organizací  ve výši       24 200,- Kč. Finanční prostředky budou použity na poskytnutí příspěvku na provoz - účelově určeného příspěvku na pokrytí zvýšených nákladů souvisejících s předáváním majetkových dat  ze SW PO do SW zřízovatele pro příspěkovou organizací v oblasti školství Základní škola, Dětský domov a Školní jídelna Litovel, materiál je součástí programu jednání Rady Olomouckého kraje dne 2.9.2019 (bod 9.1.).</t>
  </si>
  <si>
    <t>00 307</t>
  </si>
  <si>
    <t>00 303</t>
  </si>
  <si>
    <t xml:space="preserve"> -Rozpočtová změna 628/19</t>
  </si>
  <si>
    <t>důvod: odbor podpory řízení příspěvkových organizací požádal ekonomický odbor dne 8.8.2019 o provedení rozpočtové změny. Důvodem navrhované změny je přesun finančních prostředků v rámci odboru podpory řízení příspěvkových organizací ve výši            130 000,- Kč. Finanční prostředky budou použity na poskytnutí příspěvku na provoz - účelově určeného příspěvku na "Vybavení odborné učebny a sborovny" pro příspěvkovou organizaci Obchodní akademie, Prostějov, prostředky budou převedeny z rezervy odboru podpory řízení příspěvkových organizací na základě usnesení Rady Olomouckého kraje č. UR/70/39/2019 ze dne 12.8.2019.</t>
  </si>
  <si>
    <t xml:space="preserve"> -Rozpočtová změna 629/19</t>
  </si>
  <si>
    <t>důvod: odbor podpory řízení příspěvkových organizací požádal ekonomický odbor dne 8.8.2019 o provedení rozpočtové změny. Důvodem navrhované změny je přesun finančních prostředků v rámci odboru podpory řízení příspěvkových organizací ve výši           50 000,- Kč. Finanční prostředky budou použity na poskytnutí příspěvku na provoz - účelově určeného příspěvku na "Oslavy 120. výročí založení školy" pro příspěvkovou organizaci Gymnázium Jiřího Wolkera, Prostějov, prostředky budou převedeny z rezervy odboru podpory řízení příspěvkových organizací na základě usnesení Rady Olomouckého kraje č. UR/70/39/2019 ze dne 12.8.2019.</t>
  </si>
  <si>
    <t xml:space="preserve"> -Rozpočtová změna 630/19</t>
  </si>
  <si>
    <t>důvod: odbor podpory řízení příspěvkových organizací požádal ekonomický odbor dne 16.8.2019 o provedení rozpočtové změny. Důvodem navrhované změny je přesun finančních prostředků v rámci odboru podpory řízení příspěvkových organizací ve výši        132 568,- Kč. Finanční prostředky budou použity na poskytnutí neinvestičního příspěvku na akci "Demontáž ozdob na střeše včetně následných úprav a statického posouzení" pro příspěvkovou organizaci Gymnázium Jiřího Wolkera, Prostějov, prostředky budou převedeny z rezervy odboru podpory řízení příspěvkových organizací, materiál je součástí programu jednání Rady Olomouckého kraje dne 2.9.2019 (bod 9.1.).</t>
  </si>
  <si>
    <t xml:space="preserve"> -Rozpočtová změna 631/19</t>
  </si>
  <si>
    <t>důvod: odbor podpory řízení příspěvkových organizací požádal ekonomický odbor dne 14.8.2019 o provedení rozpočtové změny. Důvodem navrhované změny je přesun finančních prostředků v rámci odboru podpory řízení příspěvkových organizací ve výši           160 000,- Kč. Finanční prostředky budou použity na poskytnutí investičního příspěvku na akci "Varný kotel" pro příspěvkovou organizaci Domov Hrubá Voda, prostředky budou převedeny z rezervy odboru podpory řízení příspěvkových organizací, materiál je součástí programu jednání Rady Olomouckého kraje dne 2.9.2019 (bod 9.1.).</t>
  </si>
  <si>
    <t xml:space="preserve"> -Rozpočtová změna 632/19</t>
  </si>
  <si>
    <t>důvod: odbor podpory řízení příspěvkových organizací požádal ekonomický odbor dne 19.8.2019 o provedení rozpočtové změny. Důvodem navrhované změny je přesun finančních prostředků v rámci odboru podpory řízení příspěvkových organizací ve výši          110 000,- Kč. Finanční prostředky budou použity na poskytnutí neinvestičního příspěvku na výměnu topných těles pro příspěvkovou organizaci Vlastivědné muzeum Jesenicka, prostředky budou převedeny z rezervy odboru podpory řízení příspěvkových organizací, materiál je součástí programu jednání Rady Olomouckého kraje dne 2.9.2019 (bod 9.1.).</t>
  </si>
  <si>
    <t xml:space="preserve"> -Rozpočtová změna 633/19</t>
  </si>
  <si>
    <t>důvod: odbor podpory řízení příspěvkových organizací požádal ekonomický odbor dne 12.8.2019 o provedení rozpočtové změny. Důvodem navrhované změny je přesun finančních prostředků v rámci odboru podpory řízení příspěvkových organizací v celkové výši 4 748 781,- Kč. Finanční prostředky budou použity na poskytnutí investičních příspěvků na pořízení vozidel pro příspěvkové organizace Olomouckého kraje na základě usnesení Rady Olomouckého kraje č. UR/69/56/2019 ze dne 15.7.2019, prostředky budou převedeny z rezervy odboru podpory řízení příspěvkových organizací, materiál je součástí programu jednání Rady Olomouckého kraje dne 2.9.2019 (bod 9.1.).</t>
  </si>
  <si>
    <t xml:space="preserve"> -Rozpočtová změna 634/19</t>
  </si>
  <si>
    <t>důvod: odbor investic požádal ekonomický odbor dne 7.8.2019 o provedení rozpočtové změny. Důvodem navrhované změny je přesun finančních prostředků v rámci odboru investic v celkové výši 296 000,- Kč. Finanční prostředky budou použity na financování investiční akce v oblasti sociální "Centrum Dominika Kokory, p. o. - rekonstrukce budovy ".</t>
  </si>
  <si>
    <t xml:space="preserve"> -Rozpočtová změna 635/19</t>
  </si>
  <si>
    <t>důvod: odbor strategického rozvoje kraje požádal ekonomický odbor dne 8.8.2019 o provedení rozpočtové změny. Důvodem navrhované změny je přesun finančních prostředků v rámci odboru strategického rozvoje kraje ve výši 150 000,- Kč. Finanční prostředky budou použity na financování investiční akce v oblasti životní prostředí "Podpora biodiverzity v Olomouckém kraji - péče o vybrané evropsky významné lokality" v rámci Operačního programu Životní prostředí.</t>
  </si>
  <si>
    <t xml:space="preserve"> -Rozpočtová změna 636/19</t>
  </si>
  <si>
    <t>důvod: odbor strategického rozvoje kraje požádal ekonomický odbor dne 20.8.2019 o provedení rozpočtové změny. Důvodem navrhované změny je přesun finančních prostředků v rámci odboru strategického rozvoje kraje v celkové výši 1 777 350,74 Kč. Finanční prostředky budou použity  v rámci financování investiční akce v oblasti regionálního rozvoje "Smart Akcelerátor Olomouckého kraje", prostředky budou zaslány na účet Ministerstva školství, mládeže a tělovýchovy.</t>
  </si>
  <si>
    <t xml:space="preserve"> -Rozpočtová změna 637/19</t>
  </si>
  <si>
    <t>důvod: odbor investic požádal ekonomický odbor dne 26.8.2019 o provedení rozpočtové změny. Důvodem navrhované změny je přesun finančních prostředků v rámci odboru investic v celkové výši 1 464 823,09 Kč. Finanční prostředky budou použity na financování investiční akce v oblasti kultury "Muzeum Komenského v Přerově - Záchrana a zpřístupnění paláce na hradě Helfštýn".</t>
  </si>
  <si>
    <t xml:space="preserve"> -Rozpočtová změna 638/19</t>
  </si>
  <si>
    <t>důvod: odbor investic požádal ekonomický odbor dne 26.8.2019 o provedení rozpočtové změny. Důvodem navrhované změny je zapojení finančních prostředků do rozpočtu Olomouckého kraje ve výši 900 299,45 Kč. Finanční prostředky byly poukázány na účet Olomouckého kraje jako investiční dotace z Ministerstva životního prostředí ČR na financování projektu "Realizace energeticky úsporných opatření - SOŠ Šumperk, Zemědělská 3 - tělocvična" v rámci Operačního programu Životní prostředí.</t>
  </si>
  <si>
    <t xml:space="preserve"> -Rozpočtová změna 639/19</t>
  </si>
  <si>
    <t>důvod: odbor investic požádal ekonomický odbor dne 26.8.2019 o provedení rozpočtové změny. Důvodem navrhované změny je zapojení finančních prostředků do rozpočtu Olomouckého kraje ve výši 2 179 923,09 Kč. Finanční prostředky byly poukázány na účet Olomouckého kraje jako investiční dotace z Ministerstva životního prostředí ČR na financování projektu "REÚO Střední škola gastronomie a služeb, Přerov - budova tělocvičny - a) zateplení" v rámci Operačního programu Životní prostředí.</t>
  </si>
  <si>
    <t xml:space="preserve"> -Rozpočtová změna 640/19</t>
  </si>
  <si>
    <t>důvod: odbory sociálních věcí a zdravotnictví požádaly ekonomický odbor dne 27.8.2019 o provedení rozpočtové změny. Důvodem navrhované změny je převedení finančních prostředků z odboru ekonomického na odbor sociálních věcí ve výši 84 360,- Kč a na odbor zdravotnictví ve výši 246 240,-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červenec 2019.</t>
  </si>
  <si>
    <t xml:space="preserve"> -Rozpočtová změna 641/19</t>
  </si>
  <si>
    <t>důvod: odbor podpory řízení příspěvkových organizací požádal ekonomický odbor dne 27.8.2019 o provedení rozpočtové změny. Důvodem navrhované změny je zapojení dotace z Ministerstva pro místní rozvoj ČR v celkové výši 2 656 048,50 Kč. Finanční prostředky byly poukázány na účet Olomouckého kraje z Ministerstva pro místní rozvoj jako investiční a neinvestiční dotace pro příspěvkovou organizaci Vyšší odborná škola a Střední škola automobilní, Zábřeh, na realizaci projektu v oblasti školství "Modernizace a vybavení odborné učebny pro obor autolakýrník" v rámci Integrovaného regionálního operačního programu. Finanční prostředky budou dále zapojeny jako odvod z fondu investic a odvod z provozních prostředků příspěvkové organizace, materiál je součástí programu jednání Rady Olomouckého kraje dne 2.9.2019 (bod 9.4.).</t>
  </si>
  <si>
    <t xml:space="preserve"> -Rozpočtová změna 642/19</t>
  </si>
  <si>
    <t>důvod: odbor podpory řízení příspěvkových organizací požádal ekonomický odbor dne 28.8.2019 o provedení rozpočtové změny. Důvodem navrhované změny je zapojení dotace z Ministerstva pro místní rozvoj ČR v celkové výši 4 128 377,49 Kč. Finanční prostředky byly poukázány na účet Olomouckého kraje z Ministerstva pro místní rozvoj jako investiční a neinvestiční dotace pro příspěvkovou organizaci Střední odborná škola a Střední odborné učiliště strojírenské a stavební, Jeseník, na realizaci projektu v oblasti školství "Pořízení CNC strojů, konvenčních obráběcích strojů a vybudování multifukční výukové učebny" v rámci Integrovaného regionálního operačního programu. Finanční prostředky budou dále zapojeny jako odvod z fondu investic a odvod z provozních prostředků příspěvkové organizace, materiál je součástí programu jednání Rady Olomouckého kraje dne 2.9.2019 (bod 9.4.).</t>
  </si>
  <si>
    <t xml:space="preserve"> -Rozpočtová změna 643/19</t>
  </si>
  <si>
    <t>důvod: odbor dopravy a silničního hospodářství požádal ekonomický odbor dne 28.8.2019 o provedení rozpočtové změny. Důvodem navrhované změny je přesun finančních prostředků v rámci odboru dopravy a silničního hospodářství ve výši 400 000,- Kč. Finanční prostředky budou použity na poskytnutí investičního příspěvku pro příspěvkovou organizaci v oblasti dopravy Správa silnic Olomouckého kraje na financování neuznatelných výdajů investiční akce "II/448 Laškov - Kandia - hr. okr. Olomouc".</t>
  </si>
  <si>
    <t xml:space="preserve"> -Rozpočtová změna 644/19</t>
  </si>
  <si>
    <t>důvod: odbor podpory řízení příspěvkových organizací požádal ekonomický odbor dne 28.8.2019  o provedení rozpočtové změny. Důvodem navrhované změny je zapojení dotace z Ministerstva pro místní rozvoj ČR ve výši 46 418,75 Kč a z Ministerstva financí ve výši 1 227 905,75 Kč. Finanční prostředky byly poukázány na účet Olomouckého kraje jako neinvestiční dotace pro příspěvkovou organizaci Hotelová škola Vincenze Priessnitze a Obchodní akademie Jeseník na realizaci projektu v oblasti školství "Společnou přípravou na česko-polský trh práce". Finanční prostředky budou dále zapojeny jako odvod z provozních prostředků příspěvkové organizace, materiál je součástí programu jednání Rady Olomouckého kraje dne 2.9.2019 (bod 9.4.).</t>
  </si>
  <si>
    <t>4118 - Neinvestiční transfery z Národ. fondu</t>
  </si>
  <si>
    <t xml:space="preserve"> -Rozpočtová změna 645/19</t>
  </si>
  <si>
    <t>důvod: odbor investic požádal ekonomický odbor dne 16.8.2019 o provedení rozpočtové změny. Důvodem navrhované změny je zapojení finančních prostředků do rozpočtu Olomouckého kraje ve výši 800,- Kč. Finanční prostředky budou zapojeny jako příjem ze smluvní pokuty a budou použity na realizaci investičních akcí.</t>
  </si>
  <si>
    <t xml:space="preserve"> -Rozpočtová změna 646/19</t>
  </si>
  <si>
    <t>důvod: odbor ekonomický požádal dne 23.8.2019 o provedení rozpočtové změny. Důvodem navrhované změny je zapojení finančních prostředků do rozpočtu odboru ekonomického ve výši 50 000 000,- Kč. Finanční prostředky budou zapojeny jako zůstatek k 31.12.2018 na bankovním účtu do rozpočtu Olomouckého kraje roku 2019 a budou použity na zřízení vkladového účtu u České spořitelny, a. s., pro uložení dočasně volných finančních prostředků nejdéle do 31.12.2019, na základě usnesení Rady Olomouckého kraje č. UR/70/67/2019 ze dne 12.8.2019.</t>
  </si>
  <si>
    <t>8115 - Změna stavu kr. prostř.na bank.účtech</t>
  </si>
  <si>
    <t>81 - Financování z tuzemska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</si>
  <si>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</si>
  <si>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Dotace do oblasti školství</t>
  </si>
  <si>
    <t>Dotace do oblasti sociální</t>
  </si>
  <si>
    <t>Dotace do oblasti dopravy</t>
  </si>
  <si>
    <t>Dotace do oblasti kultury</t>
  </si>
  <si>
    <t>Dotace do oblasti zdravotnictví</t>
  </si>
  <si>
    <t>Dotace do oblasti životního prostředí a zemědělství</t>
  </si>
  <si>
    <t>Dotace pro Krajský úřad</t>
  </si>
  <si>
    <t>OPZ, OPVVV, OPŽP, IROP, OPTP, ITI, NF, OPPMP</t>
  </si>
  <si>
    <t>Zapojení finančního vypořádání, depozita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</si>
</sst>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00,000"/>
    <numFmt numFmtId="165" formatCode="00000"/>
    <numFmt numFmtId="166" formatCode="00000000"/>
    <numFmt numFmtId="167" formatCode="00000000000"/>
  </numFmts>
  <fonts count="2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i/>
      <sz val="10"/>
      <name val="Arial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i/>
      <sz val="11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49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5" fillId="0" borderId="0" xfId="0" applyFont="1"/>
    <xf numFmtId="0" fontId="7" fillId="0" borderId="0" xfId="0" applyFont="1" applyAlignment="1">
      <alignment horizontal="justify" vertical="top" wrapText="1"/>
    </xf>
    <xf numFmtId="0" fontId="9" fillId="0" borderId="0" xfId="0" applyFont="1"/>
    <xf numFmtId="0" fontId="17" fillId="0" borderId="0" xfId="0" applyFont="1" applyBorder="1" applyAlignment="1"/>
    <xf numFmtId="0" fontId="18" fillId="0" borderId="0" xfId="0" applyFont="1" applyFill="1"/>
    <xf numFmtId="0" fontId="17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19" fillId="0" borderId="0" xfId="0" applyFont="1" applyAlignment="1">
      <alignment horizontal="right"/>
    </xf>
    <xf numFmtId="0" fontId="14" fillId="0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4" fillId="0" borderId="7" xfId="0" applyFont="1" applyFill="1" applyBorder="1"/>
    <xf numFmtId="4" fontId="14" fillId="0" borderId="8" xfId="0" applyNumberFormat="1" applyFont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1" fillId="0" borderId="6" xfId="0" applyFont="1" applyBorder="1"/>
    <xf numFmtId="0" fontId="17" fillId="0" borderId="9" xfId="0" applyFont="1" applyBorder="1" applyAlignment="1"/>
    <xf numFmtId="4" fontId="17" fillId="0" borderId="6" xfId="0" applyNumberFormat="1" applyFont="1" applyBorder="1" applyAlignment="1"/>
    <xf numFmtId="0" fontId="5" fillId="0" borderId="0" xfId="0" applyFont="1"/>
    <xf numFmtId="0" fontId="22" fillId="0" borderId="0" xfId="0" applyFont="1"/>
    <xf numFmtId="0" fontId="14" fillId="0" borderId="0" xfId="0" applyFont="1" applyAlignment="1">
      <alignment horizontal="right"/>
    </xf>
    <xf numFmtId="0" fontId="14" fillId="0" borderId="7" xfId="0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4" fillId="0" borderId="6" xfId="0" applyFont="1" applyBorder="1" applyAlignment="1"/>
    <xf numFmtId="4" fontId="14" fillId="0" borderId="6" xfId="0" applyNumberFormat="1" applyFont="1" applyBorder="1"/>
    <xf numFmtId="165" fontId="0" fillId="0" borderId="6" xfId="0" applyNumberFormat="1" applyBorder="1" applyAlignment="1">
      <alignment horizontal="center"/>
    </xf>
    <xf numFmtId="0" fontId="17" fillId="0" borderId="10" xfId="0" applyFont="1" applyBorder="1"/>
    <xf numFmtId="4" fontId="17" fillId="0" borderId="6" xfId="0" applyNumberFormat="1" applyFont="1" applyBorder="1"/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2" fillId="0" borderId="0" xfId="0" applyFont="1" applyAlignment="1">
      <alignment horizontal="left"/>
    </xf>
    <xf numFmtId="0" fontId="0" fillId="0" borderId="0" xfId="0" applyFont="1" applyFill="1"/>
    <xf numFmtId="0" fontId="19" fillId="0" borderId="0" xfId="0" applyFont="1" applyFill="1" applyAlignment="1">
      <alignment horizontal="right"/>
    </xf>
    <xf numFmtId="0" fontId="20" fillId="0" borderId="7" xfId="0" applyFont="1" applyFill="1" applyBorder="1" applyAlignment="1">
      <alignment horizontal="center"/>
    </xf>
    <xf numFmtId="166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" fontId="14" fillId="0" borderId="8" xfId="0" applyNumberFormat="1" applyFont="1" applyFill="1" applyBorder="1" applyAlignment="1">
      <alignment horizontal="right" wrapText="1"/>
    </xf>
    <xf numFmtId="165" fontId="0" fillId="0" borderId="6" xfId="0" applyNumberFormat="1" applyFont="1" applyFill="1" applyBorder="1" applyAlignment="1">
      <alignment horizontal="center"/>
    </xf>
    <xf numFmtId="0" fontId="21" fillId="0" borderId="6" xfId="0" applyFont="1" applyFill="1" applyBorder="1"/>
    <xf numFmtId="0" fontId="17" fillId="0" borderId="9" xfId="0" applyFont="1" applyFill="1" applyBorder="1" applyAlignment="1"/>
    <xf numFmtId="4" fontId="17" fillId="0" borderId="6" xfId="0" applyNumberFormat="1" applyFont="1" applyFill="1" applyBorder="1" applyAlignment="1"/>
    <xf numFmtId="0" fontId="15" fillId="0" borderId="0" xfId="0" applyFont="1" applyFill="1"/>
    <xf numFmtId="0" fontId="0" fillId="0" borderId="0" xfId="0" applyFill="1"/>
    <xf numFmtId="0" fontId="16" fillId="0" borderId="0" xfId="0" applyFont="1" applyAlignment="1">
      <alignment horizontal="justify" vertical="top" wrapText="1"/>
    </xf>
    <xf numFmtId="0" fontId="18" fillId="0" borderId="0" xfId="0" applyFont="1"/>
    <xf numFmtId="164" fontId="5" fillId="0" borderId="6" xfId="0" applyNumberFormat="1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0" fontId="5" fillId="0" borderId="0" xfId="0" applyFont="1" applyFill="1"/>
    <xf numFmtId="0" fontId="22" fillId="0" borderId="0" xfId="0" applyFont="1" applyFill="1"/>
    <xf numFmtId="0" fontId="14" fillId="0" borderId="0" xfId="0" applyFont="1" applyFill="1" applyAlignment="1">
      <alignment horizontal="right"/>
    </xf>
    <xf numFmtId="0" fontId="20" fillId="0" borderId="9" xfId="0" applyFont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0" fontId="17" fillId="0" borderId="10" xfId="0" applyFont="1" applyFill="1" applyBorder="1"/>
    <xf numFmtId="4" fontId="17" fillId="0" borderId="6" xfId="0" applyNumberFormat="1" applyFont="1" applyFill="1" applyBorder="1"/>
    <xf numFmtId="164" fontId="0" fillId="0" borderId="6" xfId="0" applyNumberForma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0" borderId="6" xfId="0" applyFont="1" applyFill="1" applyBorder="1" applyAlignment="1"/>
    <xf numFmtId="0" fontId="16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0" fontId="20" fillId="0" borderId="6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21" fillId="0" borderId="0" xfId="0" applyFont="1" applyBorder="1"/>
    <xf numFmtId="4" fontId="17" fillId="0" borderId="0" xfId="0" applyNumberFormat="1" applyFont="1" applyBorder="1" applyAlignment="1"/>
    <xf numFmtId="0" fontId="20" fillId="0" borderId="7" xfId="0" applyFont="1" applyFill="1" applyBorder="1" applyAlignment="1">
      <alignment horizontal="left"/>
    </xf>
    <xf numFmtId="0" fontId="16" fillId="0" borderId="0" xfId="0" applyFont="1" applyFill="1" applyAlignment="1">
      <alignment horizontal="justify" vertical="top"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14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4" fontId="14" fillId="0" borderId="6" xfId="0" applyNumberFormat="1" applyFont="1" applyBorder="1" applyAlignment="1">
      <alignment wrapText="1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" fontId="14" fillId="0" borderId="6" xfId="0" applyNumberFormat="1" applyFont="1" applyBorder="1" applyAlignment="1"/>
    <xf numFmtId="0" fontId="17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14" fillId="0" borderId="6" xfId="0" applyNumberFormat="1" applyFont="1" applyFill="1" applyBorder="1"/>
    <xf numFmtId="165" fontId="5" fillId="0" borderId="0" xfId="0" applyNumberFormat="1" applyFont="1" applyBorder="1" applyAlignment="1">
      <alignment horizontal="center"/>
    </xf>
    <xf numFmtId="0" fontId="16" fillId="0" borderId="0" xfId="0" applyFont="1" applyAlignment="1"/>
    <xf numFmtId="0" fontId="5" fillId="0" borderId="0" xfId="0" applyFont="1" applyBorder="1"/>
    <xf numFmtId="0" fontId="22" fillId="0" borderId="0" xfId="0" applyFont="1" applyBorder="1"/>
    <xf numFmtId="2" fontId="17" fillId="0" borderId="0" xfId="0" applyNumberFormat="1" applyFont="1" applyBorder="1" applyAlignment="1"/>
    <xf numFmtId="0" fontId="9" fillId="0" borderId="0" xfId="0" applyFont="1" applyBorder="1"/>
    <xf numFmtId="0" fontId="22" fillId="0" borderId="0" xfId="0" applyFont="1" applyFill="1" applyBorder="1"/>
    <xf numFmtId="0" fontId="20" fillId="0" borderId="10" xfId="0" applyFont="1" applyFill="1" applyBorder="1" applyAlignment="1">
      <alignment horizontal="left"/>
    </xf>
    <xf numFmtId="4" fontId="14" fillId="0" borderId="6" xfId="0" applyNumberFormat="1" applyFont="1" applyFill="1" applyBorder="1" applyAlignment="1">
      <alignment wrapText="1"/>
    </xf>
    <xf numFmtId="0" fontId="23" fillId="0" borderId="0" xfId="0" applyFont="1"/>
    <xf numFmtId="5" fontId="17" fillId="0" borderId="0" xfId="0" applyNumberFormat="1" applyFont="1" applyAlignment="1">
      <alignment horizontal="right"/>
    </xf>
    <xf numFmtId="0" fontId="20" fillId="0" borderId="6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3" fontId="5" fillId="0" borderId="6" xfId="0" applyNumberFormat="1" applyFont="1" applyBorder="1" applyAlignment="1">
      <alignment horizontal="center"/>
    </xf>
    <xf numFmtId="0" fontId="20" fillId="0" borderId="9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14" fillId="0" borderId="6" xfId="0" applyNumberFormat="1" applyFont="1" applyBorder="1" applyAlignment="1">
      <alignment horizontal="right" wrapText="1"/>
    </xf>
    <xf numFmtId="3" fontId="0" fillId="0" borderId="6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4" fontId="14" fillId="0" borderId="6" xfId="0" applyNumberFormat="1" applyFont="1" applyFill="1" applyBorder="1" applyAlignment="1"/>
    <xf numFmtId="165" fontId="0" fillId="0" borderId="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0" fontId="20" fillId="3" borderId="6" xfId="0" applyFont="1" applyFill="1" applyBorder="1" applyAlignment="1">
      <alignment horizontal="left"/>
    </xf>
    <xf numFmtId="0" fontId="14" fillId="0" borderId="6" xfId="0" applyFont="1" applyFill="1" applyBorder="1"/>
    <xf numFmtId="0" fontId="20" fillId="0" borderId="12" xfId="0" applyFont="1" applyFill="1" applyBorder="1" applyAlignment="1">
      <alignment horizontal="left"/>
    </xf>
    <xf numFmtId="4" fontId="14" fillId="0" borderId="6" xfId="0" applyNumberFormat="1" applyFont="1" applyFill="1" applyBorder="1" applyAlignment="1">
      <alignment horizontal="right" wrapText="1"/>
    </xf>
    <xf numFmtId="0" fontId="5" fillId="0" borderId="0" xfId="0" applyFont="1" applyFill="1" applyBorder="1"/>
    <xf numFmtId="0" fontId="16" fillId="0" borderId="0" xfId="0" applyFont="1" applyAlignment="1">
      <alignment vertical="center"/>
    </xf>
    <xf numFmtId="0" fontId="14" fillId="0" borderId="6" xfId="0" applyFont="1" applyFill="1" applyBorder="1" applyAlignment="1">
      <alignment horizontal="center" wrapText="1"/>
    </xf>
    <xf numFmtId="0" fontId="21" fillId="0" borderId="0" xfId="0" applyFont="1" applyFill="1" applyBorder="1"/>
    <xf numFmtId="4" fontId="17" fillId="0" borderId="0" xfId="0" applyNumberFormat="1" applyFont="1" applyFill="1" applyBorder="1" applyAlignment="1"/>
    <xf numFmtId="0" fontId="20" fillId="0" borderId="9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1" applyFill="1"/>
    <xf numFmtId="0" fontId="20" fillId="0" borderId="12" xfId="0" applyFont="1" applyBorder="1" applyAlignment="1">
      <alignment horizontal="left"/>
    </xf>
    <xf numFmtId="0" fontId="17" fillId="0" borderId="0" xfId="0" applyFont="1" applyFill="1" applyBorder="1"/>
    <xf numFmtId="4" fontId="17" fillId="0" borderId="0" xfId="0" applyNumberFormat="1" applyFont="1" applyFill="1" applyBorder="1"/>
    <xf numFmtId="49" fontId="16" fillId="0" borderId="0" xfId="0" applyNumberFormat="1" applyFont="1" applyAlignment="1">
      <alignment horizontal="justify" vertical="center" wrapText="1"/>
    </xf>
    <xf numFmtId="0" fontId="16" fillId="0" borderId="0" xfId="0" applyFont="1" applyFill="1" applyAlignment="1">
      <alignment horizontal="justify" vertical="top" wrapText="1"/>
    </xf>
    <xf numFmtId="49" fontId="16" fillId="0" borderId="0" xfId="0" applyNumberFormat="1" applyFont="1" applyAlignment="1">
      <alignment horizontal="justify" wrapText="1"/>
    </xf>
    <xf numFmtId="0" fontId="16" fillId="0" borderId="0" xfId="0" applyFont="1" applyAlignment="1">
      <alignment horizontal="justify" vertical="top" wrapText="1"/>
    </xf>
    <xf numFmtId="164" fontId="0" fillId="0" borderId="0" xfId="0" applyNumberFormat="1" applyFill="1" applyBorder="1" applyAlignment="1">
      <alignment horizontal="center"/>
    </xf>
    <xf numFmtId="4" fontId="0" fillId="0" borderId="0" xfId="0" applyNumberFormat="1"/>
    <xf numFmtId="166" fontId="5" fillId="0" borderId="0" xfId="0" applyNumberFormat="1" applyFont="1" applyFill="1" applyBorder="1" applyAlignment="1">
      <alignment horizontal="center"/>
    </xf>
    <xf numFmtId="0" fontId="14" fillId="0" borderId="6" xfId="0" applyFont="1" applyBorder="1"/>
    <xf numFmtId="49" fontId="16" fillId="0" borderId="0" xfId="0" applyNumberFormat="1" applyFont="1" applyAlignment="1">
      <alignment horizontal="left" vertical="center" wrapText="1"/>
    </xf>
    <xf numFmtId="166" fontId="5" fillId="0" borderId="6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7" fillId="0" borderId="6" xfId="0" applyFont="1" applyFill="1" applyBorder="1"/>
    <xf numFmtId="1" fontId="5" fillId="0" borderId="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20" fillId="0" borderId="13" xfId="0" applyFont="1" applyFill="1" applyBorder="1" applyAlignment="1">
      <alignment horizontal="left"/>
    </xf>
    <xf numFmtId="49" fontId="16" fillId="0" borderId="0" xfId="0" applyNumberFormat="1" applyFont="1" applyFill="1" applyAlignment="1">
      <alignment horizontal="justify" vertical="center" wrapText="1"/>
    </xf>
    <xf numFmtId="0" fontId="17" fillId="0" borderId="0" xfId="0" applyFont="1" applyBorder="1"/>
    <xf numFmtId="4" fontId="17" fillId="0" borderId="0" xfId="0" applyNumberFormat="1" applyFont="1" applyBorder="1"/>
    <xf numFmtId="164" fontId="0" fillId="0" borderId="6" xfId="0" applyNumberFormat="1" applyFont="1" applyFill="1" applyBorder="1" applyAlignment="1">
      <alignment horizontal="center"/>
    </xf>
    <xf numFmtId="0" fontId="17" fillId="0" borderId="6" xfId="0" applyFont="1" applyFill="1" applyBorder="1" applyAlignment="1"/>
    <xf numFmtId="0" fontId="5" fillId="0" borderId="0" xfId="1" applyNumberFormat="1" applyFont="1" applyFill="1" applyBorder="1" applyAlignment="1" applyProtection="1"/>
    <xf numFmtId="0" fontId="16" fillId="3" borderId="0" xfId="0" applyFont="1" applyFill="1" applyAlignment="1" applyProtection="1">
      <alignment horizontal="justify" vertical="top" wrapText="1"/>
      <protection locked="0"/>
    </xf>
    <xf numFmtId="49" fontId="16" fillId="3" borderId="0" xfId="0" applyNumberFormat="1" applyFont="1" applyFill="1" applyAlignment="1">
      <alignment horizontal="justify" wrapText="1"/>
    </xf>
    <xf numFmtId="0" fontId="16" fillId="3" borderId="0" xfId="0" applyFont="1" applyFill="1" applyAlignment="1">
      <alignment horizontal="justify" vertical="top" wrapText="1"/>
    </xf>
    <xf numFmtId="0" fontId="16" fillId="3" borderId="0" xfId="0" applyFont="1" applyFill="1" applyAlignment="1">
      <alignment horizontal="justify" vertical="top" wrapText="1"/>
    </xf>
    <xf numFmtId="0" fontId="16" fillId="3" borderId="0" xfId="0" applyFont="1" applyFill="1" applyAlignment="1">
      <alignment horizontal="center" vertical="top" wrapText="1"/>
    </xf>
    <xf numFmtId="0" fontId="9" fillId="3" borderId="0" xfId="0" applyFont="1" applyFill="1"/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/>
    <xf numFmtId="0" fontId="18" fillId="3" borderId="0" xfId="0" applyFont="1" applyFill="1"/>
    <xf numFmtId="0" fontId="2" fillId="3" borderId="0" xfId="0" applyFont="1" applyFill="1" applyAlignment="1">
      <alignment horizontal="left"/>
    </xf>
    <xf numFmtId="0" fontId="5" fillId="3" borderId="0" xfId="0" applyFont="1" applyFill="1"/>
    <xf numFmtId="0" fontId="9" fillId="3" borderId="0" xfId="0" applyFont="1" applyFill="1" applyAlignment="1">
      <alignment horizontal="center"/>
    </xf>
    <xf numFmtId="0" fontId="19" fillId="3" borderId="0" xfId="0" applyFont="1" applyFill="1" applyAlignment="1">
      <alignment horizontal="right"/>
    </xf>
    <xf numFmtId="0" fontId="0" fillId="3" borderId="0" xfId="0" applyFill="1"/>
    <xf numFmtId="0" fontId="14" fillId="3" borderId="6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 wrapText="1"/>
    </xf>
    <xf numFmtId="166" fontId="5" fillId="3" borderId="6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4" fillId="3" borderId="7" xfId="0" applyFont="1" applyFill="1" applyBorder="1"/>
    <xf numFmtId="4" fontId="14" fillId="3" borderId="8" xfId="0" applyNumberFormat="1" applyFont="1" applyFill="1" applyBorder="1" applyAlignment="1">
      <alignment horizontal="right" wrapText="1"/>
    </xf>
    <xf numFmtId="0" fontId="14" fillId="3" borderId="6" xfId="0" applyFont="1" applyFill="1" applyBorder="1" applyAlignment="1">
      <alignment horizontal="left" wrapText="1"/>
    </xf>
    <xf numFmtId="165" fontId="5" fillId="3" borderId="6" xfId="0" applyNumberFormat="1" applyFont="1" applyFill="1" applyBorder="1" applyAlignment="1">
      <alignment horizontal="center"/>
    </xf>
    <xf numFmtId="0" fontId="21" fillId="3" borderId="6" xfId="0" applyFont="1" applyFill="1" applyBorder="1"/>
    <xf numFmtId="0" fontId="17" fillId="3" borderId="9" xfId="0" applyFont="1" applyFill="1" applyBorder="1" applyAlignment="1"/>
    <xf numFmtId="4" fontId="17" fillId="3" borderId="6" xfId="0" applyNumberFormat="1" applyFont="1" applyFill="1" applyBorder="1" applyAlignment="1"/>
    <xf numFmtId="0" fontId="14" fillId="3" borderId="0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166" fontId="5" fillId="3" borderId="0" xfId="0" applyNumberFormat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" fontId="14" fillId="3" borderId="6" xfId="0" applyNumberFormat="1" applyFont="1" applyFill="1" applyBorder="1" applyAlignment="1">
      <alignment horizontal="right" wrapText="1"/>
    </xf>
    <xf numFmtId="165" fontId="5" fillId="3" borderId="0" xfId="0" applyNumberFormat="1" applyFont="1" applyFill="1" applyBorder="1" applyAlignment="1">
      <alignment horizontal="center"/>
    </xf>
    <xf numFmtId="0" fontId="17" fillId="3" borderId="6" xfId="0" applyFont="1" applyFill="1" applyBorder="1" applyAlignment="1"/>
    <xf numFmtId="0" fontId="21" fillId="3" borderId="0" xfId="0" applyFont="1" applyFill="1" applyBorder="1"/>
    <xf numFmtId="4" fontId="17" fillId="3" borderId="0" xfId="0" applyNumberFormat="1" applyFont="1" applyFill="1" applyBorder="1" applyAlignment="1"/>
    <xf numFmtId="0" fontId="0" fillId="3" borderId="0" xfId="0" applyFont="1" applyFill="1"/>
    <xf numFmtId="0" fontId="14" fillId="3" borderId="7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0" fontId="14" fillId="3" borderId="6" xfId="0" applyFont="1" applyFill="1" applyBorder="1" applyAlignment="1"/>
    <xf numFmtId="2" fontId="5" fillId="3" borderId="0" xfId="0" applyNumberFormat="1" applyFont="1" applyFill="1" applyBorder="1" applyAlignment="1">
      <alignment horizontal="center"/>
    </xf>
    <xf numFmtId="165" fontId="0" fillId="3" borderId="6" xfId="0" applyNumberFormat="1" applyFont="1" applyFill="1" applyBorder="1" applyAlignment="1">
      <alignment horizontal="center"/>
    </xf>
    <xf numFmtId="0" fontId="17" fillId="3" borderId="10" xfId="0" applyFont="1" applyFill="1" applyBorder="1"/>
    <xf numFmtId="4" fontId="17" fillId="3" borderId="6" xfId="0" applyNumberFormat="1" applyFont="1" applyFill="1" applyBorder="1"/>
    <xf numFmtId="165" fontId="0" fillId="3" borderId="0" xfId="0" applyNumberFormat="1" applyFont="1" applyFill="1" applyBorder="1" applyAlignment="1">
      <alignment horizontal="center"/>
    </xf>
    <xf numFmtId="0" fontId="17" fillId="3" borderId="0" xfId="0" applyFont="1" applyFill="1" applyBorder="1"/>
    <xf numFmtId="4" fontId="17" fillId="3" borderId="0" xfId="0" applyNumberFormat="1" applyFont="1" applyFill="1" applyBorder="1"/>
    <xf numFmtId="0" fontId="9" fillId="0" borderId="0" xfId="0" applyFont="1" applyFill="1" applyAlignment="1">
      <alignment horizontal="center"/>
    </xf>
    <xf numFmtId="0" fontId="17" fillId="0" borderId="1" xfId="0" applyFont="1" applyFill="1" applyBorder="1"/>
    <xf numFmtId="0" fontId="5" fillId="0" borderId="0" xfId="1" applyBorder="1"/>
    <xf numFmtId="0" fontId="7" fillId="0" borderId="0" xfId="1" applyFont="1" applyBorder="1"/>
    <xf numFmtId="0" fontId="6" fillId="0" borderId="0" xfId="1" applyFont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24" name="Text Box 26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25" name="Text Box 26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26" name="Text Box 26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27" name="Text Box 26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28" name="Text Box 26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29" name="Text Box 26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30" name="Text Box 26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31" name="Text Box 26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32" name="Text Box 26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33" name="Text Box 26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34" name="Text Box 26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35" name="Text Box 26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36" name="Text Box 26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37" name="Text Box 26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38" name="Text Box 26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39" name="Text Box 26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40" name="Text Box 26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41" name="Text Box 26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42" name="Text Box 26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43" name="Text Box 26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44" name="Text Box 26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45" name="Text Box 26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46" name="Text Box 26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47" name="Text Box 26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48" name="Text Box 26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49" name="Text Box 26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50" name="Text Box 26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51" name="Text Box 26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52" name="Text Box 26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53" name="Text Box 26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54" name="Text Box 26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55" name="Text Box 26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56" name="Text Box 26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57" name="Text Box 26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58" name="Text Box 26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59" name="Text Box 26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60" name="Text Box 26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61" name="Text Box 26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62" name="Text Box 26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63" name="Text Box 26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64" name="Text Box 26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65" name="Text Box 26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66" name="Text Box 26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67" name="Text Box 26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68" name="Text Box 26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69" name="Text Box 26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70" name="Text Box 26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71" name="Text Box 26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72" name="Text Box 26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73" name="Text Box 26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74" name="Text Box 26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75" name="Text Box 26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76" name="Text Box 26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77" name="Text Box 26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78" name="Text Box 26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79" name="Text Box 26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80" name="Text Box 26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81" name="Text Box 26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82" name="Text Box 27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83" name="Text Box 27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84" name="Text Box 27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85" name="Text Box 27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86" name="Text Box 27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87" name="Text Box 27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88" name="Text Box 27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89" name="Text Box 27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90" name="Text Box 27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91" name="Text Box 27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92" name="Text Box 27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93" name="Text Box 27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94" name="Text Box 27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95" name="Text Box 27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96" name="Text Box 27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97" name="Text Box 27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98" name="Text Box 27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899" name="Text Box 27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00" name="Text Box 27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01" name="Text Box 27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02" name="Text Box 27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03" name="Text Box 27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04" name="Text Box 27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05" name="Text Box 27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06" name="Text Box 27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07" name="Text Box 27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08" name="Text Box 27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09" name="Text Box 27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10" name="Text Box 27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11" name="Text Box 27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12" name="Text Box 27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13" name="Text Box 27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14" name="Text Box 27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15" name="Text Box 27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16" name="Text Box 27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17" name="Text Box 27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18" name="Text Box 27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19" name="Text Box 27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20" name="Text Box 27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21" name="Text Box 27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22" name="Text Box 27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23" name="Text Box 27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24" name="Text Box 27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25" name="Text Box 27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26" name="Text Box 27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27" name="Text Box 27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28" name="Text Box 27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29" name="Text Box 27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30" name="Text Box 27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31" name="Text Box 27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32" name="Text Box 27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33" name="Text Box 27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34" name="Text Box 27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35" name="Text Box 27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36" name="Text Box 27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37" name="Text Box 27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38" name="Text Box 27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39" name="Text Box 27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40" name="Text Box 27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41" name="Text Box 27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42" name="Text Box 27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43" name="Text Box 27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44" name="Text Box 27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45" name="Text Box 27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46" name="Text Box 27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47" name="Text Box 27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48" name="Text Box 27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49" name="Text Box 27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50" name="Text Box 27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51" name="Text Box 27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52" name="Text Box 27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53" name="Text Box 27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54" name="Text Box 27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55" name="Text Box 27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56" name="Text Box 27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57" name="Text Box 27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58" name="Text Box 27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59" name="Text Box 27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60" name="Text Box 27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61" name="Text Box 27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62" name="Text Box 27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63" name="Text Box 27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64" name="Text Box 27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65" name="Text Box 27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66" name="Text Box 27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67" name="Text Box 27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68" name="Text Box 27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69" name="Text Box 27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70" name="Text Box 27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71" name="Text Box 27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72" name="Text Box 27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73" name="Text Box 27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74" name="Text Box 27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75" name="Text Box 27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76" name="Text Box 27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77" name="Text Box 27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78" name="Text Box 27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79" name="Text Box 27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80" name="Text Box 27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81" name="Text Box 27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82" name="Text Box 28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83" name="Text Box 28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84" name="Text Box 28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85" name="Text Box 28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86" name="Text Box 28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87" name="Text Box 28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88" name="Text Box 28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89" name="Text Box 28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90" name="Text Box 28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91" name="Text Box 28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92" name="Text Box 28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93" name="Text Box 28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94" name="Text Box 28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95" name="Text Box 28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96" name="Text Box 28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97" name="Text Box 28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98" name="Text Box 28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2999" name="Text Box 28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00" name="Text Box 28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01" name="Text Box 28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02" name="Text Box 28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03" name="Text Box 28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04" name="Text Box 28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05" name="Text Box 28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06" name="Text Box 28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07" name="Text Box 28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08" name="Text Box 28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09" name="Text Box 28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10" name="Text Box 28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11" name="Text Box 28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12" name="Text Box 28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13" name="Text Box 28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14" name="Text Box 28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15" name="Text Box 28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16" name="Text Box 28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17" name="Text Box 28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18" name="Text Box 28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19" name="Text Box 28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20" name="Text Box 28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21" name="Text Box 28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22" name="Text Box 28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23" name="Text Box 28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24" name="Text Box 28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25" name="Text Box 28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26" name="Text Box 28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27" name="Text Box 28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28" name="Text Box 28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29" name="Text Box 28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30" name="Text Box 28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31" name="Text Box 28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32" name="Text Box 28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33" name="Text Box 28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34" name="Text Box 28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35" name="Text Box 28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36" name="Text Box 28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37" name="Text Box 28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38" name="Text Box 28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39" name="Text Box 28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40" name="Text Box 28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41" name="Text Box 28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42" name="Text Box 28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43" name="Text Box 28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44" name="Text Box 28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45" name="Text Box 28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46" name="Text Box 28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47" name="Text Box 28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48" name="Text Box 28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49" name="Text Box 28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50" name="Text Box 28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51" name="Text Box 28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52" name="Text Box 28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53" name="Text Box 28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54" name="Text Box 28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55" name="Text Box 28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56" name="Text Box 28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57" name="Text Box 28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58" name="Text Box 28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59" name="Text Box 28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60" name="Text Box 28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61" name="Text Box 28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62" name="Text Box 28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63" name="Text Box 28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64" name="Text Box 28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65" name="Text Box 28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66" name="Text Box 28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67" name="Text Box 28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68" name="Text Box 28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69" name="Text Box 28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70" name="Text Box 28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71" name="Text Box 28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72" name="Text Box 28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73" name="Text Box 28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74" name="Text Box 28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75" name="Text Box 28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76" name="Text Box 28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77" name="Text Box 28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78" name="Text Box 28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79" name="Text Box 28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80" name="Text Box 28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81" name="Text Box 28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82" name="Text Box 29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83" name="Text Box 29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84" name="Text Box 29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85" name="Text Box 29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86" name="Text Box 29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87" name="Text Box 29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88" name="Text Box 29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89" name="Text Box 29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90" name="Text Box 29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91" name="Text Box 29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92" name="Text Box 29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93" name="Text Box 29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94" name="Text Box 29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95" name="Text Box 29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96" name="Text Box 29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97" name="Text Box 29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98" name="Text Box 29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099" name="Text Box 29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00" name="Text Box 29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01" name="Text Box 29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02" name="Text Box 29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03" name="Text Box 29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04" name="Text Box 29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05" name="Text Box 29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06" name="Text Box 29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07" name="Text Box 29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08" name="Text Box 29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09" name="Text Box 29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10" name="Text Box 29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11" name="Text Box 29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12" name="Text Box 29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13" name="Text Box 29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14" name="Text Box 29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15" name="Text Box 29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16" name="Text Box 29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17" name="Text Box 29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18" name="Text Box 29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19" name="Text Box 29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20" name="Text Box 29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21" name="Text Box 29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22" name="Text Box 29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23" name="Text Box 29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24" name="Text Box 29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25" name="Text Box 29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26" name="Text Box 29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27" name="Text Box 29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28" name="Text Box 29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29" name="Text Box 29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30" name="Text Box 29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31" name="Text Box 29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32" name="Text Box 29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33" name="Text Box 29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34" name="Text Box 29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35" name="Text Box 29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36" name="Text Box 29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37" name="Text Box 29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38" name="Text Box 29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39" name="Text Box 29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40" name="Text Box 29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41" name="Text Box 29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42" name="Text Box 29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43" name="Text Box 29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44" name="Text Box 29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45" name="Text Box 29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46" name="Text Box 29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47" name="Text Box 29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48" name="Text Box 29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49" name="Text Box 29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50" name="Text Box 29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51" name="Text Box 29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52" name="Text Box 29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53" name="Text Box 29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54" name="Text Box 29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55" name="Text Box 29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56" name="Text Box 29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57" name="Text Box 29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58" name="Text Box 29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59" name="Text Box 29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60" name="Text Box 29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61" name="Text Box 29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62" name="Text Box 29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63" name="Text Box 29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64" name="Text Box 29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65" name="Text Box 29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66" name="Text Box 29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67" name="Text Box 29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68" name="Text Box 29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69" name="Text Box 29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70" name="Text Box 29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71" name="Text Box 29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72" name="Text Box 29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73" name="Text Box 29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74" name="Text Box 29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75" name="Text Box 29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76" name="Text Box 29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77" name="Text Box 29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78" name="Text Box 29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79" name="Text Box 29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80" name="Text Box 29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81" name="Text Box 29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82" name="Text Box 30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83" name="Text Box 30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84" name="Text Box 30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85" name="Text Box 30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86" name="Text Box 30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87" name="Text Box 30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88" name="Text Box 30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89" name="Text Box 30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90" name="Text Box 30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91" name="Text Box 30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92" name="Text Box 30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93" name="Text Box 30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94" name="Text Box 30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95" name="Text Box 30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96" name="Text Box 30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97" name="Text Box 30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98" name="Text Box 30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199" name="Text Box 30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00" name="Text Box 30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01" name="Text Box 30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02" name="Text Box 30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03" name="Text Box 30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04" name="Text Box 30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05" name="Text Box 30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06" name="Text Box 30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07" name="Text Box 30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08" name="Text Box 30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09" name="Text Box 30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10" name="Text Box 30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11" name="Text Box 30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12" name="Text Box 30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13" name="Text Box 30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14" name="Text Box 30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15" name="Text Box 30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16" name="Text Box 30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17" name="Text Box 30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18" name="Text Box 30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19" name="Text Box 30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20" name="Text Box 30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21" name="Text Box 30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22" name="Text Box 30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23" name="Text Box 30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24" name="Text Box 30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25" name="Text Box 30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26" name="Text Box 30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27" name="Text Box 30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28" name="Text Box 30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29" name="Text Box 30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30" name="Text Box 30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31" name="Text Box 30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32" name="Text Box 30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33" name="Text Box 30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34" name="Text Box 30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35" name="Text Box 30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36" name="Text Box 30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37" name="Text Box 30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38" name="Text Box 30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39" name="Text Box 30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40" name="Text Box 30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41" name="Text Box 30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42" name="Text Box 30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43" name="Text Box 30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44" name="Text Box 30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45" name="Text Box 30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46" name="Text Box 30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47" name="Text Box 30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48" name="Text Box 30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49" name="Text Box 30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50" name="Text Box 30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51" name="Text Box 30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52" name="Text Box 30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53" name="Text Box 30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54" name="Text Box 30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55" name="Text Box 30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56" name="Text Box 30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57" name="Text Box 30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58" name="Text Box 30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59" name="Text Box 30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60" name="Text Box 30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61" name="Text Box 30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62" name="Text Box 30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63" name="Text Box 30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64" name="Text Box 30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65" name="Text Box 30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66" name="Text Box 30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67" name="Text Box 30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68" name="Text Box 30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69" name="Text Box 30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70" name="Text Box 30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71" name="Text Box 30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72" name="Text Box 30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73" name="Text Box 30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74" name="Text Box 30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75" name="Text Box 30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76" name="Text Box 30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77" name="Text Box 30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78" name="Text Box 30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79" name="Text Box 30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80" name="Text Box 30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81" name="Text Box 30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82" name="Text Box 31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83" name="Text Box 31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84" name="Text Box 31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85" name="Text Box 31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86" name="Text Box 31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87" name="Text Box 31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88" name="Text Box 31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89" name="Text Box 31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90" name="Text Box 31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91" name="Text Box 31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92" name="Text Box 31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93" name="Text Box 31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94" name="Text Box 31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95" name="Text Box 31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96" name="Text Box 31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97" name="Text Box 31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98" name="Text Box 31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299" name="Text Box 31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00" name="Text Box 31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01" name="Text Box 31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02" name="Text Box 31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03" name="Text Box 31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04" name="Text Box 31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05" name="Text Box 31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06" name="Text Box 31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07" name="Text Box 31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08" name="Text Box 31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09" name="Text Box 31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10" name="Text Box 31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11" name="Text Box 31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12" name="Text Box 31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13" name="Text Box 31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14" name="Text Box 31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15" name="Text Box 31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16" name="Text Box 31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17" name="Text Box 31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18" name="Text Box 31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19" name="Text Box 31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20" name="Text Box 31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21" name="Text Box 31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22" name="Text Box 31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23" name="Text Box 31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24" name="Text Box 31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25" name="Text Box 31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26" name="Text Box 31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27" name="Text Box 31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28" name="Text Box 31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29" name="Text Box 31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30" name="Text Box 31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31" name="Text Box 31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32" name="Text Box 31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33" name="Text Box 31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34" name="Text Box 31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35" name="Text Box 31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36" name="Text Box 31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37" name="Text Box 31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38" name="Text Box 31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39" name="Text Box 31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40" name="Text Box 31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41" name="Text Box 31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42" name="Text Box 31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43" name="Text Box 31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44" name="Text Box 31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45" name="Text Box 31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46" name="Text Box 31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47" name="Text Box 31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48" name="Text Box 31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49" name="Text Box 31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50" name="Text Box 31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51" name="Text Box 31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52" name="Text Box 31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53" name="Text Box 31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54" name="Text Box 31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55" name="Text Box 31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56" name="Text Box 31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57" name="Text Box 31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58" name="Text Box 31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59" name="Text Box 31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60" name="Text Box 31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61" name="Text Box 31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62" name="Text Box 31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63" name="Text Box 31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64" name="Text Box 31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65" name="Text Box 31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66" name="Text Box 31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67" name="Text Box 31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68" name="Text Box 31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69" name="Text Box 31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70" name="Text Box 31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71" name="Text Box 31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72" name="Text Box 31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73" name="Text Box 31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74" name="Text Box 31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75" name="Text Box 31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76" name="Text Box 31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77" name="Text Box 31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78" name="Text Box 31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79" name="Text Box 31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80" name="Text Box 31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81" name="Text Box 31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82" name="Text Box 32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83" name="Text Box 32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84" name="Text Box 32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85" name="Text Box 32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86" name="Text Box 32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87" name="Text Box 32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88" name="Text Box 32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89" name="Text Box 32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90" name="Text Box 32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91" name="Text Box 32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92" name="Text Box 32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93" name="Text Box 32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94" name="Text Box 32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95" name="Text Box 32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96" name="Text Box 32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97" name="Text Box 32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98" name="Text Box 32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399" name="Text Box 32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00" name="Text Box 32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01" name="Text Box 32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02" name="Text Box 32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03" name="Text Box 32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04" name="Text Box 32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05" name="Text Box 32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06" name="Text Box 32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07" name="Text Box 32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08" name="Text Box 32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09" name="Text Box 32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10" name="Text Box 32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11" name="Text Box 32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12" name="Text Box 32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13" name="Text Box 32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14" name="Text Box 32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15" name="Text Box 32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16" name="Text Box 32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17" name="Text Box 32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18" name="Text Box 32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19" name="Text Box 32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20" name="Text Box 32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21" name="Text Box 32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22" name="Text Box 32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23" name="Text Box 32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24" name="Text Box 32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25" name="Text Box 32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26" name="Text Box 32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27" name="Text Box 32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28" name="Text Box 32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29" name="Text Box 32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30" name="Text Box 32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31" name="Text Box 32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32" name="Text Box 32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33" name="Text Box 32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34" name="Text Box 32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35" name="Text Box 32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36" name="Text Box 32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37" name="Text Box 32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38" name="Text Box 32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39" name="Text Box 32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40" name="Text Box 32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41" name="Text Box 32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42" name="Text Box 32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43" name="Text Box 32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44" name="Text Box 32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45" name="Text Box 32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46" name="Text Box 32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47" name="Text Box 32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48" name="Text Box 32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49" name="Text Box 32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50" name="Text Box 32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51" name="Text Box 32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52" name="Text Box 32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53" name="Text Box 32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54" name="Text Box 32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55" name="Text Box 32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56" name="Text Box 32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57" name="Text Box 32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58" name="Text Box 32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59" name="Text Box 32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60" name="Text Box 32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61" name="Text Box 32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62" name="Text Box 32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63" name="Text Box 32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64" name="Text Box 32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65" name="Text Box 32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66" name="Text Box 32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67" name="Text Box 32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68" name="Text Box 32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69" name="Text Box 32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70" name="Text Box 32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71" name="Text Box 32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72" name="Text Box 32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73" name="Text Box 32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74" name="Text Box 32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75" name="Text Box 32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76" name="Text Box 32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77" name="Text Box 32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78" name="Text Box 32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79" name="Text Box 32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80" name="Text Box 32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81" name="Text Box 32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82" name="Text Box 33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83" name="Text Box 33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84" name="Text Box 33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85" name="Text Box 33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86" name="Text Box 33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87" name="Text Box 33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88" name="Text Box 33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89" name="Text Box 33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90" name="Text Box 33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91" name="Text Box 33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92" name="Text Box 33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93" name="Text Box 33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94" name="Text Box 33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95" name="Text Box 33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96" name="Text Box 33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97" name="Text Box 33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98" name="Text Box 33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499" name="Text Box 33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00" name="Text Box 33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01" name="Text Box 33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02" name="Text Box 33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03" name="Text Box 33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04" name="Text Box 33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05" name="Text Box 33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06" name="Text Box 33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07" name="Text Box 33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08" name="Text Box 33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09" name="Text Box 33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10" name="Text Box 33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11" name="Text Box 33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12" name="Text Box 33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13" name="Text Box 33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14" name="Text Box 33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15" name="Text Box 33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16" name="Text Box 33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17" name="Text Box 33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18" name="Text Box 33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19" name="Text Box 33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20" name="Text Box 33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21" name="Text Box 33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22" name="Text Box 33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23" name="Text Box 33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24" name="Text Box 33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25" name="Text Box 33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26" name="Text Box 33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27" name="Text Box 33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28" name="Text Box 33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29" name="Text Box 33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30" name="Text Box 33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31" name="Text Box 33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32" name="Text Box 33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33" name="Text Box 33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34" name="Text Box 33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35" name="Text Box 33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36" name="Text Box 33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37" name="Text Box 33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38" name="Text Box 33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39" name="Text Box 33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40" name="Text Box 33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41" name="Text Box 33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42" name="Text Box 33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43" name="Text Box 33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44" name="Text Box 33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45" name="Text Box 33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46" name="Text Box 33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47" name="Text Box 33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48" name="Text Box 33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49" name="Text Box 33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50" name="Text Box 33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51" name="Text Box 33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52" name="Text Box 33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53" name="Text Box 33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54" name="Text Box 33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55" name="Text Box 33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56" name="Text Box 33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57" name="Text Box 33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58" name="Text Box 33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59" name="Text Box 33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60" name="Text Box 33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61" name="Text Box 33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62" name="Text Box 33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63" name="Text Box 33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64" name="Text Box 33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65" name="Text Box 33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66" name="Text Box 33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67" name="Text Box 33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68" name="Text Box 33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69" name="Text Box 33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70" name="Text Box 33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71" name="Text Box 33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72" name="Text Box 33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73" name="Text Box 33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74" name="Text Box 33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75" name="Text Box 33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76" name="Text Box 33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77" name="Text Box 33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78" name="Text Box 33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79" name="Text Box 33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80" name="Text Box 33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81" name="Text Box 33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82" name="Text Box 34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83" name="Text Box 34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84" name="Text Box 34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85" name="Text Box 34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86" name="Text Box 34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87" name="Text Box 34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88" name="Text Box 34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89" name="Text Box 34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90" name="Text Box 34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91" name="Text Box 34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92" name="Text Box 34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93" name="Text Box 34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94" name="Text Box 34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95" name="Text Box 34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96" name="Text Box 34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97" name="Text Box 34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98" name="Text Box 34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599" name="Text Box 34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00" name="Text Box 34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01" name="Text Box 34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02" name="Text Box 34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03" name="Text Box 34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04" name="Text Box 34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05" name="Text Box 34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06" name="Text Box 34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07" name="Text Box 34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08" name="Text Box 34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09" name="Text Box 34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10" name="Text Box 34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11" name="Text Box 34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12" name="Text Box 34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13" name="Text Box 34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14" name="Text Box 34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15" name="Text Box 34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16" name="Text Box 34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17" name="Text Box 34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18" name="Text Box 34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19" name="Text Box 34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20" name="Text Box 34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21" name="Text Box 34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22" name="Text Box 34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23" name="Text Box 34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24" name="Text Box 34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25" name="Text Box 34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26" name="Text Box 34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27" name="Text Box 34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28" name="Text Box 34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29" name="Text Box 34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30" name="Text Box 34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31" name="Text Box 34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32" name="Text Box 34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33" name="Text Box 34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34" name="Text Box 34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35" name="Text Box 34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36" name="Text Box 34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37" name="Text Box 34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38" name="Text Box 34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39" name="Text Box 34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40" name="Text Box 34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41" name="Text Box 34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42" name="Text Box 34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43" name="Text Box 34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44" name="Text Box 34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45" name="Text Box 34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46" name="Text Box 34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47" name="Text Box 34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48" name="Text Box 34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49" name="Text Box 34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50" name="Text Box 34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51" name="Text Box 34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52" name="Text Box 34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53" name="Text Box 34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54" name="Text Box 34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55" name="Text Box 34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56" name="Text Box 34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57" name="Text Box 34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58" name="Text Box 34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59" name="Text Box 34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60" name="Text Box 34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61" name="Text Box 34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62" name="Text Box 34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63" name="Text Box 34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64" name="Text Box 34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65" name="Text Box 34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66" name="Text Box 34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67" name="Text Box 34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68" name="Text Box 34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69" name="Text Box 34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70" name="Text Box 34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71" name="Text Box 34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72" name="Text Box 34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73" name="Text Box 34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74" name="Text Box 34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75" name="Text Box 34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76" name="Text Box 34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77" name="Text Box 34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78" name="Text Box 34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79" name="Text Box 34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80" name="Text Box 34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81" name="Text Box 34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82" name="Text Box 35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83" name="Text Box 35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84" name="Text Box 35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85" name="Text Box 35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86" name="Text Box 35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87" name="Text Box 35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88" name="Text Box 35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89" name="Text Box 35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90" name="Text Box 35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91" name="Text Box 35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92" name="Text Box 35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93" name="Text Box 35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94" name="Text Box 35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95" name="Text Box 35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96" name="Text Box 35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97" name="Text Box 35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98" name="Text Box 35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699" name="Text Box 35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00" name="Text Box 35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01" name="Text Box 35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02" name="Text Box 35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03" name="Text Box 35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04" name="Text Box 35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05" name="Text Box 35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06" name="Text Box 35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07" name="Text Box 35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08" name="Text Box 35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09" name="Text Box 35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10" name="Text Box 35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11" name="Text Box 35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12" name="Text Box 35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13" name="Text Box 35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14" name="Text Box 35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15" name="Text Box 35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16" name="Text Box 35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17" name="Text Box 35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18" name="Text Box 35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19" name="Text Box 35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20" name="Text Box 35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21" name="Text Box 35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22" name="Text Box 35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23" name="Text Box 35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24" name="Text Box 35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25" name="Text Box 35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26" name="Text Box 35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27" name="Text Box 35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28" name="Text Box 35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29" name="Text Box 35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30" name="Text Box 35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31" name="Text Box 35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32" name="Text Box 35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33" name="Text Box 35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34" name="Text Box 35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35" name="Text Box 35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36" name="Text Box 35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37" name="Text Box 35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38" name="Text Box 35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39" name="Text Box 35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40" name="Text Box 35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41" name="Text Box 35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42" name="Text Box 35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43" name="Text Box 35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44" name="Text Box 35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45" name="Text Box 35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46" name="Text Box 35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47" name="Text Box 35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48" name="Text Box 35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49" name="Text Box 35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50" name="Text Box 35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51" name="Text Box 35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52" name="Text Box 35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53" name="Text Box 35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54" name="Text Box 35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55" name="Text Box 35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56" name="Text Box 35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57" name="Text Box 35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58" name="Text Box 35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59" name="Text Box 35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60" name="Text Box 35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61" name="Text Box 35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62" name="Text Box 35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63" name="Text Box 35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64" name="Text Box 35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65" name="Text Box 35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66" name="Text Box 35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67" name="Text Box 35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68" name="Text Box 35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69" name="Text Box 35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70" name="Text Box 35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71" name="Text Box 35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72" name="Text Box 35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73" name="Text Box 35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74" name="Text Box 35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75" name="Text Box 35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76" name="Text Box 35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77" name="Text Box 35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78" name="Text Box 35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79" name="Text Box 35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80" name="Text Box 35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81" name="Text Box 35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82" name="Text Box 36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83" name="Text Box 36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84" name="Text Box 36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85" name="Text Box 36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86" name="Text Box 36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87" name="Text Box 36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88" name="Text Box 36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89" name="Text Box 36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90" name="Text Box 36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91" name="Text Box 36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92" name="Text Box 36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93" name="Text Box 36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94" name="Text Box 36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95" name="Text Box 36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96" name="Text Box 36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97" name="Text Box 36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98" name="Text Box 36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799" name="Text Box 36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00" name="Text Box 36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01" name="Text Box 36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02" name="Text Box 36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03" name="Text Box 36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04" name="Text Box 36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05" name="Text Box 36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06" name="Text Box 36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07" name="Text Box 36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08" name="Text Box 36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09" name="Text Box 36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10" name="Text Box 36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11" name="Text Box 36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12" name="Text Box 36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13" name="Text Box 36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14" name="Text Box 36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15" name="Text Box 36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16" name="Text Box 36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17" name="Text Box 36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18" name="Text Box 36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19" name="Text Box 36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20" name="Text Box 36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21" name="Text Box 36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22" name="Text Box 36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23" name="Text Box 36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24" name="Text Box 36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25" name="Text Box 36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26" name="Text Box 36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27" name="Text Box 36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28" name="Text Box 36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29" name="Text Box 36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30" name="Text Box 36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31" name="Text Box 36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32" name="Text Box 36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33" name="Text Box 36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34" name="Text Box 36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35" name="Text Box 36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36" name="Text Box 36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37" name="Text Box 36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38" name="Text Box 36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39" name="Text Box 36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40" name="Text Box 36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41" name="Text Box 36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42" name="Text Box 36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43" name="Text Box 36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44" name="Text Box 36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45" name="Text Box 36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46" name="Text Box 36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47" name="Text Box 36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48" name="Text Box 36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49" name="Text Box 36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50" name="Text Box 36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51" name="Text Box 36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52" name="Text Box 36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53" name="Text Box 36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54" name="Text Box 36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55" name="Text Box 36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56" name="Text Box 36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57" name="Text Box 36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58" name="Text Box 36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59" name="Text Box 36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60" name="Text Box 36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61" name="Text Box 36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62" name="Text Box 36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63" name="Text Box 36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64" name="Text Box 36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65" name="Text Box 36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66" name="Text Box 36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67" name="Text Box 36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68" name="Text Box 36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69" name="Text Box 36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70" name="Text Box 36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71" name="Text Box 36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72" name="Text Box 36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73" name="Text Box 36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74" name="Text Box 36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75" name="Text Box 36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76" name="Text Box 36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77" name="Text Box 36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78" name="Text Box 36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79" name="Text Box 36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80" name="Text Box 36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81" name="Text Box 36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82" name="Text Box 37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83" name="Text Box 37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84" name="Text Box 37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85" name="Text Box 37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86" name="Text Box 37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87" name="Text Box 37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88" name="Text Box 37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89" name="Text Box 37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90" name="Text Box 37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91" name="Text Box 37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92" name="Text Box 37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93" name="Text Box 37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94" name="Text Box 37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95" name="Text Box 37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96" name="Text Box 37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97" name="Text Box 37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98" name="Text Box 37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899" name="Text Box 37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00" name="Text Box 37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01" name="Text Box 37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02" name="Text Box 37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03" name="Text Box 37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04" name="Text Box 37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05" name="Text Box 37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06" name="Text Box 37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07" name="Text Box 37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08" name="Text Box 37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09" name="Text Box 37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10" name="Text Box 37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11" name="Text Box 37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12" name="Text Box 37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13" name="Text Box 37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14" name="Text Box 37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15" name="Text Box 37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16" name="Text Box 37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17" name="Text Box 37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18" name="Text Box 37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19" name="Text Box 37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20" name="Text Box 37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21" name="Text Box 37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22" name="Text Box 37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23" name="Text Box 37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24" name="Text Box 37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25" name="Text Box 37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26" name="Text Box 37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27" name="Text Box 37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28" name="Text Box 37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29" name="Text Box 37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30" name="Text Box 37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31" name="Text Box 37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32" name="Text Box 37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33" name="Text Box 37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34" name="Text Box 37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35" name="Text Box 37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36" name="Text Box 37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37" name="Text Box 37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38" name="Text Box 37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39" name="Text Box 37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40" name="Text Box 37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41" name="Text Box 37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42" name="Text Box 37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43" name="Text Box 37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44" name="Text Box 37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45" name="Text Box 37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46" name="Text Box 37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47" name="Text Box 37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48" name="Text Box 37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49" name="Text Box 37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50" name="Text Box 37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51" name="Text Box 37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52" name="Text Box 37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53" name="Text Box 37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54" name="Text Box 37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55" name="Text Box 37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56" name="Text Box 37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57" name="Text Box 37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58" name="Text Box 37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59" name="Text Box 37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60" name="Text Box 37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61" name="Text Box 37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62" name="Text Box 37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63" name="Text Box 37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64" name="Text Box 37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65" name="Text Box 37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66" name="Text Box 37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67" name="Text Box 37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68" name="Text Box 37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69" name="Text Box 37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70" name="Text Box 37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71" name="Text Box 37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72" name="Text Box 37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73" name="Text Box 37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74" name="Text Box 37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75" name="Text Box 37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76" name="Text Box 37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77" name="Text Box 37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78" name="Text Box 37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79" name="Text Box 37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80" name="Text Box 37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81" name="Text Box 37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82" name="Text Box 38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83" name="Text Box 38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84" name="Text Box 38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85" name="Text Box 38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86" name="Text Box 38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87" name="Text Box 38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88" name="Text Box 38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89" name="Text Box 38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90" name="Text Box 38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91" name="Text Box 38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92" name="Text Box 38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93" name="Text Box 38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94" name="Text Box 38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95" name="Text Box 38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96" name="Text Box 38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97" name="Text Box 38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98" name="Text Box 38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3999" name="Text Box 38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00" name="Text Box 38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01" name="Text Box 38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02" name="Text Box 38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03" name="Text Box 38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04" name="Text Box 38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05" name="Text Box 38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06" name="Text Box 38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07" name="Text Box 38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08" name="Text Box 38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09" name="Text Box 38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10" name="Text Box 38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11" name="Text Box 38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12" name="Text Box 38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13" name="Text Box 38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14" name="Text Box 38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15" name="Text Box 38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16" name="Text Box 38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17" name="Text Box 38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18" name="Text Box 38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19" name="Text Box 38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20" name="Text Box 38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21" name="Text Box 38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22" name="Text Box 38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23" name="Text Box 38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24" name="Text Box 38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25" name="Text Box 38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26" name="Text Box 38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27" name="Text Box 38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28" name="Text Box 38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29" name="Text Box 38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30" name="Text Box 38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31" name="Text Box 38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32" name="Text Box 38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33" name="Text Box 38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34" name="Text Box 38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35" name="Text Box 38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36" name="Text Box 38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37" name="Text Box 38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38" name="Text Box 38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39" name="Text Box 38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40" name="Text Box 38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41" name="Text Box 38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42" name="Text Box 38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43" name="Text Box 38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44" name="Text Box 38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45" name="Text Box 38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46" name="Text Box 38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47" name="Text Box 38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48" name="Text Box 38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49" name="Text Box 38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50" name="Text Box 38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51" name="Text Box 38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52" name="Text Box 38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53" name="Text Box 38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54" name="Text Box 38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55" name="Text Box 38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56" name="Text Box 38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57" name="Text Box 38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58" name="Text Box 38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59" name="Text Box 38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60" name="Text Box 38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61" name="Text Box 38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62" name="Text Box 38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63" name="Text Box 38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64" name="Text Box 38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65" name="Text Box 38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66" name="Text Box 38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67" name="Text Box 38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68" name="Text Box 38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69" name="Text Box 38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70" name="Text Box 38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71" name="Text Box 38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72" name="Text Box 38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73" name="Text Box 38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74" name="Text Box 38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75" name="Text Box 38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76" name="Text Box 38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77" name="Text Box 38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78" name="Text Box 38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79" name="Text Box 38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80" name="Text Box 38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81" name="Text Box 38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82" name="Text Box 39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83" name="Text Box 39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84" name="Text Box 39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85" name="Text Box 39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86" name="Text Box 39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87" name="Text Box 39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88" name="Text Box 39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89" name="Text Box 39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90" name="Text Box 39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91" name="Text Box 39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92" name="Text Box 39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93" name="Text Box 39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94" name="Text Box 39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95" name="Text Box 39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96" name="Text Box 39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97" name="Text Box 39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98" name="Text Box 39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099" name="Text Box 39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00" name="Text Box 39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01" name="Text Box 39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02" name="Text Box 39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03" name="Text Box 39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04" name="Text Box 39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05" name="Text Box 39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06" name="Text Box 39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07" name="Text Box 39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08" name="Text Box 39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09" name="Text Box 39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10" name="Text Box 39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11" name="Text Box 39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12" name="Text Box 39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13" name="Text Box 39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14" name="Text Box 39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15" name="Text Box 39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16" name="Text Box 39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17" name="Text Box 39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18" name="Text Box 39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19" name="Text Box 39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20" name="Text Box 39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21" name="Text Box 39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22" name="Text Box 39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23" name="Text Box 39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24" name="Text Box 39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25" name="Text Box 39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26" name="Text Box 39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27" name="Text Box 39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28" name="Text Box 39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29" name="Text Box 39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30" name="Text Box 39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31" name="Text Box 39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32" name="Text Box 39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33" name="Text Box 39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34" name="Text Box 39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35" name="Text Box 39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36" name="Text Box 39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37" name="Text Box 39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38" name="Text Box 39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39" name="Text Box 39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40" name="Text Box 39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41" name="Text Box 39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42" name="Text Box 39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43" name="Text Box 39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44" name="Text Box 39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45" name="Text Box 39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46" name="Text Box 39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47" name="Text Box 39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48" name="Text Box 39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49" name="Text Box 39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50" name="Text Box 39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51" name="Text Box 39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52" name="Text Box 39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53" name="Text Box 39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54" name="Text Box 39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55" name="Text Box 39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56" name="Text Box 39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57" name="Text Box 39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58" name="Text Box 39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59" name="Text Box 39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60" name="Text Box 39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61" name="Text Box 39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62" name="Text Box 39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63" name="Text Box 39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64" name="Text Box 39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65" name="Text Box 39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66" name="Text Box 39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67" name="Text Box 39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68" name="Text Box 39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69" name="Text Box 39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70" name="Text Box 39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71" name="Text Box 39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72" name="Text Box 39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73" name="Text Box 39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74" name="Text Box 39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75" name="Text Box 39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76" name="Text Box 39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77" name="Text Box 39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78" name="Text Box 39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79" name="Text Box 39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80" name="Text Box 39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81" name="Text Box 39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82" name="Text Box 40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83" name="Text Box 40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84" name="Text Box 40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85" name="Text Box 40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86" name="Text Box 40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87" name="Text Box 40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88" name="Text Box 40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89" name="Text Box 40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90" name="Text Box 40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91" name="Text Box 40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92" name="Text Box 40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93" name="Text Box 40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94" name="Text Box 40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95" name="Text Box 40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96" name="Text Box 40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97" name="Text Box 40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98" name="Text Box 40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199" name="Text Box 40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00" name="Text Box 40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01" name="Text Box 40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02" name="Text Box 40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03" name="Text Box 40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04" name="Text Box 40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05" name="Text Box 40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06" name="Text Box 40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07" name="Text Box 40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08" name="Text Box 40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09" name="Text Box 40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10" name="Text Box 40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11" name="Text Box 40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12" name="Text Box 40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13" name="Text Box 40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14" name="Text Box 40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15" name="Text Box 40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16" name="Text Box 40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17" name="Text Box 40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18" name="Text Box 40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19" name="Text Box 40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20" name="Text Box 40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21" name="Text Box 40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22" name="Text Box 40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23" name="Text Box 40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24" name="Text Box 40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25" name="Text Box 40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26" name="Text Box 40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27" name="Text Box 40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28" name="Text Box 40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29" name="Text Box 40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30" name="Text Box 40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31" name="Text Box 40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32" name="Text Box 40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33" name="Text Box 40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34" name="Text Box 40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35" name="Text Box 40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36" name="Text Box 40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37" name="Text Box 40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38" name="Text Box 40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39" name="Text Box 40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40" name="Text Box 40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41" name="Text Box 40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42" name="Text Box 40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43" name="Text Box 40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44" name="Text Box 40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45" name="Text Box 40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46" name="Text Box 40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47" name="Text Box 40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48" name="Text Box 40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49" name="Text Box 40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50" name="Text Box 40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51" name="Text Box 40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52" name="Text Box 40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53" name="Text Box 40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54" name="Text Box 40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55" name="Text Box 40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56" name="Text Box 40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57" name="Text Box 40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58" name="Text Box 40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59" name="Text Box 40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60" name="Text Box 40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61" name="Text Box 40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62" name="Text Box 40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63" name="Text Box 40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64" name="Text Box 40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65" name="Text Box 40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66" name="Text Box 40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67" name="Text Box 40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68" name="Text Box 40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69" name="Text Box 40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70" name="Text Box 40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71" name="Text Box 40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72" name="Text Box 40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73" name="Text Box 40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74" name="Text Box 40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75" name="Text Box 40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76" name="Text Box 40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77" name="Text Box 40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78" name="Text Box 40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79" name="Text Box 40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80" name="Text Box 40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81" name="Text Box 40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82" name="Text Box 41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83" name="Text Box 41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84" name="Text Box 41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85" name="Text Box 41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86" name="Text Box 41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87" name="Text Box 41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88" name="Text Box 41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89" name="Text Box 41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90" name="Text Box 41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91" name="Text Box 41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92" name="Text Box 41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93" name="Text Box 41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94" name="Text Box 41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95" name="Text Box 41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96" name="Text Box 41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97" name="Text Box 41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98" name="Text Box 41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299" name="Text Box 41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00" name="Text Box 41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01" name="Text Box 41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02" name="Text Box 41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03" name="Text Box 41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04" name="Text Box 41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05" name="Text Box 41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06" name="Text Box 41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07" name="Text Box 41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08" name="Text Box 41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09" name="Text Box 41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10" name="Text Box 41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11" name="Text Box 41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12" name="Text Box 41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13" name="Text Box 41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14" name="Text Box 41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15" name="Text Box 41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16" name="Text Box 41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17" name="Text Box 41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18" name="Text Box 41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19" name="Text Box 41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20" name="Text Box 41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21" name="Text Box 41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22" name="Text Box 41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23" name="Text Box 41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24" name="Text Box 41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25" name="Text Box 41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26" name="Text Box 41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27" name="Text Box 41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28" name="Text Box 41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29" name="Text Box 41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30" name="Text Box 41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31" name="Text Box 41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32" name="Text Box 41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33" name="Text Box 41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34" name="Text Box 41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35" name="Text Box 41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36" name="Text Box 41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37" name="Text Box 41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38" name="Text Box 41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39" name="Text Box 41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40" name="Text Box 41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41" name="Text Box 41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42" name="Text Box 41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43" name="Text Box 41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44" name="Text Box 41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45" name="Text Box 41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46" name="Text Box 41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47" name="Text Box 41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48" name="Text Box 41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49" name="Text Box 41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50" name="Text Box 41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51" name="Text Box 41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52" name="Text Box 41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53" name="Text Box 41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54" name="Text Box 41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55" name="Text Box 41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56" name="Text Box 41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57" name="Text Box 41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58" name="Text Box 41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59" name="Text Box 41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60" name="Text Box 41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61" name="Text Box 41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62" name="Text Box 41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63" name="Text Box 41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64" name="Text Box 41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65" name="Text Box 41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66" name="Text Box 41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67" name="Text Box 41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68" name="Text Box 41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69" name="Text Box 41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70" name="Text Box 41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71" name="Text Box 41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72" name="Text Box 41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73" name="Text Box 41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74" name="Text Box 41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75" name="Text Box 41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76" name="Text Box 41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77" name="Text Box 41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78" name="Text Box 41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79" name="Text Box 41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80" name="Text Box 41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81" name="Text Box 41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82" name="Text Box 42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83" name="Text Box 42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84" name="Text Box 42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85" name="Text Box 42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86" name="Text Box 42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87" name="Text Box 42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88" name="Text Box 42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89" name="Text Box 42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90" name="Text Box 42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91" name="Text Box 42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92" name="Text Box 42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93" name="Text Box 42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94" name="Text Box 42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95" name="Text Box 42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96" name="Text Box 42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97" name="Text Box 42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98" name="Text Box 42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399" name="Text Box 42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00" name="Text Box 42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01" name="Text Box 42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02" name="Text Box 42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03" name="Text Box 42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04" name="Text Box 42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05" name="Text Box 42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06" name="Text Box 42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07" name="Text Box 42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08" name="Text Box 42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09" name="Text Box 42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10" name="Text Box 42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11" name="Text Box 42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12" name="Text Box 42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13" name="Text Box 42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14" name="Text Box 42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15" name="Text Box 42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16" name="Text Box 42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17" name="Text Box 42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18" name="Text Box 42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19" name="Text Box 42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20" name="Text Box 42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21" name="Text Box 42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22" name="Text Box 42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23" name="Text Box 42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24" name="Text Box 42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25" name="Text Box 42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26" name="Text Box 42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27" name="Text Box 42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28" name="Text Box 42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29" name="Text Box 42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30" name="Text Box 42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31" name="Text Box 42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32" name="Text Box 42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33" name="Text Box 42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34" name="Text Box 42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35" name="Text Box 42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36" name="Text Box 42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37" name="Text Box 42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38" name="Text Box 42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39" name="Text Box 42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40" name="Text Box 42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41" name="Text Box 42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42" name="Text Box 42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43" name="Text Box 42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44" name="Text Box 42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45" name="Text Box 42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46" name="Text Box 42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47" name="Text Box 42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48" name="Text Box 42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49" name="Text Box 42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50" name="Text Box 42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51" name="Text Box 42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52" name="Text Box 42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53" name="Text Box 42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54" name="Text Box 42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55" name="Text Box 42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56" name="Text Box 42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57" name="Text Box 42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58" name="Text Box 42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59" name="Text Box 42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60" name="Text Box 42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61" name="Text Box 42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62" name="Text Box 42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63" name="Text Box 42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64" name="Text Box 42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65" name="Text Box 42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66" name="Text Box 42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67" name="Text Box 42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68" name="Text Box 42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69" name="Text Box 42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70" name="Text Box 42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71" name="Text Box 42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72" name="Text Box 42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73" name="Text Box 42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74" name="Text Box 42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75" name="Text Box 42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76" name="Text Box 42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77" name="Text Box 42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78" name="Text Box 42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79" name="Text Box 42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80" name="Text Box 42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81" name="Text Box 42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82" name="Text Box 43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83" name="Text Box 43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84" name="Text Box 43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85" name="Text Box 43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86" name="Text Box 43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87" name="Text Box 43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88" name="Text Box 43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89" name="Text Box 43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90" name="Text Box 43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91" name="Text Box 43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92" name="Text Box 43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93" name="Text Box 43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94" name="Text Box 43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95" name="Text Box 43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96" name="Text Box 43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97" name="Text Box 43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98" name="Text Box 43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499" name="Text Box 43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00" name="Text Box 43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01" name="Text Box 43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02" name="Text Box 43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03" name="Text Box 43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04" name="Text Box 43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05" name="Text Box 43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06" name="Text Box 43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07" name="Text Box 43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08" name="Text Box 43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09" name="Text Box 43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10" name="Text Box 43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11" name="Text Box 43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12" name="Text Box 43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13" name="Text Box 43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14" name="Text Box 43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15" name="Text Box 43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16" name="Text Box 43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17" name="Text Box 43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18" name="Text Box 43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19" name="Text Box 43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20" name="Text Box 43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21" name="Text Box 43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22" name="Text Box 43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23" name="Text Box 43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24" name="Text Box 43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25" name="Text Box 43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26" name="Text Box 43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27" name="Text Box 43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28" name="Text Box 43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29" name="Text Box 43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30" name="Text Box 43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31" name="Text Box 43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32" name="Text Box 43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33" name="Text Box 43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34" name="Text Box 43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35" name="Text Box 43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36" name="Text Box 43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37" name="Text Box 43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38" name="Text Box 43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39" name="Text Box 43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40" name="Text Box 43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41" name="Text Box 43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42" name="Text Box 43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43" name="Text Box 43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44" name="Text Box 43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45" name="Text Box 43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46" name="Text Box 43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47" name="Text Box 43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48" name="Text Box 43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49" name="Text Box 43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50" name="Text Box 43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51" name="Text Box 43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52" name="Text Box 43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53" name="Text Box 43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54" name="Text Box 43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55" name="Text Box 43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56" name="Text Box 43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57" name="Text Box 43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58" name="Text Box 43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59" name="Text Box 43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60" name="Text Box 43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61" name="Text Box 43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62" name="Text Box 43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63" name="Text Box 43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64" name="Text Box 43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65" name="Text Box 43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66" name="Text Box 43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67" name="Text Box 43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68" name="Text Box 43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69" name="Text Box 43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70" name="Text Box 43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71" name="Text Box 43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72" name="Text Box 43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73" name="Text Box 43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74" name="Text Box 43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75" name="Text Box 43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76" name="Text Box 43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77" name="Text Box 43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78" name="Text Box 43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79" name="Text Box 43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80" name="Text Box 43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81" name="Text Box 43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82" name="Text Box 44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83" name="Text Box 44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84" name="Text Box 44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85" name="Text Box 44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86" name="Text Box 44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87" name="Text Box 44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88" name="Text Box 44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89" name="Text Box 44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90" name="Text Box 44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91" name="Text Box 44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92" name="Text Box 44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93" name="Text Box 44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94" name="Text Box 44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95" name="Text Box 44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96" name="Text Box 44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97" name="Text Box 44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98" name="Text Box 44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599" name="Text Box 44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00" name="Text Box 44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01" name="Text Box 44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02" name="Text Box 44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03" name="Text Box 44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04" name="Text Box 44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05" name="Text Box 44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06" name="Text Box 44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07" name="Text Box 44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08" name="Text Box 44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09" name="Text Box 44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10" name="Text Box 44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11" name="Text Box 44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12" name="Text Box 44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13" name="Text Box 44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14" name="Text Box 44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15" name="Text Box 44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16" name="Text Box 44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17" name="Text Box 44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18" name="Text Box 44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19" name="Text Box 44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20" name="Text Box 44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21" name="Text Box 44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22" name="Text Box 44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23" name="Text Box 44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24" name="Text Box 44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25" name="Text Box 44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26" name="Text Box 44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27" name="Text Box 44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28" name="Text Box 44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29" name="Text Box 44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30" name="Text Box 44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31" name="Text Box 44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32" name="Text Box 44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33" name="Text Box 44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34" name="Text Box 44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35" name="Text Box 44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36" name="Text Box 44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37" name="Text Box 44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38" name="Text Box 44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39" name="Text Box 44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40" name="Text Box 44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41" name="Text Box 44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42" name="Text Box 44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43" name="Text Box 44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44" name="Text Box 44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45" name="Text Box 44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46" name="Text Box 44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47" name="Text Box 44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48" name="Text Box 44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49" name="Text Box 44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50" name="Text Box 44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51" name="Text Box 44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52" name="Text Box 44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53" name="Text Box 44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54" name="Text Box 44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55" name="Text Box 44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56" name="Text Box 44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57" name="Text Box 44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58" name="Text Box 44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59" name="Text Box 44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60" name="Text Box 44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61" name="Text Box 44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62" name="Text Box 44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63" name="Text Box 44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64" name="Text Box 44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65" name="Text Box 44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66" name="Text Box 44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67" name="Text Box 44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68" name="Text Box 44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69" name="Text Box 44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70" name="Text Box 44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71" name="Text Box 44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72" name="Text Box 44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73" name="Text Box 44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74" name="Text Box 44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75" name="Text Box 44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76" name="Text Box 44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77" name="Text Box 44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78" name="Text Box 44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79" name="Text Box 44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80" name="Text Box 44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81" name="Text Box 44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82" name="Text Box 45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83" name="Text Box 45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84" name="Text Box 45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85" name="Text Box 45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86" name="Text Box 45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87" name="Text Box 45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88" name="Text Box 45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89" name="Text Box 45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90" name="Text Box 45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91" name="Text Box 45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92" name="Text Box 45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93" name="Text Box 45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94" name="Text Box 45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95" name="Text Box 45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96" name="Text Box 45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97" name="Text Box 45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98" name="Text Box 45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699" name="Text Box 45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00" name="Text Box 45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01" name="Text Box 45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02" name="Text Box 45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03" name="Text Box 45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04" name="Text Box 45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05" name="Text Box 45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06" name="Text Box 45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07" name="Text Box 45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08" name="Text Box 45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09" name="Text Box 45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10" name="Text Box 45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11" name="Text Box 45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12" name="Text Box 45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13" name="Text Box 45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14" name="Text Box 45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15" name="Text Box 45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16" name="Text Box 45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17" name="Text Box 45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18" name="Text Box 45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19" name="Text Box 45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20" name="Text Box 45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21" name="Text Box 45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22" name="Text Box 45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23" name="Text Box 45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24" name="Text Box 45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25" name="Text Box 45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26" name="Text Box 45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27" name="Text Box 45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28" name="Text Box 45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29" name="Text Box 45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30" name="Text Box 45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31" name="Text Box 45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32" name="Text Box 45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33" name="Text Box 45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34" name="Text Box 45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35" name="Text Box 45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36" name="Text Box 45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37" name="Text Box 45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38" name="Text Box 45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39" name="Text Box 45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40" name="Text Box 45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41" name="Text Box 45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42" name="Text Box 45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43" name="Text Box 45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44" name="Text Box 45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45" name="Text Box 45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46" name="Text Box 45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47" name="Text Box 45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48" name="Text Box 45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49" name="Text Box 45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50" name="Text Box 45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51" name="Text Box 45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52" name="Text Box 45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53" name="Text Box 45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54" name="Text Box 45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55" name="Text Box 45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56" name="Text Box 45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57" name="Text Box 45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58" name="Text Box 45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59" name="Text Box 45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60" name="Text Box 45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61" name="Text Box 45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62" name="Text Box 45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63" name="Text Box 45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64" name="Text Box 45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65" name="Text Box 45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66" name="Text Box 45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67" name="Text Box 45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68" name="Text Box 45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69" name="Text Box 45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70" name="Text Box 45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71" name="Text Box 45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72" name="Text Box 45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73" name="Text Box 45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74" name="Text Box 45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75" name="Text Box 45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76" name="Text Box 45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77" name="Text Box 45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78" name="Text Box 45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79" name="Text Box 45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80" name="Text Box 45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81" name="Text Box 45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82" name="Text Box 46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83" name="Text Box 46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84" name="Text Box 46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85" name="Text Box 46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86" name="Text Box 46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87" name="Text Box 46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88" name="Text Box 46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89" name="Text Box 46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90" name="Text Box 46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91" name="Text Box 46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92" name="Text Box 46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93" name="Text Box 46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94" name="Text Box 46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95" name="Text Box 46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96" name="Text Box 46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97" name="Text Box 46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98" name="Text Box 46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799" name="Text Box 46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00" name="Text Box 46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01" name="Text Box 46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02" name="Text Box 46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03" name="Text Box 46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04" name="Text Box 46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05" name="Text Box 46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06" name="Text Box 46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07" name="Text Box 46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08" name="Text Box 46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09" name="Text Box 46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10" name="Text Box 46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11" name="Text Box 46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12" name="Text Box 46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13" name="Text Box 46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14" name="Text Box 46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15" name="Text Box 46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16" name="Text Box 46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17" name="Text Box 46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18" name="Text Box 46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19" name="Text Box 46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20" name="Text Box 46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21" name="Text Box 46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22" name="Text Box 46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23" name="Text Box 46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24" name="Text Box 46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25" name="Text Box 46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26" name="Text Box 46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27" name="Text Box 46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28" name="Text Box 46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29" name="Text Box 46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30" name="Text Box 46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31" name="Text Box 46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32" name="Text Box 46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33" name="Text Box 46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34" name="Text Box 46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35" name="Text Box 46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36" name="Text Box 46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37" name="Text Box 46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38" name="Text Box 46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39" name="Text Box 46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40" name="Text Box 46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41" name="Text Box 46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42" name="Text Box 46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43" name="Text Box 46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44" name="Text Box 46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45" name="Text Box 46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46" name="Text Box 46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47" name="Text Box 46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48" name="Text Box 46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49" name="Text Box 46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50" name="Text Box 46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51" name="Text Box 46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52" name="Text Box 46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53" name="Text Box 46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54" name="Text Box 46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55" name="Text Box 46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56" name="Text Box 46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57" name="Text Box 46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58" name="Text Box 46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59" name="Text Box 46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60" name="Text Box 46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61" name="Text Box 46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62" name="Text Box 46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63" name="Text Box 46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64" name="Text Box 46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65" name="Text Box 46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66" name="Text Box 46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67" name="Text Box 46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68" name="Text Box 46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69" name="Text Box 46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70" name="Text Box 46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71" name="Text Box 46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72" name="Text Box 46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73" name="Text Box 46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74" name="Text Box 46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75" name="Text Box 46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76" name="Text Box 46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77" name="Text Box 46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78" name="Text Box 46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79" name="Text Box 46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80" name="Text Box 46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81" name="Text Box 46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82" name="Text Box 47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83" name="Text Box 47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84" name="Text Box 47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85" name="Text Box 47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86" name="Text Box 47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87" name="Text Box 47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88" name="Text Box 47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89" name="Text Box 47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90" name="Text Box 47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91" name="Text Box 47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92" name="Text Box 47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93" name="Text Box 47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94" name="Text Box 47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95" name="Text Box 47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96" name="Text Box 47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97" name="Text Box 47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98" name="Text Box 47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899" name="Text Box 47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00" name="Text Box 47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01" name="Text Box 47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02" name="Text Box 47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03" name="Text Box 47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04" name="Text Box 47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05" name="Text Box 47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06" name="Text Box 47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07" name="Text Box 47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08" name="Text Box 47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09" name="Text Box 47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10" name="Text Box 47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11" name="Text Box 47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12" name="Text Box 47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13" name="Text Box 47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14" name="Text Box 47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15" name="Text Box 47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16" name="Text Box 47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17" name="Text Box 47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18" name="Text Box 47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19" name="Text Box 47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20" name="Text Box 47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21" name="Text Box 47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22" name="Text Box 47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23" name="Text Box 47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24" name="Text Box 47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25" name="Text Box 47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26" name="Text Box 47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27" name="Text Box 47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28" name="Text Box 47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29" name="Text Box 47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30" name="Text Box 47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31" name="Text Box 47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32" name="Text Box 47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33" name="Text Box 47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34" name="Text Box 47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35" name="Text Box 47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36" name="Text Box 47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37" name="Text Box 47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38" name="Text Box 47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39" name="Text Box 47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40" name="Text Box 47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41" name="Text Box 47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42" name="Text Box 47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43" name="Text Box 47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44" name="Text Box 47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45" name="Text Box 47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46" name="Text Box 47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47" name="Text Box 47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48" name="Text Box 47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49" name="Text Box 47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50" name="Text Box 47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51" name="Text Box 47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52" name="Text Box 47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53" name="Text Box 47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54" name="Text Box 47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55" name="Text Box 47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56" name="Text Box 47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57" name="Text Box 47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58" name="Text Box 47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59" name="Text Box 47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60" name="Text Box 47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61" name="Text Box 47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62" name="Text Box 47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63" name="Text Box 47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64" name="Text Box 47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65" name="Text Box 47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66" name="Text Box 47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67" name="Text Box 47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68" name="Text Box 47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69" name="Text Box 47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70" name="Text Box 47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71" name="Text Box 47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72" name="Text Box 47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73" name="Text Box 47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74" name="Text Box 47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75" name="Text Box 47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76" name="Text Box 47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77" name="Text Box 47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78" name="Text Box 47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79" name="Text Box 47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80" name="Text Box 47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81" name="Text Box 47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82" name="Text Box 48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83" name="Text Box 48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84" name="Text Box 48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85" name="Text Box 48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86" name="Text Box 48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87" name="Text Box 48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88" name="Text Box 48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89" name="Text Box 48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90" name="Text Box 48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91" name="Text Box 48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92" name="Text Box 48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93" name="Text Box 48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94" name="Text Box 48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95" name="Text Box 48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96" name="Text Box 48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97" name="Text Box 48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98" name="Text Box 48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4999" name="Text Box 48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00" name="Text Box 48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01" name="Text Box 48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02" name="Text Box 48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03" name="Text Box 48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04" name="Text Box 48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05" name="Text Box 48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06" name="Text Box 48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07" name="Text Box 48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08" name="Text Box 48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09" name="Text Box 48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10" name="Text Box 48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11" name="Text Box 48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12" name="Text Box 48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13" name="Text Box 48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14" name="Text Box 48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15" name="Text Box 48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16" name="Text Box 48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17" name="Text Box 48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18" name="Text Box 48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19" name="Text Box 48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20" name="Text Box 48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21" name="Text Box 48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22" name="Text Box 48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23" name="Text Box 48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24" name="Text Box 48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25" name="Text Box 48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26" name="Text Box 48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27" name="Text Box 48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28" name="Text Box 48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29" name="Text Box 48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30" name="Text Box 48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31" name="Text Box 48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32" name="Text Box 48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33" name="Text Box 48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34" name="Text Box 48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35" name="Text Box 48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36" name="Text Box 48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37" name="Text Box 48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38" name="Text Box 48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39" name="Text Box 48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40" name="Text Box 48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41" name="Text Box 48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42" name="Text Box 48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43" name="Text Box 48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44" name="Text Box 48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45" name="Text Box 48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46" name="Text Box 48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47" name="Text Box 48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48" name="Text Box 48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49" name="Text Box 48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50" name="Text Box 48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51" name="Text Box 48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52" name="Text Box 48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53" name="Text Box 48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54" name="Text Box 48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55" name="Text Box 48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56" name="Text Box 48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57" name="Text Box 48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58" name="Text Box 48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59" name="Text Box 48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60" name="Text Box 48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61" name="Text Box 48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62" name="Text Box 48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63" name="Text Box 48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64" name="Text Box 48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65" name="Text Box 48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66" name="Text Box 48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67" name="Text Box 48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68" name="Text Box 48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69" name="Text Box 48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70" name="Text Box 48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71" name="Text Box 48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72" name="Text Box 48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73" name="Text Box 48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74" name="Text Box 48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75" name="Text Box 48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76" name="Text Box 48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77" name="Text Box 48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78" name="Text Box 48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79" name="Text Box 48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80" name="Text Box 48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81" name="Text Box 48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82" name="Text Box 49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83" name="Text Box 49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84" name="Text Box 49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85" name="Text Box 49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86" name="Text Box 49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87" name="Text Box 49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88" name="Text Box 49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89" name="Text Box 49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90" name="Text Box 49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91" name="Text Box 49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92" name="Text Box 49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93" name="Text Box 49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94" name="Text Box 49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95" name="Text Box 49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96" name="Text Box 49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97" name="Text Box 49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98" name="Text Box 49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099" name="Text Box 49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00" name="Text Box 49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01" name="Text Box 49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02" name="Text Box 49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03" name="Text Box 49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04" name="Text Box 49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05" name="Text Box 49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06" name="Text Box 49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07" name="Text Box 49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08" name="Text Box 49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09" name="Text Box 49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10" name="Text Box 49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11" name="Text Box 49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12" name="Text Box 49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13" name="Text Box 49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14" name="Text Box 49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15" name="Text Box 49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16" name="Text Box 49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17" name="Text Box 49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18" name="Text Box 49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19" name="Text Box 49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20" name="Text Box 49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21" name="Text Box 49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22" name="Text Box 49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23" name="Text Box 49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24" name="Text Box 49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25" name="Text Box 49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26" name="Text Box 49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27" name="Text Box 49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28" name="Text Box 49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29" name="Text Box 49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30" name="Text Box 49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31" name="Text Box 49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32" name="Text Box 49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33" name="Text Box 49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34" name="Text Box 49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35" name="Text Box 49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36" name="Text Box 49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37" name="Text Box 49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38" name="Text Box 49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39" name="Text Box 49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40" name="Text Box 49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41" name="Text Box 49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42" name="Text Box 49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43" name="Text Box 49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44" name="Text Box 49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45" name="Text Box 49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46" name="Text Box 49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47" name="Text Box 49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48" name="Text Box 49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49" name="Text Box 49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50" name="Text Box 49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51" name="Text Box 49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52" name="Text Box 49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53" name="Text Box 49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54" name="Text Box 49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55" name="Text Box 49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56" name="Text Box 49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57" name="Text Box 49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58" name="Text Box 49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59" name="Text Box 49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60" name="Text Box 49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61" name="Text Box 49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62" name="Text Box 49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63" name="Text Box 49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64" name="Text Box 49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65" name="Text Box 49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66" name="Text Box 49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67" name="Text Box 49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68" name="Text Box 49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69" name="Text Box 49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70" name="Text Box 49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71" name="Text Box 49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72" name="Text Box 49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73" name="Text Box 49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74" name="Text Box 49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75" name="Text Box 49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76" name="Text Box 49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77" name="Text Box 49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78" name="Text Box 49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79" name="Text Box 49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80" name="Text Box 49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81" name="Text Box 49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82" name="Text Box 50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83" name="Text Box 50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84" name="Text Box 50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85" name="Text Box 50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86" name="Text Box 50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87" name="Text Box 50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88" name="Text Box 50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89" name="Text Box 50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90" name="Text Box 50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91" name="Text Box 50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92" name="Text Box 50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93" name="Text Box 50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94" name="Text Box 50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95" name="Text Box 50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96" name="Text Box 50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97" name="Text Box 50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98" name="Text Box 50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199" name="Text Box 50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00" name="Text Box 50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01" name="Text Box 50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02" name="Text Box 50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03" name="Text Box 50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04" name="Text Box 50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05" name="Text Box 50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06" name="Text Box 50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07" name="Text Box 50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08" name="Text Box 50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09" name="Text Box 50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10" name="Text Box 50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11" name="Text Box 50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12" name="Text Box 50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13" name="Text Box 50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14" name="Text Box 50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15" name="Text Box 50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16" name="Text Box 50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17" name="Text Box 50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18" name="Text Box 50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19" name="Text Box 50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20" name="Text Box 50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21" name="Text Box 50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22" name="Text Box 50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23" name="Text Box 50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24" name="Text Box 50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25" name="Text Box 50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26" name="Text Box 50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27" name="Text Box 50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28" name="Text Box 50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29" name="Text Box 50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30" name="Text Box 50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31" name="Text Box 50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32" name="Text Box 50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33" name="Text Box 50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34" name="Text Box 50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35" name="Text Box 50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36" name="Text Box 50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37" name="Text Box 50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38" name="Text Box 50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39" name="Text Box 50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40" name="Text Box 50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41" name="Text Box 50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42" name="Text Box 50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43" name="Text Box 50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44" name="Text Box 50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45" name="Text Box 50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46" name="Text Box 50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47" name="Text Box 50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48" name="Text Box 50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49" name="Text Box 50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50" name="Text Box 50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51" name="Text Box 50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52" name="Text Box 50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53" name="Text Box 50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54" name="Text Box 50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55" name="Text Box 50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56" name="Text Box 50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57" name="Text Box 50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58" name="Text Box 50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59" name="Text Box 50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60" name="Text Box 50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61" name="Text Box 50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62" name="Text Box 50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63" name="Text Box 50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64" name="Text Box 50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65" name="Text Box 50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66" name="Text Box 50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67" name="Text Box 50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68" name="Text Box 50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69" name="Text Box 50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70" name="Text Box 50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71" name="Text Box 50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72" name="Text Box 50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73" name="Text Box 50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74" name="Text Box 50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75" name="Text Box 50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76" name="Text Box 50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77" name="Text Box 50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78" name="Text Box 50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79" name="Text Box 50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80" name="Text Box 50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81" name="Text Box 50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82" name="Text Box 51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83" name="Text Box 51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84" name="Text Box 51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85" name="Text Box 51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86" name="Text Box 51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87" name="Text Box 51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88" name="Text Box 51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89" name="Text Box 51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90" name="Text Box 51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91" name="Text Box 51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92" name="Text Box 51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93" name="Text Box 51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94" name="Text Box 51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95" name="Text Box 51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96" name="Text Box 51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97" name="Text Box 51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98" name="Text Box 51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299" name="Text Box 51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00" name="Text Box 51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01" name="Text Box 51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02" name="Text Box 51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03" name="Text Box 51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04" name="Text Box 51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05" name="Text Box 51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06" name="Text Box 51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07" name="Text Box 51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08" name="Text Box 51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09" name="Text Box 51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10" name="Text Box 51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11" name="Text Box 51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12" name="Text Box 51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13" name="Text Box 51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14" name="Text Box 51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15" name="Text Box 51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16" name="Text Box 51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17" name="Text Box 51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18" name="Text Box 51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19" name="Text Box 51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20" name="Text Box 51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21" name="Text Box 51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22" name="Text Box 51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23" name="Text Box 51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24" name="Text Box 51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25" name="Text Box 51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26" name="Text Box 51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27" name="Text Box 51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28" name="Text Box 51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29" name="Text Box 51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30" name="Text Box 51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31" name="Text Box 51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32" name="Text Box 51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33" name="Text Box 51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34" name="Text Box 51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35" name="Text Box 51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36" name="Text Box 51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37" name="Text Box 51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38" name="Text Box 51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39" name="Text Box 51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40" name="Text Box 51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41" name="Text Box 51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42" name="Text Box 51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43" name="Text Box 51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44" name="Text Box 51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45" name="Text Box 51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46" name="Text Box 51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47" name="Text Box 51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48" name="Text Box 51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49" name="Text Box 51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50" name="Text Box 51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51" name="Text Box 51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52" name="Text Box 51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53" name="Text Box 51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54" name="Text Box 51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55" name="Text Box 51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56" name="Text Box 51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57" name="Text Box 51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58" name="Text Box 51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59" name="Text Box 51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60" name="Text Box 517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61" name="Text Box 517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62" name="Text Box 518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63" name="Text Box 518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64" name="Text Box 518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65" name="Text Box 518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66" name="Text Box 518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67" name="Text Box 518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68" name="Text Box 518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69" name="Text Box 518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70" name="Text Box 518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71" name="Text Box 518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72" name="Text Box 519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73" name="Text Box 519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74" name="Text Box 519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75" name="Text Box 519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76" name="Text Box 519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77" name="Text Box 519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78" name="Text Box 519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79" name="Text Box 519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80" name="Text Box 519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81" name="Text Box 519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82" name="Text Box 520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83" name="Text Box 520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84" name="Text Box 520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85" name="Text Box 520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86" name="Text Box 520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87" name="Text Box 520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88" name="Text Box 520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89" name="Text Box 520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90" name="Text Box 520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91" name="Text Box 520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92" name="Text Box 521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93" name="Text Box 521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94" name="Text Box 521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95" name="Text Box 521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96" name="Text Box 521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97" name="Text Box 521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98" name="Text Box 521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399" name="Text Box 521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00" name="Text Box 521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01" name="Text Box 521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02" name="Text Box 522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03" name="Text Box 522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04" name="Text Box 522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05" name="Text Box 522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06" name="Text Box 522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07" name="Text Box 522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08" name="Text Box 522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09" name="Text Box 522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10" name="Text Box 522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11" name="Text Box 522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12" name="Text Box 523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13" name="Text Box 523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14" name="Text Box 523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15" name="Text Box 523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16" name="Text Box 523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17" name="Text Box 523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18" name="Text Box 523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19" name="Text Box 523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20" name="Text Box 523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21" name="Text Box 523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22" name="Text Box 524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23" name="Text Box 524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24" name="Text Box 524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25" name="Text Box 524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26" name="Text Box 524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27" name="Text Box 524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28" name="Text Box 524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29" name="Text Box 524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30" name="Text Box 524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31" name="Text Box 524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32" name="Text Box 525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33" name="Text Box 525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34" name="Text Box 525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35" name="Text Box 525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36" name="Text Box 525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37" name="Text Box 525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38" name="Text Box 525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39" name="Text Box 525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40" name="Text Box 525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41" name="Text Box 525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42" name="Text Box 526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43" name="Text Box 526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44" name="Text Box 526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45" name="Text Box 526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46" name="Text Box 526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47" name="Text Box 526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48" name="Text Box 526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49" name="Text Box 526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50" name="Text Box 5268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51" name="Text Box 5269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52" name="Text Box 5270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53" name="Text Box 5271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54" name="Text Box 5272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55" name="Text Box 5273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56" name="Text Box 5274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57" name="Text Box 5275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58" name="Text Box 5276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510</xdr:row>
      <xdr:rowOff>0</xdr:rowOff>
    </xdr:from>
    <xdr:ext cx="85725" cy="205410"/>
    <xdr:sp macro="" textlink="">
      <xdr:nvSpPr>
        <xdr:cNvPr id="5459" name="Text Box 5277"/>
        <xdr:cNvSpPr txBox="1">
          <a:spLocks noChangeArrowheads="1"/>
        </xdr:cNvSpPr>
      </xdr:nvSpPr>
      <xdr:spPr bwMode="auto">
        <a:xfrm>
          <a:off x="4686300" y="97155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85725</xdr:colOff>
      <xdr:row>470</xdr:row>
      <xdr:rowOff>19050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893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85725</xdr:colOff>
      <xdr:row>469</xdr:row>
      <xdr:rowOff>19051</xdr:rowOff>
    </xdr:to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686300" y="8915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46" name="Text Box 25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47" name="Text Box 25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48" name="Text Box 25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49" name="Text Box 25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50" name="Text Box 25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51" name="Text Box 25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52" name="Text Box 25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53" name="Text Box 25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54" name="Text Box 25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55" name="Text Box 25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56" name="Text Box 25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57" name="Text Box 25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58" name="Text Box 25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59" name="Text Box 25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60" name="Text Box 26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61" name="Text Box 26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62" name="Text Box 26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63" name="Text Box 26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64" name="Text Box 26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65" name="Text Box 26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66" name="Text Box 26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67" name="Text Box 26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68" name="Text Box 26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69" name="Text Box 26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70" name="Text Box 26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71" name="Text Box 26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72" name="Text Box 26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73" name="Text Box 26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74" name="Text Box 26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75" name="Text Box 26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76" name="Text Box 26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77" name="Text Box 26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78" name="Text Box 26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79" name="Text Box 26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80" name="Text Box 26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81" name="Text Box 26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82" name="Text Box 26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83" name="Text Box 26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84" name="Text Box 26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85" name="Text Box 26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86" name="Text Box 26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87" name="Text Box 26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88" name="Text Box 26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89" name="Text Box 26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90" name="Text Box 26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91" name="Text Box 26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92" name="Text Box 26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93" name="Text Box 26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94" name="Text Box 26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95" name="Text Box 26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96" name="Text Box 26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97" name="Text Box 26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98" name="Text Box 26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699" name="Text Box 26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00" name="Text Box 26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01" name="Text Box 26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02" name="Text Box 26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03" name="Text Box 26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04" name="Text Box 26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05" name="Text Box 26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06" name="Text Box 26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07" name="Text Box 26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08" name="Text Box 26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09" name="Text Box 26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10" name="Text Box 26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11" name="Text Box 26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12" name="Text Box 26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13" name="Text Box 26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14" name="Text Box 26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15" name="Text Box 26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16" name="Text Box 26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17" name="Text Box 26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18" name="Text Box 27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19" name="Text Box 27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20" name="Text Box 27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21" name="Text Box 27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22" name="Text Box 27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23" name="Text Box 27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24" name="Text Box 27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25" name="Text Box 27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26" name="Text Box 27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27" name="Text Box 27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28" name="Text Box 27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29" name="Text Box 27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30" name="Text Box 27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31" name="Text Box 27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32" name="Text Box 27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33" name="Text Box 27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34" name="Text Box 27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35" name="Text Box 27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36" name="Text Box 27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37" name="Text Box 27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38" name="Text Box 27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39" name="Text Box 27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40" name="Text Box 27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41" name="Text Box 27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42" name="Text Box 27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43" name="Text Box 27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44" name="Text Box 27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45" name="Text Box 27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46" name="Text Box 27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47" name="Text Box 27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48" name="Text Box 27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49" name="Text Box 27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50" name="Text Box 27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51" name="Text Box 27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52" name="Text Box 27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53" name="Text Box 27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54" name="Text Box 27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55" name="Text Box 27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56" name="Text Box 27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57" name="Text Box 27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58" name="Text Box 27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59" name="Text Box 27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60" name="Text Box 27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61" name="Text Box 27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62" name="Text Box 27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63" name="Text Box 27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64" name="Text Box 27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65" name="Text Box 27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66" name="Text Box 27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67" name="Text Box 27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68" name="Text Box 27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69" name="Text Box 27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70" name="Text Box 27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71" name="Text Box 27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72" name="Text Box 27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73" name="Text Box 27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74" name="Text Box 27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75" name="Text Box 27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76" name="Text Box 27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77" name="Text Box 27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78" name="Text Box 27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79" name="Text Box 27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80" name="Text Box 27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81" name="Text Box 27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82" name="Text Box 27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83" name="Text Box 27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84" name="Text Box 27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85" name="Text Box 27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86" name="Text Box 27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87" name="Text Box 27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88" name="Text Box 27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89" name="Text Box 27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90" name="Text Box 27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91" name="Text Box 27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92" name="Text Box 27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93" name="Text Box 27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94" name="Text Box 27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95" name="Text Box 27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96" name="Text Box 27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97" name="Text Box 27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98" name="Text Box 27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799" name="Text Box 27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00" name="Text Box 27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01" name="Text Box 27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02" name="Text Box 27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03" name="Text Box 27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04" name="Text Box 27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05" name="Text Box 27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06" name="Text Box 27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07" name="Text Box 27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08" name="Text Box 27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09" name="Text Box 27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10" name="Text Box 27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11" name="Text Box 27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12" name="Text Box 27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13" name="Text Box 27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14" name="Text Box 27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15" name="Text Box 27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16" name="Text Box 27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17" name="Text Box 27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18" name="Text Box 28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19" name="Text Box 28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20" name="Text Box 28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21" name="Text Box 28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22" name="Text Box 28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23" name="Text Box 28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24" name="Text Box 28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25" name="Text Box 28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26" name="Text Box 28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27" name="Text Box 28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28" name="Text Box 28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29" name="Text Box 28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30" name="Text Box 28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31" name="Text Box 28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32" name="Text Box 28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33" name="Text Box 28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34" name="Text Box 28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35" name="Text Box 28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36" name="Text Box 28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37" name="Text Box 28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38" name="Text Box 28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39" name="Text Box 28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40" name="Text Box 28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41" name="Text Box 28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42" name="Text Box 28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43" name="Text Box 28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44" name="Text Box 28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45" name="Text Box 28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46" name="Text Box 28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47" name="Text Box 28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48" name="Text Box 28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49" name="Text Box 28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50" name="Text Box 28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51" name="Text Box 28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52" name="Text Box 28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53" name="Text Box 28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54" name="Text Box 28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55" name="Text Box 28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56" name="Text Box 28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57" name="Text Box 28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58" name="Text Box 28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59" name="Text Box 28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60" name="Text Box 28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61" name="Text Box 28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62" name="Text Box 28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63" name="Text Box 28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64" name="Text Box 28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65" name="Text Box 28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66" name="Text Box 28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67" name="Text Box 28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68" name="Text Box 28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69" name="Text Box 28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70" name="Text Box 28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71" name="Text Box 28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72" name="Text Box 28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73" name="Text Box 28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74" name="Text Box 28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75" name="Text Box 28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76" name="Text Box 28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77" name="Text Box 28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78" name="Text Box 28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79" name="Text Box 28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80" name="Text Box 28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81" name="Text Box 28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82" name="Text Box 28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83" name="Text Box 28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84" name="Text Box 28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85" name="Text Box 28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86" name="Text Box 28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87" name="Text Box 28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88" name="Text Box 28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89" name="Text Box 28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90" name="Text Box 28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91" name="Text Box 28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92" name="Text Box 28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93" name="Text Box 28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94" name="Text Box 28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95" name="Text Box 28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96" name="Text Box 28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97" name="Text Box 28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98" name="Text Box 28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899" name="Text Box 28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00" name="Text Box 28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01" name="Text Box 28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02" name="Text Box 28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03" name="Text Box 28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04" name="Text Box 28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05" name="Text Box 28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06" name="Text Box 28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07" name="Text Box 28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08" name="Text Box 28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09" name="Text Box 28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10" name="Text Box 28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11" name="Text Box 28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12" name="Text Box 28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13" name="Text Box 28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14" name="Text Box 28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15" name="Text Box 28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16" name="Text Box 28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17" name="Text Box 28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18" name="Text Box 29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19" name="Text Box 29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20" name="Text Box 29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21" name="Text Box 29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22" name="Text Box 29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23" name="Text Box 29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24" name="Text Box 29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25" name="Text Box 29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26" name="Text Box 29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27" name="Text Box 29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28" name="Text Box 29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29" name="Text Box 29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30" name="Text Box 29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31" name="Text Box 29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32" name="Text Box 29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33" name="Text Box 29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34" name="Text Box 29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35" name="Text Box 29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36" name="Text Box 29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37" name="Text Box 29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38" name="Text Box 29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39" name="Text Box 29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40" name="Text Box 29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41" name="Text Box 29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42" name="Text Box 29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43" name="Text Box 29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44" name="Text Box 29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45" name="Text Box 29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46" name="Text Box 29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47" name="Text Box 29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48" name="Text Box 29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49" name="Text Box 29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50" name="Text Box 29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51" name="Text Box 29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52" name="Text Box 29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53" name="Text Box 29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54" name="Text Box 29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55" name="Text Box 29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56" name="Text Box 29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57" name="Text Box 29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58" name="Text Box 29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59" name="Text Box 29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60" name="Text Box 29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61" name="Text Box 29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62" name="Text Box 29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63" name="Text Box 29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64" name="Text Box 29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65" name="Text Box 29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66" name="Text Box 29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67" name="Text Box 29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68" name="Text Box 29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69" name="Text Box 29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70" name="Text Box 29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71" name="Text Box 29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72" name="Text Box 29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73" name="Text Box 29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74" name="Text Box 29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75" name="Text Box 29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76" name="Text Box 29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77" name="Text Box 29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78" name="Text Box 29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79" name="Text Box 29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80" name="Text Box 29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81" name="Text Box 29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82" name="Text Box 29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83" name="Text Box 29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84" name="Text Box 29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85" name="Text Box 29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86" name="Text Box 29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87" name="Text Box 29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88" name="Text Box 29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89" name="Text Box 29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90" name="Text Box 29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91" name="Text Box 29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92" name="Text Box 29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93" name="Text Box 29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94" name="Text Box 29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95" name="Text Box 29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96" name="Text Box 29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97" name="Text Box 29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98" name="Text Box 29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5999" name="Text Box 29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00" name="Text Box 29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01" name="Text Box 29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02" name="Text Box 29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03" name="Text Box 29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04" name="Text Box 29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05" name="Text Box 29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06" name="Text Box 29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07" name="Text Box 29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08" name="Text Box 29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09" name="Text Box 29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10" name="Text Box 29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11" name="Text Box 29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12" name="Text Box 29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13" name="Text Box 29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14" name="Text Box 29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15" name="Text Box 29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16" name="Text Box 29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17" name="Text Box 29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18" name="Text Box 30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19" name="Text Box 30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20" name="Text Box 30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21" name="Text Box 30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22" name="Text Box 30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23" name="Text Box 30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24" name="Text Box 30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25" name="Text Box 30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26" name="Text Box 30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27" name="Text Box 30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28" name="Text Box 30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29" name="Text Box 30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30" name="Text Box 30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31" name="Text Box 30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32" name="Text Box 30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33" name="Text Box 30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34" name="Text Box 30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35" name="Text Box 30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36" name="Text Box 30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37" name="Text Box 30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38" name="Text Box 30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39" name="Text Box 30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40" name="Text Box 30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41" name="Text Box 30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42" name="Text Box 30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43" name="Text Box 30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44" name="Text Box 30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45" name="Text Box 30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46" name="Text Box 30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47" name="Text Box 30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48" name="Text Box 30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49" name="Text Box 30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50" name="Text Box 30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51" name="Text Box 30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52" name="Text Box 30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53" name="Text Box 30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54" name="Text Box 30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55" name="Text Box 30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56" name="Text Box 30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57" name="Text Box 30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58" name="Text Box 30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59" name="Text Box 30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60" name="Text Box 30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61" name="Text Box 30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62" name="Text Box 30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63" name="Text Box 30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64" name="Text Box 30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65" name="Text Box 30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66" name="Text Box 30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67" name="Text Box 30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68" name="Text Box 30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69" name="Text Box 30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70" name="Text Box 30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71" name="Text Box 30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72" name="Text Box 30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73" name="Text Box 30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74" name="Text Box 30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75" name="Text Box 30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76" name="Text Box 30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77" name="Text Box 30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78" name="Text Box 30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79" name="Text Box 30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80" name="Text Box 30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81" name="Text Box 30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82" name="Text Box 30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83" name="Text Box 30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84" name="Text Box 30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85" name="Text Box 30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86" name="Text Box 30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87" name="Text Box 30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88" name="Text Box 30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89" name="Text Box 30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90" name="Text Box 30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91" name="Text Box 30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92" name="Text Box 30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93" name="Text Box 30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94" name="Text Box 30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95" name="Text Box 30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96" name="Text Box 30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97" name="Text Box 30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98" name="Text Box 30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099" name="Text Box 30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00" name="Text Box 30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01" name="Text Box 30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02" name="Text Box 30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03" name="Text Box 30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04" name="Text Box 30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05" name="Text Box 30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06" name="Text Box 30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07" name="Text Box 30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08" name="Text Box 30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09" name="Text Box 30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10" name="Text Box 30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11" name="Text Box 30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12" name="Text Box 30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13" name="Text Box 30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14" name="Text Box 30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15" name="Text Box 30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16" name="Text Box 30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17" name="Text Box 30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18" name="Text Box 31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19" name="Text Box 31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20" name="Text Box 31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21" name="Text Box 31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22" name="Text Box 31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23" name="Text Box 31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24" name="Text Box 31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25" name="Text Box 31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26" name="Text Box 31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27" name="Text Box 31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28" name="Text Box 31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29" name="Text Box 31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30" name="Text Box 31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31" name="Text Box 31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32" name="Text Box 31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33" name="Text Box 31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34" name="Text Box 31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35" name="Text Box 31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36" name="Text Box 31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37" name="Text Box 31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38" name="Text Box 31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39" name="Text Box 31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40" name="Text Box 31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41" name="Text Box 31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42" name="Text Box 31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43" name="Text Box 31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44" name="Text Box 31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45" name="Text Box 31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46" name="Text Box 31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47" name="Text Box 31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48" name="Text Box 31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49" name="Text Box 31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50" name="Text Box 31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51" name="Text Box 31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52" name="Text Box 31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53" name="Text Box 31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54" name="Text Box 31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55" name="Text Box 31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56" name="Text Box 31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57" name="Text Box 31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58" name="Text Box 31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59" name="Text Box 31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60" name="Text Box 31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61" name="Text Box 31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62" name="Text Box 31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63" name="Text Box 31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64" name="Text Box 31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65" name="Text Box 31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66" name="Text Box 31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67" name="Text Box 31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68" name="Text Box 31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69" name="Text Box 31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70" name="Text Box 31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71" name="Text Box 31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72" name="Text Box 31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73" name="Text Box 31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74" name="Text Box 31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75" name="Text Box 31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76" name="Text Box 31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77" name="Text Box 31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78" name="Text Box 31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79" name="Text Box 31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80" name="Text Box 31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81" name="Text Box 31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82" name="Text Box 31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83" name="Text Box 31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84" name="Text Box 31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85" name="Text Box 31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86" name="Text Box 31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87" name="Text Box 31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88" name="Text Box 31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89" name="Text Box 31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90" name="Text Box 31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91" name="Text Box 31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92" name="Text Box 31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93" name="Text Box 31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94" name="Text Box 31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95" name="Text Box 31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96" name="Text Box 31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97" name="Text Box 31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98" name="Text Box 31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199" name="Text Box 31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00" name="Text Box 31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01" name="Text Box 31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02" name="Text Box 31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03" name="Text Box 31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04" name="Text Box 31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05" name="Text Box 31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06" name="Text Box 31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07" name="Text Box 31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08" name="Text Box 31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09" name="Text Box 31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10" name="Text Box 31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11" name="Text Box 31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12" name="Text Box 31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13" name="Text Box 31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14" name="Text Box 31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15" name="Text Box 31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16" name="Text Box 31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17" name="Text Box 31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18" name="Text Box 32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19" name="Text Box 32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20" name="Text Box 32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21" name="Text Box 32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22" name="Text Box 32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23" name="Text Box 32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24" name="Text Box 32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25" name="Text Box 32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26" name="Text Box 32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27" name="Text Box 32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28" name="Text Box 32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29" name="Text Box 32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30" name="Text Box 32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31" name="Text Box 32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32" name="Text Box 32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33" name="Text Box 32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34" name="Text Box 32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35" name="Text Box 32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36" name="Text Box 32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37" name="Text Box 32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38" name="Text Box 32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39" name="Text Box 32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40" name="Text Box 32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41" name="Text Box 32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42" name="Text Box 32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43" name="Text Box 32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44" name="Text Box 32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45" name="Text Box 32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46" name="Text Box 32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47" name="Text Box 32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48" name="Text Box 32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49" name="Text Box 32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50" name="Text Box 32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51" name="Text Box 32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52" name="Text Box 32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53" name="Text Box 32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54" name="Text Box 32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55" name="Text Box 32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56" name="Text Box 32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57" name="Text Box 32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58" name="Text Box 32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59" name="Text Box 32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60" name="Text Box 32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61" name="Text Box 32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62" name="Text Box 32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63" name="Text Box 32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64" name="Text Box 32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65" name="Text Box 32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66" name="Text Box 32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67" name="Text Box 32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68" name="Text Box 32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69" name="Text Box 32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70" name="Text Box 32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71" name="Text Box 32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72" name="Text Box 32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73" name="Text Box 32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74" name="Text Box 32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75" name="Text Box 32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76" name="Text Box 32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77" name="Text Box 32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78" name="Text Box 32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79" name="Text Box 32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80" name="Text Box 32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81" name="Text Box 32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82" name="Text Box 32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83" name="Text Box 32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84" name="Text Box 32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85" name="Text Box 32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86" name="Text Box 32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87" name="Text Box 32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88" name="Text Box 32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89" name="Text Box 32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90" name="Text Box 32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91" name="Text Box 32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92" name="Text Box 32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93" name="Text Box 32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94" name="Text Box 32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95" name="Text Box 32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96" name="Text Box 32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97" name="Text Box 32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98" name="Text Box 32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299" name="Text Box 32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00" name="Text Box 32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01" name="Text Box 32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02" name="Text Box 32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03" name="Text Box 32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04" name="Text Box 32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05" name="Text Box 32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06" name="Text Box 32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07" name="Text Box 32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08" name="Text Box 32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09" name="Text Box 32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10" name="Text Box 32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11" name="Text Box 32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12" name="Text Box 32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13" name="Text Box 32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14" name="Text Box 32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15" name="Text Box 32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16" name="Text Box 32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17" name="Text Box 32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18" name="Text Box 33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19" name="Text Box 33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20" name="Text Box 33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21" name="Text Box 33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22" name="Text Box 33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23" name="Text Box 33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24" name="Text Box 33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25" name="Text Box 33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26" name="Text Box 33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27" name="Text Box 33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28" name="Text Box 33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29" name="Text Box 33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30" name="Text Box 33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31" name="Text Box 33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32" name="Text Box 33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33" name="Text Box 33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34" name="Text Box 33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35" name="Text Box 33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36" name="Text Box 33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37" name="Text Box 33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38" name="Text Box 33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39" name="Text Box 33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40" name="Text Box 33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41" name="Text Box 33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42" name="Text Box 33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43" name="Text Box 33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44" name="Text Box 33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45" name="Text Box 33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46" name="Text Box 33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47" name="Text Box 33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48" name="Text Box 33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49" name="Text Box 33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50" name="Text Box 33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51" name="Text Box 33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52" name="Text Box 33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53" name="Text Box 33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54" name="Text Box 33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55" name="Text Box 33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56" name="Text Box 33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57" name="Text Box 33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58" name="Text Box 33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59" name="Text Box 33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60" name="Text Box 33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61" name="Text Box 33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62" name="Text Box 33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63" name="Text Box 33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64" name="Text Box 33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65" name="Text Box 33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66" name="Text Box 33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67" name="Text Box 33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68" name="Text Box 33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69" name="Text Box 33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70" name="Text Box 33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71" name="Text Box 33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72" name="Text Box 33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73" name="Text Box 33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74" name="Text Box 33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75" name="Text Box 33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76" name="Text Box 33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77" name="Text Box 33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78" name="Text Box 33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79" name="Text Box 33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80" name="Text Box 33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81" name="Text Box 33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82" name="Text Box 33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83" name="Text Box 33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84" name="Text Box 33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85" name="Text Box 33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86" name="Text Box 33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87" name="Text Box 33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88" name="Text Box 33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89" name="Text Box 33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90" name="Text Box 33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91" name="Text Box 33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92" name="Text Box 33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93" name="Text Box 33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94" name="Text Box 33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95" name="Text Box 33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96" name="Text Box 33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97" name="Text Box 33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98" name="Text Box 33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399" name="Text Box 33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00" name="Text Box 33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01" name="Text Box 33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02" name="Text Box 33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03" name="Text Box 33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04" name="Text Box 33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05" name="Text Box 33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06" name="Text Box 33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07" name="Text Box 33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08" name="Text Box 33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09" name="Text Box 33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10" name="Text Box 33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11" name="Text Box 33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12" name="Text Box 33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13" name="Text Box 33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14" name="Text Box 33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15" name="Text Box 33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16" name="Text Box 33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17" name="Text Box 33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18" name="Text Box 34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19" name="Text Box 34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20" name="Text Box 34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21" name="Text Box 34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22" name="Text Box 34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23" name="Text Box 34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24" name="Text Box 34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25" name="Text Box 34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26" name="Text Box 34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27" name="Text Box 34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28" name="Text Box 34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29" name="Text Box 34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30" name="Text Box 34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31" name="Text Box 34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32" name="Text Box 34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33" name="Text Box 34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34" name="Text Box 34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35" name="Text Box 34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36" name="Text Box 34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37" name="Text Box 34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38" name="Text Box 34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39" name="Text Box 34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40" name="Text Box 34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41" name="Text Box 34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42" name="Text Box 34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43" name="Text Box 34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44" name="Text Box 34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45" name="Text Box 34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46" name="Text Box 34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47" name="Text Box 34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48" name="Text Box 34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49" name="Text Box 34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50" name="Text Box 34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51" name="Text Box 34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52" name="Text Box 34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53" name="Text Box 34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54" name="Text Box 34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55" name="Text Box 34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56" name="Text Box 34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57" name="Text Box 34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58" name="Text Box 34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59" name="Text Box 34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60" name="Text Box 34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61" name="Text Box 34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62" name="Text Box 34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63" name="Text Box 34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64" name="Text Box 34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65" name="Text Box 34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66" name="Text Box 34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67" name="Text Box 34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68" name="Text Box 34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69" name="Text Box 34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70" name="Text Box 34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71" name="Text Box 34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72" name="Text Box 34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73" name="Text Box 34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74" name="Text Box 34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75" name="Text Box 34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76" name="Text Box 34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77" name="Text Box 34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78" name="Text Box 34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79" name="Text Box 34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80" name="Text Box 34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81" name="Text Box 34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82" name="Text Box 34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83" name="Text Box 34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84" name="Text Box 34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85" name="Text Box 34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86" name="Text Box 34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87" name="Text Box 34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88" name="Text Box 34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89" name="Text Box 34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90" name="Text Box 34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91" name="Text Box 34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92" name="Text Box 34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93" name="Text Box 34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94" name="Text Box 34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95" name="Text Box 34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96" name="Text Box 34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97" name="Text Box 34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98" name="Text Box 34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499" name="Text Box 34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00" name="Text Box 34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01" name="Text Box 34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02" name="Text Box 34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03" name="Text Box 34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04" name="Text Box 34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05" name="Text Box 34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06" name="Text Box 34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07" name="Text Box 34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08" name="Text Box 34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09" name="Text Box 34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10" name="Text Box 34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11" name="Text Box 34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12" name="Text Box 34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13" name="Text Box 34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14" name="Text Box 34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15" name="Text Box 34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16" name="Text Box 34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17" name="Text Box 34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18" name="Text Box 35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19" name="Text Box 35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20" name="Text Box 35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21" name="Text Box 35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22" name="Text Box 35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23" name="Text Box 35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24" name="Text Box 35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25" name="Text Box 35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26" name="Text Box 35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27" name="Text Box 35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28" name="Text Box 35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29" name="Text Box 35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30" name="Text Box 35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31" name="Text Box 35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32" name="Text Box 35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33" name="Text Box 35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34" name="Text Box 35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35" name="Text Box 35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36" name="Text Box 35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37" name="Text Box 35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38" name="Text Box 35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39" name="Text Box 35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40" name="Text Box 35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41" name="Text Box 35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42" name="Text Box 35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43" name="Text Box 35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44" name="Text Box 35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45" name="Text Box 35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46" name="Text Box 35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47" name="Text Box 35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48" name="Text Box 35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49" name="Text Box 35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50" name="Text Box 35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51" name="Text Box 35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52" name="Text Box 35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53" name="Text Box 35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54" name="Text Box 35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55" name="Text Box 35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56" name="Text Box 35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57" name="Text Box 35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58" name="Text Box 35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59" name="Text Box 35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60" name="Text Box 35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61" name="Text Box 35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62" name="Text Box 35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63" name="Text Box 35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64" name="Text Box 35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65" name="Text Box 35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66" name="Text Box 35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67" name="Text Box 35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68" name="Text Box 35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69" name="Text Box 35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70" name="Text Box 35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71" name="Text Box 35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72" name="Text Box 35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73" name="Text Box 35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74" name="Text Box 35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75" name="Text Box 35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76" name="Text Box 35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77" name="Text Box 35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78" name="Text Box 35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79" name="Text Box 35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80" name="Text Box 35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81" name="Text Box 35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82" name="Text Box 35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83" name="Text Box 35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84" name="Text Box 35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85" name="Text Box 35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86" name="Text Box 35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87" name="Text Box 35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88" name="Text Box 35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89" name="Text Box 35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90" name="Text Box 35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91" name="Text Box 35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92" name="Text Box 35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93" name="Text Box 35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94" name="Text Box 35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95" name="Text Box 35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96" name="Text Box 35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97" name="Text Box 35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98" name="Text Box 35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599" name="Text Box 35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00" name="Text Box 35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01" name="Text Box 35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02" name="Text Box 35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03" name="Text Box 35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04" name="Text Box 35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05" name="Text Box 35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06" name="Text Box 35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07" name="Text Box 35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08" name="Text Box 35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09" name="Text Box 35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10" name="Text Box 35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11" name="Text Box 35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12" name="Text Box 35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13" name="Text Box 35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14" name="Text Box 35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15" name="Text Box 35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16" name="Text Box 35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17" name="Text Box 35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18" name="Text Box 36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19" name="Text Box 36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20" name="Text Box 36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21" name="Text Box 36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22" name="Text Box 36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23" name="Text Box 36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24" name="Text Box 36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25" name="Text Box 36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26" name="Text Box 36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27" name="Text Box 36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28" name="Text Box 36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29" name="Text Box 36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30" name="Text Box 36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31" name="Text Box 36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32" name="Text Box 36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33" name="Text Box 36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34" name="Text Box 36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35" name="Text Box 36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36" name="Text Box 36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37" name="Text Box 36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38" name="Text Box 36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39" name="Text Box 36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40" name="Text Box 36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41" name="Text Box 36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42" name="Text Box 36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43" name="Text Box 36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44" name="Text Box 36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45" name="Text Box 36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46" name="Text Box 36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47" name="Text Box 36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48" name="Text Box 36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49" name="Text Box 36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50" name="Text Box 36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51" name="Text Box 36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52" name="Text Box 36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53" name="Text Box 36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54" name="Text Box 36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55" name="Text Box 36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56" name="Text Box 36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57" name="Text Box 36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58" name="Text Box 36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59" name="Text Box 36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60" name="Text Box 36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61" name="Text Box 36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62" name="Text Box 36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63" name="Text Box 36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64" name="Text Box 36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65" name="Text Box 36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66" name="Text Box 36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67" name="Text Box 36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68" name="Text Box 36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69" name="Text Box 36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70" name="Text Box 36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71" name="Text Box 36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72" name="Text Box 36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73" name="Text Box 36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74" name="Text Box 36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75" name="Text Box 36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76" name="Text Box 36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77" name="Text Box 36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78" name="Text Box 36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79" name="Text Box 36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80" name="Text Box 36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81" name="Text Box 36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82" name="Text Box 36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83" name="Text Box 36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84" name="Text Box 36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85" name="Text Box 36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86" name="Text Box 36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87" name="Text Box 36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88" name="Text Box 36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89" name="Text Box 36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90" name="Text Box 36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91" name="Text Box 36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92" name="Text Box 36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93" name="Text Box 36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94" name="Text Box 36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95" name="Text Box 36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96" name="Text Box 36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97" name="Text Box 36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98" name="Text Box 36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699" name="Text Box 36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00" name="Text Box 36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01" name="Text Box 36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02" name="Text Box 36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03" name="Text Box 36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04" name="Text Box 36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05" name="Text Box 36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06" name="Text Box 36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07" name="Text Box 36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08" name="Text Box 36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09" name="Text Box 36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10" name="Text Box 36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11" name="Text Box 36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12" name="Text Box 36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13" name="Text Box 36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14" name="Text Box 36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15" name="Text Box 36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16" name="Text Box 36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17" name="Text Box 36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18" name="Text Box 37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19" name="Text Box 37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20" name="Text Box 37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21" name="Text Box 37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22" name="Text Box 37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23" name="Text Box 37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24" name="Text Box 37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25" name="Text Box 37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26" name="Text Box 37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27" name="Text Box 37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28" name="Text Box 37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29" name="Text Box 37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30" name="Text Box 37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31" name="Text Box 37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32" name="Text Box 37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33" name="Text Box 37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34" name="Text Box 37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35" name="Text Box 37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36" name="Text Box 37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37" name="Text Box 37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38" name="Text Box 37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39" name="Text Box 37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40" name="Text Box 37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41" name="Text Box 37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42" name="Text Box 37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43" name="Text Box 37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44" name="Text Box 37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45" name="Text Box 37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46" name="Text Box 37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47" name="Text Box 37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48" name="Text Box 37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49" name="Text Box 37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50" name="Text Box 37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51" name="Text Box 37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52" name="Text Box 37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53" name="Text Box 37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54" name="Text Box 37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55" name="Text Box 37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56" name="Text Box 37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57" name="Text Box 37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58" name="Text Box 37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59" name="Text Box 37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60" name="Text Box 37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61" name="Text Box 37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62" name="Text Box 37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63" name="Text Box 37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64" name="Text Box 37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65" name="Text Box 37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66" name="Text Box 37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67" name="Text Box 37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68" name="Text Box 37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69" name="Text Box 37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70" name="Text Box 37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71" name="Text Box 37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72" name="Text Box 37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73" name="Text Box 37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74" name="Text Box 37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75" name="Text Box 37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76" name="Text Box 37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77" name="Text Box 37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78" name="Text Box 37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79" name="Text Box 37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80" name="Text Box 37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81" name="Text Box 37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82" name="Text Box 37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83" name="Text Box 37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84" name="Text Box 37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85" name="Text Box 37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86" name="Text Box 37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87" name="Text Box 37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88" name="Text Box 37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89" name="Text Box 37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90" name="Text Box 37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91" name="Text Box 37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92" name="Text Box 37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93" name="Text Box 37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94" name="Text Box 37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95" name="Text Box 37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96" name="Text Box 37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97" name="Text Box 37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98" name="Text Box 37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799" name="Text Box 37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00" name="Text Box 37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01" name="Text Box 37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02" name="Text Box 37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03" name="Text Box 37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04" name="Text Box 37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05" name="Text Box 37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06" name="Text Box 37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07" name="Text Box 37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08" name="Text Box 37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09" name="Text Box 37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10" name="Text Box 37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11" name="Text Box 37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12" name="Text Box 37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13" name="Text Box 37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14" name="Text Box 37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15" name="Text Box 37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16" name="Text Box 37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17" name="Text Box 37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18" name="Text Box 38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19" name="Text Box 38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20" name="Text Box 38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21" name="Text Box 38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22" name="Text Box 38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23" name="Text Box 38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24" name="Text Box 38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25" name="Text Box 38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26" name="Text Box 38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27" name="Text Box 38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28" name="Text Box 38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29" name="Text Box 38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30" name="Text Box 38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31" name="Text Box 38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32" name="Text Box 38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33" name="Text Box 38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34" name="Text Box 38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35" name="Text Box 38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36" name="Text Box 38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37" name="Text Box 38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38" name="Text Box 38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39" name="Text Box 38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40" name="Text Box 38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41" name="Text Box 38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42" name="Text Box 38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43" name="Text Box 38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44" name="Text Box 38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45" name="Text Box 38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46" name="Text Box 38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47" name="Text Box 38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48" name="Text Box 38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49" name="Text Box 38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50" name="Text Box 38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51" name="Text Box 38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52" name="Text Box 38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53" name="Text Box 38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54" name="Text Box 38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55" name="Text Box 38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56" name="Text Box 38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57" name="Text Box 38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58" name="Text Box 38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59" name="Text Box 38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60" name="Text Box 38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61" name="Text Box 38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62" name="Text Box 38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63" name="Text Box 38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64" name="Text Box 38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65" name="Text Box 38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66" name="Text Box 38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67" name="Text Box 38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68" name="Text Box 38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69" name="Text Box 38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70" name="Text Box 38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71" name="Text Box 38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72" name="Text Box 38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73" name="Text Box 38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74" name="Text Box 38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75" name="Text Box 38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76" name="Text Box 38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77" name="Text Box 38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78" name="Text Box 38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79" name="Text Box 38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80" name="Text Box 38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81" name="Text Box 38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82" name="Text Box 38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83" name="Text Box 38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84" name="Text Box 38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85" name="Text Box 38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86" name="Text Box 38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87" name="Text Box 38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88" name="Text Box 38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89" name="Text Box 38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90" name="Text Box 38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91" name="Text Box 38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92" name="Text Box 38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93" name="Text Box 38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94" name="Text Box 38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95" name="Text Box 38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96" name="Text Box 38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97" name="Text Box 38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98" name="Text Box 38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899" name="Text Box 38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00" name="Text Box 38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01" name="Text Box 38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02" name="Text Box 38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03" name="Text Box 38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04" name="Text Box 38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05" name="Text Box 38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06" name="Text Box 38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07" name="Text Box 38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08" name="Text Box 38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09" name="Text Box 38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10" name="Text Box 38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11" name="Text Box 38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12" name="Text Box 38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13" name="Text Box 38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14" name="Text Box 38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15" name="Text Box 38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16" name="Text Box 38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17" name="Text Box 38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18" name="Text Box 39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19" name="Text Box 39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20" name="Text Box 39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21" name="Text Box 39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22" name="Text Box 39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23" name="Text Box 39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24" name="Text Box 39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25" name="Text Box 39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26" name="Text Box 39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27" name="Text Box 39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28" name="Text Box 39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29" name="Text Box 39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30" name="Text Box 39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31" name="Text Box 39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32" name="Text Box 39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33" name="Text Box 39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34" name="Text Box 39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35" name="Text Box 39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36" name="Text Box 39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37" name="Text Box 39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38" name="Text Box 39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39" name="Text Box 39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40" name="Text Box 39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41" name="Text Box 39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42" name="Text Box 39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43" name="Text Box 39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44" name="Text Box 39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45" name="Text Box 39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46" name="Text Box 39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47" name="Text Box 39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48" name="Text Box 39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49" name="Text Box 39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50" name="Text Box 39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51" name="Text Box 39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52" name="Text Box 39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53" name="Text Box 39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54" name="Text Box 39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55" name="Text Box 39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56" name="Text Box 39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57" name="Text Box 39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58" name="Text Box 39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59" name="Text Box 39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60" name="Text Box 39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61" name="Text Box 39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62" name="Text Box 39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63" name="Text Box 39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64" name="Text Box 39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65" name="Text Box 39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66" name="Text Box 39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67" name="Text Box 39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68" name="Text Box 39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69" name="Text Box 39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70" name="Text Box 39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71" name="Text Box 39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72" name="Text Box 39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73" name="Text Box 39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74" name="Text Box 39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75" name="Text Box 39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76" name="Text Box 39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77" name="Text Box 39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78" name="Text Box 39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79" name="Text Box 39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80" name="Text Box 39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81" name="Text Box 39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82" name="Text Box 39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83" name="Text Box 39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84" name="Text Box 39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85" name="Text Box 39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86" name="Text Box 39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87" name="Text Box 39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88" name="Text Box 39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89" name="Text Box 39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90" name="Text Box 39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91" name="Text Box 39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92" name="Text Box 39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93" name="Text Box 39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94" name="Text Box 39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95" name="Text Box 39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96" name="Text Box 39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97" name="Text Box 39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98" name="Text Box 39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6999" name="Text Box 39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00" name="Text Box 39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01" name="Text Box 39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02" name="Text Box 39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03" name="Text Box 39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04" name="Text Box 39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05" name="Text Box 39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06" name="Text Box 39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07" name="Text Box 39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08" name="Text Box 39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09" name="Text Box 39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10" name="Text Box 39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11" name="Text Box 39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12" name="Text Box 39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13" name="Text Box 39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14" name="Text Box 39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15" name="Text Box 39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16" name="Text Box 39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17" name="Text Box 39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18" name="Text Box 40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19" name="Text Box 40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20" name="Text Box 40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21" name="Text Box 40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22" name="Text Box 40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23" name="Text Box 40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24" name="Text Box 40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25" name="Text Box 40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26" name="Text Box 40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27" name="Text Box 40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28" name="Text Box 40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29" name="Text Box 40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30" name="Text Box 40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31" name="Text Box 40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32" name="Text Box 40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33" name="Text Box 40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34" name="Text Box 40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35" name="Text Box 40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36" name="Text Box 40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37" name="Text Box 40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38" name="Text Box 40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39" name="Text Box 40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40" name="Text Box 40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41" name="Text Box 40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42" name="Text Box 40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43" name="Text Box 40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44" name="Text Box 40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45" name="Text Box 40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46" name="Text Box 40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47" name="Text Box 40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48" name="Text Box 40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49" name="Text Box 40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50" name="Text Box 40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51" name="Text Box 40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52" name="Text Box 40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53" name="Text Box 40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54" name="Text Box 40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55" name="Text Box 40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56" name="Text Box 40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57" name="Text Box 40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58" name="Text Box 40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59" name="Text Box 40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60" name="Text Box 40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61" name="Text Box 40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62" name="Text Box 40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63" name="Text Box 40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64" name="Text Box 40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65" name="Text Box 40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66" name="Text Box 40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67" name="Text Box 40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68" name="Text Box 40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69" name="Text Box 40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70" name="Text Box 40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71" name="Text Box 40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72" name="Text Box 40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73" name="Text Box 40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74" name="Text Box 40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75" name="Text Box 40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76" name="Text Box 40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77" name="Text Box 40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78" name="Text Box 40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79" name="Text Box 40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80" name="Text Box 40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81" name="Text Box 40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82" name="Text Box 40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83" name="Text Box 40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84" name="Text Box 40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85" name="Text Box 40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86" name="Text Box 40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87" name="Text Box 40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88" name="Text Box 40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89" name="Text Box 40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90" name="Text Box 40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91" name="Text Box 40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92" name="Text Box 40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93" name="Text Box 40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94" name="Text Box 40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95" name="Text Box 40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96" name="Text Box 40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97" name="Text Box 40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98" name="Text Box 40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099" name="Text Box 40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00" name="Text Box 40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01" name="Text Box 40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02" name="Text Box 40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03" name="Text Box 40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04" name="Text Box 40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05" name="Text Box 40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06" name="Text Box 40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07" name="Text Box 40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08" name="Text Box 40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09" name="Text Box 40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10" name="Text Box 40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11" name="Text Box 40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12" name="Text Box 40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13" name="Text Box 40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14" name="Text Box 40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15" name="Text Box 40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16" name="Text Box 40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17" name="Text Box 40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18" name="Text Box 41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19" name="Text Box 41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20" name="Text Box 41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21" name="Text Box 41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22" name="Text Box 41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23" name="Text Box 41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24" name="Text Box 41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25" name="Text Box 41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26" name="Text Box 41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27" name="Text Box 41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28" name="Text Box 41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29" name="Text Box 41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30" name="Text Box 41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31" name="Text Box 41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32" name="Text Box 41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33" name="Text Box 41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34" name="Text Box 41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35" name="Text Box 41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36" name="Text Box 41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37" name="Text Box 41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38" name="Text Box 41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39" name="Text Box 41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40" name="Text Box 41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41" name="Text Box 41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42" name="Text Box 41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43" name="Text Box 41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44" name="Text Box 41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45" name="Text Box 41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46" name="Text Box 41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47" name="Text Box 41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48" name="Text Box 41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49" name="Text Box 41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50" name="Text Box 41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51" name="Text Box 41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52" name="Text Box 41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53" name="Text Box 41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54" name="Text Box 41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55" name="Text Box 41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56" name="Text Box 41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57" name="Text Box 41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58" name="Text Box 41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59" name="Text Box 41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60" name="Text Box 41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61" name="Text Box 41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62" name="Text Box 41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63" name="Text Box 41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64" name="Text Box 41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65" name="Text Box 41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66" name="Text Box 41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67" name="Text Box 41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68" name="Text Box 41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69" name="Text Box 41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70" name="Text Box 41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71" name="Text Box 41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72" name="Text Box 41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73" name="Text Box 41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74" name="Text Box 41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75" name="Text Box 41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76" name="Text Box 41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77" name="Text Box 41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78" name="Text Box 41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79" name="Text Box 41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80" name="Text Box 41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81" name="Text Box 41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82" name="Text Box 41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83" name="Text Box 41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84" name="Text Box 41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85" name="Text Box 41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86" name="Text Box 41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87" name="Text Box 41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88" name="Text Box 41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89" name="Text Box 41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90" name="Text Box 41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91" name="Text Box 41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92" name="Text Box 41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93" name="Text Box 41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94" name="Text Box 41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95" name="Text Box 41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96" name="Text Box 41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97" name="Text Box 41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98" name="Text Box 41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199" name="Text Box 41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00" name="Text Box 41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01" name="Text Box 41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02" name="Text Box 41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03" name="Text Box 41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04" name="Text Box 41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05" name="Text Box 41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06" name="Text Box 41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07" name="Text Box 41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08" name="Text Box 41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09" name="Text Box 41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10" name="Text Box 41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11" name="Text Box 41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12" name="Text Box 41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13" name="Text Box 41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14" name="Text Box 41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15" name="Text Box 41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16" name="Text Box 41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17" name="Text Box 41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18" name="Text Box 42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19" name="Text Box 42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20" name="Text Box 42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21" name="Text Box 42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22" name="Text Box 42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23" name="Text Box 42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24" name="Text Box 42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25" name="Text Box 42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26" name="Text Box 42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27" name="Text Box 42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28" name="Text Box 42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29" name="Text Box 42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30" name="Text Box 42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31" name="Text Box 42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32" name="Text Box 42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33" name="Text Box 42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34" name="Text Box 42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35" name="Text Box 42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36" name="Text Box 42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37" name="Text Box 42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38" name="Text Box 42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39" name="Text Box 42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40" name="Text Box 42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41" name="Text Box 42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42" name="Text Box 42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43" name="Text Box 42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44" name="Text Box 42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45" name="Text Box 42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46" name="Text Box 42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47" name="Text Box 42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48" name="Text Box 42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49" name="Text Box 42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50" name="Text Box 42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51" name="Text Box 42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52" name="Text Box 42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53" name="Text Box 42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54" name="Text Box 42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55" name="Text Box 42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56" name="Text Box 42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57" name="Text Box 42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58" name="Text Box 42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59" name="Text Box 42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60" name="Text Box 42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61" name="Text Box 42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62" name="Text Box 42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63" name="Text Box 42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64" name="Text Box 42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65" name="Text Box 42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66" name="Text Box 42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67" name="Text Box 42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68" name="Text Box 42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69" name="Text Box 42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70" name="Text Box 42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71" name="Text Box 42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72" name="Text Box 42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73" name="Text Box 42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74" name="Text Box 42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75" name="Text Box 42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76" name="Text Box 42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77" name="Text Box 42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78" name="Text Box 42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79" name="Text Box 42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80" name="Text Box 42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81" name="Text Box 42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82" name="Text Box 42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83" name="Text Box 42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84" name="Text Box 42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85" name="Text Box 42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86" name="Text Box 42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87" name="Text Box 42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88" name="Text Box 42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89" name="Text Box 42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90" name="Text Box 42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91" name="Text Box 42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92" name="Text Box 42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93" name="Text Box 42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94" name="Text Box 42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95" name="Text Box 42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96" name="Text Box 42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97" name="Text Box 42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98" name="Text Box 42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299" name="Text Box 42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00" name="Text Box 42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01" name="Text Box 42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02" name="Text Box 42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03" name="Text Box 42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04" name="Text Box 42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05" name="Text Box 42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06" name="Text Box 42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07" name="Text Box 42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08" name="Text Box 42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09" name="Text Box 42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10" name="Text Box 42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11" name="Text Box 42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12" name="Text Box 42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13" name="Text Box 42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14" name="Text Box 42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15" name="Text Box 42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16" name="Text Box 42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17" name="Text Box 42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18" name="Text Box 43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19" name="Text Box 43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20" name="Text Box 43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21" name="Text Box 43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22" name="Text Box 43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23" name="Text Box 43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24" name="Text Box 43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25" name="Text Box 43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26" name="Text Box 43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27" name="Text Box 43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28" name="Text Box 43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29" name="Text Box 43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30" name="Text Box 43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31" name="Text Box 43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32" name="Text Box 43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33" name="Text Box 43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34" name="Text Box 43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35" name="Text Box 43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36" name="Text Box 43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37" name="Text Box 43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38" name="Text Box 43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39" name="Text Box 43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40" name="Text Box 43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41" name="Text Box 43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42" name="Text Box 43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43" name="Text Box 43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44" name="Text Box 43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45" name="Text Box 43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46" name="Text Box 43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47" name="Text Box 43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48" name="Text Box 43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49" name="Text Box 43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50" name="Text Box 43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51" name="Text Box 43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52" name="Text Box 43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53" name="Text Box 43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54" name="Text Box 43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55" name="Text Box 43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56" name="Text Box 43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57" name="Text Box 43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58" name="Text Box 43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59" name="Text Box 43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60" name="Text Box 43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61" name="Text Box 43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62" name="Text Box 43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63" name="Text Box 43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64" name="Text Box 43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65" name="Text Box 43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66" name="Text Box 43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67" name="Text Box 43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68" name="Text Box 43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69" name="Text Box 43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70" name="Text Box 43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71" name="Text Box 43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72" name="Text Box 43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73" name="Text Box 43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74" name="Text Box 43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75" name="Text Box 43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76" name="Text Box 43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77" name="Text Box 43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78" name="Text Box 43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79" name="Text Box 43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80" name="Text Box 43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81" name="Text Box 43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82" name="Text Box 43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83" name="Text Box 43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84" name="Text Box 43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85" name="Text Box 43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86" name="Text Box 43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87" name="Text Box 43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88" name="Text Box 43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89" name="Text Box 43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90" name="Text Box 43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91" name="Text Box 43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92" name="Text Box 43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93" name="Text Box 43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94" name="Text Box 43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95" name="Text Box 43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96" name="Text Box 43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97" name="Text Box 43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98" name="Text Box 43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399" name="Text Box 43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00" name="Text Box 43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01" name="Text Box 43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02" name="Text Box 43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03" name="Text Box 43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04" name="Text Box 43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05" name="Text Box 43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06" name="Text Box 43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07" name="Text Box 43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08" name="Text Box 43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09" name="Text Box 43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10" name="Text Box 43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11" name="Text Box 43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12" name="Text Box 43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13" name="Text Box 43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14" name="Text Box 43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15" name="Text Box 43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16" name="Text Box 43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17" name="Text Box 43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18" name="Text Box 44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19" name="Text Box 44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20" name="Text Box 44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21" name="Text Box 44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22" name="Text Box 44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23" name="Text Box 44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24" name="Text Box 44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25" name="Text Box 44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26" name="Text Box 44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27" name="Text Box 44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28" name="Text Box 44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29" name="Text Box 44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30" name="Text Box 44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31" name="Text Box 44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32" name="Text Box 44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33" name="Text Box 44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34" name="Text Box 44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35" name="Text Box 44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36" name="Text Box 44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37" name="Text Box 44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38" name="Text Box 44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39" name="Text Box 44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40" name="Text Box 44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41" name="Text Box 44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42" name="Text Box 44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43" name="Text Box 44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44" name="Text Box 44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45" name="Text Box 44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46" name="Text Box 44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47" name="Text Box 44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48" name="Text Box 44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49" name="Text Box 44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50" name="Text Box 44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51" name="Text Box 44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52" name="Text Box 44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53" name="Text Box 44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54" name="Text Box 44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55" name="Text Box 44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56" name="Text Box 44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57" name="Text Box 44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58" name="Text Box 44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59" name="Text Box 44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60" name="Text Box 44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61" name="Text Box 44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62" name="Text Box 44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63" name="Text Box 44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64" name="Text Box 44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65" name="Text Box 44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66" name="Text Box 44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67" name="Text Box 44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68" name="Text Box 44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69" name="Text Box 44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70" name="Text Box 44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71" name="Text Box 44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72" name="Text Box 44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73" name="Text Box 44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74" name="Text Box 44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75" name="Text Box 44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76" name="Text Box 44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77" name="Text Box 44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78" name="Text Box 44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79" name="Text Box 44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80" name="Text Box 44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81" name="Text Box 44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82" name="Text Box 44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83" name="Text Box 44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84" name="Text Box 44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85" name="Text Box 44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86" name="Text Box 44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87" name="Text Box 44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88" name="Text Box 44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89" name="Text Box 44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90" name="Text Box 44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91" name="Text Box 44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92" name="Text Box 44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93" name="Text Box 44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94" name="Text Box 44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95" name="Text Box 44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96" name="Text Box 44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97" name="Text Box 44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98" name="Text Box 44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499" name="Text Box 44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00" name="Text Box 44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01" name="Text Box 44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02" name="Text Box 44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03" name="Text Box 44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04" name="Text Box 44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05" name="Text Box 44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06" name="Text Box 44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07" name="Text Box 44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08" name="Text Box 44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09" name="Text Box 44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10" name="Text Box 44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11" name="Text Box 44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12" name="Text Box 44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13" name="Text Box 44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14" name="Text Box 44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15" name="Text Box 44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16" name="Text Box 44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17" name="Text Box 44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18" name="Text Box 45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19" name="Text Box 45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20" name="Text Box 45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21" name="Text Box 45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22" name="Text Box 45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23" name="Text Box 45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24" name="Text Box 45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25" name="Text Box 45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26" name="Text Box 45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27" name="Text Box 45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28" name="Text Box 45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29" name="Text Box 45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30" name="Text Box 45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31" name="Text Box 45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32" name="Text Box 45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33" name="Text Box 45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34" name="Text Box 45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35" name="Text Box 45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36" name="Text Box 45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37" name="Text Box 45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38" name="Text Box 45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39" name="Text Box 45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40" name="Text Box 45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41" name="Text Box 45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42" name="Text Box 45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43" name="Text Box 45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44" name="Text Box 45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45" name="Text Box 45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46" name="Text Box 45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47" name="Text Box 45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48" name="Text Box 45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49" name="Text Box 45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50" name="Text Box 45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51" name="Text Box 45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52" name="Text Box 45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53" name="Text Box 45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54" name="Text Box 45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55" name="Text Box 45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56" name="Text Box 45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57" name="Text Box 45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58" name="Text Box 45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59" name="Text Box 45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60" name="Text Box 45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61" name="Text Box 45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62" name="Text Box 45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63" name="Text Box 45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64" name="Text Box 45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65" name="Text Box 45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66" name="Text Box 45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67" name="Text Box 45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68" name="Text Box 45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69" name="Text Box 45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70" name="Text Box 45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71" name="Text Box 45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72" name="Text Box 45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73" name="Text Box 45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74" name="Text Box 45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75" name="Text Box 45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76" name="Text Box 45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77" name="Text Box 45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78" name="Text Box 45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79" name="Text Box 45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80" name="Text Box 45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81" name="Text Box 45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82" name="Text Box 45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83" name="Text Box 45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84" name="Text Box 45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85" name="Text Box 45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86" name="Text Box 45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87" name="Text Box 45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88" name="Text Box 45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89" name="Text Box 45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90" name="Text Box 45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91" name="Text Box 45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92" name="Text Box 45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93" name="Text Box 45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94" name="Text Box 45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95" name="Text Box 45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96" name="Text Box 45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97" name="Text Box 45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98" name="Text Box 45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599" name="Text Box 45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00" name="Text Box 45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01" name="Text Box 45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02" name="Text Box 45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03" name="Text Box 45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04" name="Text Box 45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05" name="Text Box 45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06" name="Text Box 45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07" name="Text Box 45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08" name="Text Box 45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09" name="Text Box 45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10" name="Text Box 45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11" name="Text Box 45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12" name="Text Box 45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13" name="Text Box 45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14" name="Text Box 45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15" name="Text Box 45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16" name="Text Box 45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17" name="Text Box 45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18" name="Text Box 46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19" name="Text Box 46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20" name="Text Box 46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21" name="Text Box 46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22" name="Text Box 46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23" name="Text Box 46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24" name="Text Box 46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25" name="Text Box 46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26" name="Text Box 46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27" name="Text Box 46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28" name="Text Box 46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29" name="Text Box 46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30" name="Text Box 46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31" name="Text Box 46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32" name="Text Box 46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33" name="Text Box 46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34" name="Text Box 46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35" name="Text Box 46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36" name="Text Box 46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37" name="Text Box 46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38" name="Text Box 46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39" name="Text Box 46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40" name="Text Box 46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41" name="Text Box 46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42" name="Text Box 46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43" name="Text Box 46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44" name="Text Box 46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45" name="Text Box 46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46" name="Text Box 46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47" name="Text Box 46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48" name="Text Box 46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49" name="Text Box 46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50" name="Text Box 46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51" name="Text Box 46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52" name="Text Box 46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53" name="Text Box 46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54" name="Text Box 46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55" name="Text Box 46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56" name="Text Box 46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57" name="Text Box 46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58" name="Text Box 46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59" name="Text Box 46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60" name="Text Box 46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61" name="Text Box 46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62" name="Text Box 46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63" name="Text Box 46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64" name="Text Box 46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65" name="Text Box 46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66" name="Text Box 46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67" name="Text Box 46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68" name="Text Box 46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69" name="Text Box 46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70" name="Text Box 46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71" name="Text Box 46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72" name="Text Box 46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73" name="Text Box 46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74" name="Text Box 46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75" name="Text Box 46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76" name="Text Box 46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77" name="Text Box 46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78" name="Text Box 46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79" name="Text Box 46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80" name="Text Box 46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81" name="Text Box 46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82" name="Text Box 46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83" name="Text Box 46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84" name="Text Box 46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85" name="Text Box 46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86" name="Text Box 46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87" name="Text Box 46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88" name="Text Box 46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89" name="Text Box 46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90" name="Text Box 46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91" name="Text Box 46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92" name="Text Box 46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93" name="Text Box 46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94" name="Text Box 46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95" name="Text Box 46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96" name="Text Box 46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97" name="Text Box 46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98" name="Text Box 46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699" name="Text Box 46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00" name="Text Box 46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01" name="Text Box 46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02" name="Text Box 46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03" name="Text Box 46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04" name="Text Box 46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05" name="Text Box 46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06" name="Text Box 46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07" name="Text Box 46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08" name="Text Box 46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09" name="Text Box 46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10" name="Text Box 46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11" name="Text Box 46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12" name="Text Box 46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13" name="Text Box 46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14" name="Text Box 46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15" name="Text Box 46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16" name="Text Box 46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17" name="Text Box 46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18" name="Text Box 47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19" name="Text Box 47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20" name="Text Box 47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21" name="Text Box 47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22" name="Text Box 47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23" name="Text Box 47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24" name="Text Box 47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25" name="Text Box 47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26" name="Text Box 47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27" name="Text Box 47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28" name="Text Box 47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29" name="Text Box 47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30" name="Text Box 47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31" name="Text Box 47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32" name="Text Box 47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33" name="Text Box 47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34" name="Text Box 47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35" name="Text Box 47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36" name="Text Box 47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37" name="Text Box 47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38" name="Text Box 47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39" name="Text Box 47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40" name="Text Box 47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41" name="Text Box 47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42" name="Text Box 47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43" name="Text Box 47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44" name="Text Box 47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45" name="Text Box 47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46" name="Text Box 47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47" name="Text Box 47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48" name="Text Box 47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49" name="Text Box 47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50" name="Text Box 47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51" name="Text Box 47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52" name="Text Box 47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53" name="Text Box 47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54" name="Text Box 47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55" name="Text Box 47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56" name="Text Box 47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57" name="Text Box 47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58" name="Text Box 47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59" name="Text Box 47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60" name="Text Box 47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61" name="Text Box 47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62" name="Text Box 47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63" name="Text Box 47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64" name="Text Box 47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65" name="Text Box 47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66" name="Text Box 47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67" name="Text Box 47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68" name="Text Box 47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69" name="Text Box 47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70" name="Text Box 47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71" name="Text Box 47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72" name="Text Box 47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73" name="Text Box 47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74" name="Text Box 47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75" name="Text Box 47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76" name="Text Box 47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77" name="Text Box 47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78" name="Text Box 47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79" name="Text Box 47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80" name="Text Box 47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81" name="Text Box 47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82" name="Text Box 47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83" name="Text Box 47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84" name="Text Box 47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85" name="Text Box 47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86" name="Text Box 47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87" name="Text Box 47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88" name="Text Box 47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89" name="Text Box 47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90" name="Text Box 47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91" name="Text Box 47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92" name="Text Box 47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93" name="Text Box 47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94" name="Text Box 47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95" name="Text Box 47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96" name="Text Box 47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97" name="Text Box 47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98" name="Text Box 47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799" name="Text Box 47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00" name="Text Box 47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01" name="Text Box 47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02" name="Text Box 47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03" name="Text Box 47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04" name="Text Box 47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05" name="Text Box 47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06" name="Text Box 47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07" name="Text Box 47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08" name="Text Box 47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09" name="Text Box 47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10" name="Text Box 47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11" name="Text Box 47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12" name="Text Box 47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13" name="Text Box 47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14" name="Text Box 47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15" name="Text Box 47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16" name="Text Box 47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17" name="Text Box 47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18" name="Text Box 48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19" name="Text Box 48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20" name="Text Box 48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21" name="Text Box 48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22" name="Text Box 48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23" name="Text Box 48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24" name="Text Box 48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25" name="Text Box 48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26" name="Text Box 48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27" name="Text Box 48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28" name="Text Box 48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29" name="Text Box 48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30" name="Text Box 48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31" name="Text Box 48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32" name="Text Box 48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33" name="Text Box 48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34" name="Text Box 48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35" name="Text Box 48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36" name="Text Box 48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37" name="Text Box 48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38" name="Text Box 48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39" name="Text Box 48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40" name="Text Box 48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41" name="Text Box 48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42" name="Text Box 48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43" name="Text Box 48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44" name="Text Box 48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45" name="Text Box 48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46" name="Text Box 48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47" name="Text Box 48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48" name="Text Box 48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49" name="Text Box 48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50" name="Text Box 48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51" name="Text Box 48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52" name="Text Box 48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53" name="Text Box 48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54" name="Text Box 48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55" name="Text Box 48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56" name="Text Box 48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57" name="Text Box 48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58" name="Text Box 48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59" name="Text Box 48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60" name="Text Box 48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61" name="Text Box 48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62" name="Text Box 48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63" name="Text Box 48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64" name="Text Box 48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65" name="Text Box 48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66" name="Text Box 48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67" name="Text Box 48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68" name="Text Box 48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69" name="Text Box 48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70" name="Text Box 48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71" name="Text Box 48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72" name="Text Box 48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73" name="Text Box 48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74" name="Text Box 48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75" name="Text Box 48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76" name="Text Box 48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77" name="Text Box 48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78" name="Text Box 48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79" name="Text Box 48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80" name="Text Box 48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81" name="Text Box 48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82" name="Text Box 48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83" name="Text Box 48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84" name="Text Box 48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85" name="Text Box 48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86" name="Text Box 48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87" name="Text Box 48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88" name="Text Box 48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89" name="Text Box 48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90" name="Text Box 48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91" name="Text Box 48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92" name="Text Box 48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93" name="Text Box 48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94" name="Text Box 48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95" name="Text Box 48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96" name="Text Box 48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97" name="Text Box 48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98" name="Text Box 48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899" name="Text Box 48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00" name="Text Box 48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01" name="Text Box 48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02" name="Text Box 48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03" name="Text Box 48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04" name="Text Box 48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05" name="Text Box 48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06" name="Text Box 48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07" name="Text Box 48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08" name="Text Box 48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09" name="Text Box 48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10" name="Text Box 48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11" name="Text Box 48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12" name="Text Box 48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13" name="Text Box 48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14" name="Text Box 48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15" name="Text Box 48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16" name="Text Box 48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17" name="Text Box 48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18" name="Text Box 49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19" name="Text Box 49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20" name="Text Box 49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21" name="Text Box 49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22" name="Text Box 49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23" name="Text Box 49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24" name="Text Box 49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25" name="Text Box 49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26" name="Text Box 49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27" name="Text Box 49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28" name="Text Box 49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29" name="Text Box 49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30" name="Text Box 49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31" name="Text Box 49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32" name="Text Box 49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33" name="Text Box 49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34" name="Text Box 49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35" name="Text Box 49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36" name="Text Box 49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37" name="Text Box 49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38" name="Text Box 49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39" name="Text Box 49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40" name="Text Box 49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41" name="Text Box 49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42" name="Text Box 49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43" name="Text Box 49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44" name="Text Box 49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45" name="Text Box 49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46" name="Text Box 49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47" name="Text Box 49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48" name="Text Box 49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49" name="Text Box 49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50" name="Text Box 49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51" name="Text Box 49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52" name="Text Box 49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53" name="Text Box 49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54" name="Text Box 49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55" name="Text Box 49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56" name="Text Box 49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57" name="Text Box 49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58" name="Text Box 49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59" name="Text Box 49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60" name="Text Box 49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61" name="Text Box 49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62" name="Text Box 49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63" name="Text Box 49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64" name="Text Box 49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65" name="Text Box 49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66" name="Text Box 49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67" name="Text Box 49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68" name="Text Box 49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69" name="Text Box 49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70" name="Text Box 49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71" name="Text Box 49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72" name="Text Box 49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73" name="Text Box 49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74" name="Text Box 49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75" name="Text Box 49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76" name="Text Box 49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77" name="Text Box 49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78" name="Text Box 49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79" name="Text Box 49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80" name="Text Box 49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81" name="Text Box 49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82" name="Text Box 49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83" name="Text Box 49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84" name="Text Box 49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85" name="Text Box 49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86" name="Text Box 49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87" name="Text Box 49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88" name="Text Box 49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89" name="Text Box 49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90" name="Text Box 49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91" name="Text Box 49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92" name="Text Box 49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93" name="Text Box 49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94" name="Text Box 49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95" name="Text Box 49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96" name="Text Box 49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97" name="Text Box 49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98" name="Text Box 49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7999" name="Text Box 49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00" name="Text Box 49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01" name="Text Box 49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02" name="Text Box 49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03" name="Text Box 49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04" name="Text Box 49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05" name="Text Box 49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06" name="Text Box 49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07" name="Text Box 49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08" name="Text Box 49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09" name="Text Box 49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10" name="Text Box 49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11" name="Text Box 49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12" name="Text Box 49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13" name="Text Box 49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14" name="Text Box 49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15" name="Text Box 49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16" name="Text Box 49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17" name="Text Box 49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18" name="Text Box 50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19" name="Text Box 50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20" name="Text Box 50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21" name="Text Box 50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22" name="Text Box 50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23" name="Text Box 50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24" name="Text Box 50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25" name="Text Box 50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26" name="Text Box 50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27" name="Text Box 50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28" name="Text Box 50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29" name="Text Box 50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30" name="Text Box 50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31" name="Text Box 50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32" name="Text Box 50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33" name="Text Box 50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34" name="Text Box 50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35" name="Text Box 50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36" name="Text Box 50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37" name="Text Box 50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38" name="Text Box 50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39" name="Text Box 50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40" name="Text Box 50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41" name="Text Box 50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42" name="Text Box 50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43" name="Text Box 50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44" name="Text Box 50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45" name="Text Box 50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46" name="Text Box 50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47" name="Text Box 50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48" name="Text Box 50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49" name="Text Box 50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50" name="Text Box 50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51" name="Text Box 50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52" name="Text Box 50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53" name="Text Box 50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54" name="Text Box 50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55" name="Text Box 50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56" name="Text Box 50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57" name="Text Box 50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58" name="Text Box 50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59" name="Text Box 50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60" name="Text Box 50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61" name="Text Box 50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62" name="Text Box 50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63" name="Text Box 50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64" name="Text Box 50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65" name="Text Box 50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66" name="Text Box 50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67" name="Text Box 50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68" name="Text Box 50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69" name="Text Box 50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70" name="Text Box 50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71" name="Text Box 50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72" name="Text Box 50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73" name="Text Box 50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74" name="Text Box 50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75" name="Text Box 50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76" name="Text Box 50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77" name="Text Box 50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78" name="Text Box 50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79" name="Text Box 50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80" name="Text Box 50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81" name="Text Box 50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82" name="Text Box 50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83" name="Text Box 50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84" name="Text Box 50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85" name="Text Box 50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86" name="Text Box 50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87" name="Text Box 50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88" name="Text Box 50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89" name="Text Box 50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90" name="Text Box 50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91" name="Text Box 50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92" name="Text Box 50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93" name="Text Box 50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94" name="Text Box 50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95" name="Text Box 50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96" name="Text Box 50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97" name="Text Box 50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98" name="Text Box 50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099" name="Text Box 50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00" name="Text Box 50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01" name="Text Box 50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02" name="Text Box 50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03" name="Text Box 50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04" name="Text Box 50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05" name="Text Box 50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06" name="Text Box 50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07" name="Text Box 50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08" name="Text Box 50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09" name="Text Box 50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10" name="Text Box 50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11" name="Text Box 50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12" name="Text Box 50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13" name="Text Box 50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14" name="Text Box 50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15" name="Text Box 50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16" name="Text Box 50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17" name="Text Box 50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18" name="Text Box 51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19" name="Text Box 51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20" name="Text Box 51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21" name="Text Box 51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22" name="Text Box 51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23" name="Text Box 51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24" name="Text Box 51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25" name="Text Box 51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26" name="Text Box 51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27" name="Text Box 51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28" name="Text Box 51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29" name="Text Box 51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30" name="Text Box 51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31" name="Text Box 51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32" name="Text Box 51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33" name="Text Box 51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34" name="Text Box 51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35" name="Text Box 51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36" name="Text Box 51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37" name="Text Box 51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38" name="Text Box 51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39" name="Text Box 51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40" name="Text Box 51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41" name="Text Box 51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42" name="Text Box 51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43" name="Text Box 51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44" name="Text Box 51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45" name="Text Box 51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46" name="Text Box 51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47" name="Text Box 51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48" name="Text Box 51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49" name="Text Box 51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50" name="Text Box 51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51" name="Text Box 51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52" name="Text Box 51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53" name="Text Box 51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54" name="Text Box 51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55" name="Text Box 51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56" name="Text Box 51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57" name="Text Box 51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58" name="Text Box 51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59" name="Text Box 51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60" name="Text Box 51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61" name="Text Box 51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62" name="Text Box 51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63" name="Text Box 51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64" name="Text Box 51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65" name="Text Box 51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66" name="Text Box 51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67" name="Text Box 51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68" name="Text Box 51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69" name="Text Box 51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70" name="Text Box 51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71" name="Text Box 51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72" name="Text Box 51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73" name="Text Box 51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74" name="Text Box 51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75" name="Text Box 51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76" name="Text Box 51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77" name="Text Box 51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78" name="Text Box 51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79" name="Text Box 51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80" name="Text Box 51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81" name="Text Box 51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82" name="Text Box 51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83" name="Text Box 51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84" name="Text Box 51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85" name="Text Box 51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86" name="Text Box 51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87" name="Text Box 51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88" name="Text Box 51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89" name="Text Box 51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90" name="Text Box 51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91" name="Text Box 51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92" name="Text Box 51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93" name="Text Box 51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94" name="Text Box 51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95" name="Text Box 51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96" name="Text Box 51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97" name="Text Box 51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98" name="Text Box 51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199" name="Text Box 51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00" name="Text Box 51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01" name="Text Box 51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02" name="Text Box 51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03" name="Text Box 51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04" name="Text Box 51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05" name="Text Box 51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06" name="Text Box 51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07" name="Text Box 51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08" name="Text Box 51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09" name="Text Box 51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10" name="Text Box 51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11" name="Text Box 51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12" name="Text Box 51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13" name="Text Box 51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14" name="Text Box 51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15" name="Text Box 51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16" name="Text Box 51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17" name="Text Box 51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18" name="Text Box 52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19" name="Text Box 52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20" name="Text Box 52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21" name="Text Box 52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22" name="Text Box 52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23" name="Text Box 52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24" name="Text Box 52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25" name="Text Box 52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26" name="Text Box 52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27" name="Text Box 52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28" name="Text Box 52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29" name="Text Box 52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30" name="Text Box 52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31" name="Text Box 52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32" name="Text Box 52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33" name="Text Box 52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34" name="Text Box 52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35" name="Text Box 52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36" name="Text Box 52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37" name="Text Box 52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38" name="Text Box 52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39" name="Text Box 52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40" name="Text Box 52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41" name="Text Box 52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42" name="Text Box 52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43" name="Text Box 52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44" name="Text Box 52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45" name="Text Box 52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46" name="Text Box 52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47" name="Text Box 52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48" name="Text Box 52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49" name="Text Box 52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50" name="Text Box 52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51" name="Text Box 52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52" name="Text Box 52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53" name="Text Box 52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54" name="Text Box 52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55" name="Text Box 52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56" name="Text Box 52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57" name="Text Box 52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58" name="Text Box 52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59" name="Text Box 52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60" name="Text Box 52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61" name="Text Box 52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62" name="Text Box 52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63" name="Text Box 52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64" name="Text Box 52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65" name="Text Box 52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66" name="Text Box 52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67" name="Text Box 52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68" name="Text Box 52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69" name="Text Box 52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70" name="Text Box 52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71" name="Text Box 52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72" name="Text Box 52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73" name="Text Box 52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74" name="Text Box 52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75" name="Text Box 52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76" name="Text Box 52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77" name="Text Box 52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78" name="Text Box 52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79" name="Text Box 52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80" name="Text Box 52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81" name="Text Box 52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82" name="Text Box 52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83" name="Text Box 52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84" name="Text Box 52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85" name="Text Box 52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86" name="Text Box 52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87" name="Text Box 52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88" name="Text Box 52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89" name="Text Box 52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90" name="Text Box 52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91" name="Text Box 52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92" name="Text Box 52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93" name="Text Box 52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94" name="Text Box 52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95" name="Text Box 52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96" name="Text Box 52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97" name="Text Box 52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98" name="Text Box 52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299" name="Text Box 52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00" name="Text Box 52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01" name="Text Box 52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02" name="Text Box 52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03" name="Text Box 52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04" name="Text Box 52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05" name="Text Box 52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06" name="Text Box 52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07" name="Text Box 52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08" name="Text Box 52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09" name="Text Box 52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10" name="Text Box 52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11" name="Text Box 52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12" name="Text Box 52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13" name="Text Box 52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14" name="Text Box 52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15" name="Text Box 52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16" name="Text Box 52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17" name="Text Box 52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18" name="Text Box 53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19" name="Text Box 53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20" name="Text Box 53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21" name="Text Box 53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22" name="Text Box 53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23" name="Text Box 53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24" name="Text Box 53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25" name="Text Box 53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26" name="Text Box 530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27" name="Text Box 530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28" name="Text Box 531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29" name="Text Box 531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30" name="Text Box 531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31" name="Text Box 531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32" name="Text Box 531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33" name="Text Box 531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34" name="Text Box 531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35" name="Text Box 531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36" name="Text Box 531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37" name="Text Box 531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38" name="Text Box 532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39" name="Text Box 532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40" name="Text Box 532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41" name="Text Box 532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42" name="Text Box 532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43" name="Text Box 532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44" name="Text Box 532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45" name="Text Box 532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46" name="Text Box 532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47" name="Text Box 532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48" name="Text Box 533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49" name="Text Box 533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50" name="Text Box 533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51" name="Text Box 533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52" name="Text Box 533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53" name="Text Box 533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54" name="Text Box 533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55" name="Text Box 533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56" name="Text Box 533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57" name="Text Box 533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58" name="Text Box 534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59" name="Text Box 534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60" name="Text Box 534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61" name="Text Box 534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62" name="Text Box 534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63" name="Text Box 534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64" name="Text Box 534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65" name="Text Box 534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66" name="Text Box 534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67" name="Text Box 534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68" name="Text Box 535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69" name="Text Box 535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70" name="Text Box 535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71" name="Text Box 535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72" name="Text Box 535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73" name="Text Box 535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74" name="Text Box 535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75" name="Text Box 535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76" name="Text Box 535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77" name="Text Box 535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78" name="Text Box 536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79" name="Text Box 536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80" name="Text Box 536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81" name="Text Box 536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82" name="Text Box 536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83" name="Text Box 536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84" name="Text Box 536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85" name="Text Box 536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86" name="Text Box 536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87" name="Text Box 536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88" name="Text Box 537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89" name="Text Box 537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90" name="Text Box 537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91" name="Text Box 537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92" name="Text Box 537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93" name="Text Box 537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94" name="Text Box 537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95" name="Text Box 537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96" name="Text Box 537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97" name="Text Box 537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98" name="Text Box 538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399" name="Text Box 538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00" name="Text Box 538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01" name="Text Box 538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02" name="Text Box 538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03" name="Text Box 538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04" name="Text Box 538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05" name="Text Box 538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06" name="Text Box 538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07" name="Text Box 538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08" name="Text Box 539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09" name="Text Box 539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10" name="Text Box 539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11" name="Text Box 539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12" name="Text Box 539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13" name="Text Box 539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14" name="Text Box 539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15" name="Text Box 539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16" name="Text Box 5398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17" name="Text Box 5399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18" name="Text Box 5400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19" name="Text Box 5401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20" name="Text Box 5402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21" name="Text Box 5403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22" name="Text Box 5404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23" name="Text Box 5405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24" name="Text Box 5406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1164</xdr:row>
      <xdr:rowOff>0</xdr:rowOff>
    </xdr:from>
    <xdr:to>
      <xdr:col>4</xdr:col>
      <xdr:colOff>85725</xdr:colOff>
      <xdr:row>1165</xdr:row>
      <xdr:rowOff>19050</xdr:rowOff>
    </xdr:to>
    <xdr:sp macro="" textlink="">
      <xdr:nvSpPr>
        <xdr:cNvPr id="8425" name="Text Box 5407"/>
        <xdr:cNvSpPr txBox="1">
          <a:spLocks noChangeArrowheads="1"/>
        </xdr:cNvSpPr>
      </xdr:nvSpPr>
      <xdr:spPr bwMode="auto">
        <a:xfrm>
          <a:off x="4686300" y="22174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26" name="Text Box 5427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27" name="Text Box 5428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28" name="Text Box 5429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29" name="Text Box 5430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30" name="Text Box 5431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31" name="Text Box 5432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32" name="Text Box 5433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33" name="Text Box 5434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34" name="Text Box 5435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35" name="Text Box 5436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36" name="Text Box 5437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37" name="Text Box 5438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38" name="Text Box 5439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39" name="Text Box 5440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40" name="Text Box 5441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41" name="Text Box 5442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42" name="Text Box 5443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43" name="Text Box 5444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44" name="Text Box 5445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45" name="Text Box 5446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46" name="Text Box 5447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47" name="Text Box 5448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48" name="Text Box 5449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49" name="Text Box 5450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50" name="Text Box 5451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51" name="Text Box 5452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52" name="Text Box 5453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53" name="Text Box 5454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54" name="Text Box 5455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55" name="Text Box 5456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56" name="Text Box 5457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57" name="Text Box 5458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58" name="Text Box 5459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59" name="Text Box 5460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60" name="Text Box 5461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61" name="Text Box 5462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62" name="Text Box 5463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63" name="Text Box 5464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64" name="Text Box 5465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65" name="Text Box 5466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66" name="Text Box 5467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1163</xdr:row>
      <xdr:rowOff>0</xdr:rowOff>
    </xdr:from>
    <xdr:to>
      <xdr:col>4</xdr:col>
      <xdr:colOff>85725</xdr:colOff>
      <xdr:row>1164</xdr:row>
      <xdr:rowOff>19050</xdr:rowOff>
    </xdr:to>
    <xdr:sp macro="" textlink="">
      <xdr:nvSpPr>
        <xdr:cNvPr id="8467" name="Text Box 5468"/>
        <xdr:cNvSpPr txBox="1">
          <a:spLocks noChangeArrowheads="1"/>
        </xdr:cNvSpPr>
      </xdr:nvSpPr>
      <xdr:spPr bwMode="auto">
        <a:xfrm>
          <a:off x="4686300" y="221551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85725</xdr:colOff>
      <xdr:row>403</xdr:row>
      <xdr:rowOff>19051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76581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04" name="Text Box 5427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05" name="Text Box 5428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06" name="Text Box 5429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07" name="Text Box 5430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08" name="Text Box 5431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09" name="Text Box 5432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10" name="Text Box 5433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11" name="Text Box 5434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12" name="Text Box 5435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13" name="Text Box 5436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14" name="Text Box 5437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15" name="Text Box 5438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16" name="Text Box 5439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17" name="Text Box 5440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18" name="Text Box 5441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19" name="Text Box 5442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20" name="Text Box 5443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21" name="Text Box 5444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22" name="Text Box 5445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23" name="Text Box 5446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24" name="Text Box 5447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25" name="Text Box 5448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26" name="Text Box 5449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27" name="Text Box 5450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28" name="Text Box 5451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29" name="Text Box 5452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30" name="Text Box 5453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31" name="Text Box 5454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32" name="Text Box 5455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33" name="Text Box 5456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34" name="Text Box 5457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35" name="Text Box 5458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36" name="Text Box 5459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37" name="Text Box 5460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38" name="Text Box 5461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39" name="Text Box 5462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40" name="Text Box 5463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41" name="Text Box 5464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42" name="Text Box 5465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43" name="Text Box 5466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44" name="Text Box 5467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85725</xdr:colOff>
      <xdr:row>402</xdr:row>
      <xdr:rowOff>19049</xdr:rowOff>
    </xdr:to>
    <xdr:sp macro="" textlink="">
      <xdr:nvSpPr>
        <xdr:cNvPr id="5645" name="Text Box 5468"/>
        <xdr:cNvSpPr txBox="1">
          <a:spLocks noChangeArrowheads="1"/>
        </xdr:cNvSpPr>
      </xdr:nvSpPr>
      <xdr:spPr bwMode="auto">
        <a:xfrm>
          <a:off x="4686300" y="76390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641</xdr:row>
      <xdr:rowOff>0</xdr:rowOff>
    </xdr:from>
    <xdr:to>
      <xdr:col>4</xdr:col>
      <xdr:colOff>85725</xdr:colOff>
      <xdr:row>642</xdr:row>
      <xdr:rowOff>330</xdr:rowOff>
    </xdr:to>
    <xdr:sp macro="" textlink="">
      <xdr:nvSpPr>
        <xdr:cNvPr id="5646" name="Text Box 377"/>
        <xdr:cNvSpPr txBox="1">
          <a:spLocks noChangeArrowheads="1"/>
        </xdr:cNvSpPr>
      </xdr:nvSpPr>
      <xdr:spPr bwMode="auto">
        <a:xfrm>
          <a:off x="4686300" y="12211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641</xdr:row>
      <xdr:rowOff>0</xdr:rowOff>
    </xdr:from>
    <xdr:to>
      <xdr:col>4</xdr:col>
      <xdr:colOff>85725</xdr:colOff>
      <xdr:row>642</xdr:row>
      <xdr:rowOff>330</xdr:rowOff>
    </xdr:to>
    <xdr:sp macro="" textlink="">
      <xdr:nvSpPr>
        <xdr:cNvPr id="5647" name="Text Box 378"/>
        <xdr:cNvSpPr txBox="1">
          <a:spLocks noChangeArrowheads="1"/>
        </xdr:cNvSpPr>
      </xdr:nvSpPr>
      <xdr:spPr bwMode="auto">
        <a:xfrm>
          <a:off x="4686300" y="12211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641</xdr:row>
      <xdr:rowOff>0</xdr:rowOff>
    </xdr:from>
    <xdr:to>
      <xdr:col>4</xdr:col>
      <xdr:colOff>85725</xdr:colOff>
      <xdr:row>642</xdr:row>
      <xdr:rowOff>330</xdr:rowOff>
    </xdr:to>
    <xdr:sp macro="" textlink="">
      <xdr:nvSpPr>
        <xdr:cNvPr id="5648" name="Text Box 379"/>
        <xdr:cNvSpPr txBox="1">
          <a:spLocks noChangeArrowheads="1"/>
        </xdr:cNvSpPr>
      </xdr:nvSpPr>
      <xdr:spPr bwMode="auto">
        <a:xfrm>
          <a:off x="4686300" y="12211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641</xdr:row>
      <xdr:rowOff>0</xdr:rowOff>
    </xdr:from>
    <xdr:to>
      <xdr:col>4</xdr:col>
      <xdr:colOff>85725</xdr:colOff>
      <xdr:row>642</xdr:row>
      <xdr:rowOff>330</xdr:rowOff>
    </xdr:to>
    <xdr:sp macro="" textlink="">
      <xdr:nvSpPr>
        <xdr:cNvPr id="5649" name="Text Box 380"/>
        <xdr:cNvSpPr txBox="1">
          <a:spLocks noChangeArrowheads="1"/>
        </xdr:cNvSpPr>
      </xdr:nvSpPr>
      <xdr:spPr bwMode="auto">
        <a:xfrm>
          <a:off x="4686300" y="12211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641</xdr:row>
      <xdr:rowOff>0</xdr:rowOff>
    </xdr:from>
    <xdr:to>
      <xdr:col>4</xdr:col>
      <xdr:colOff>85725</xdr:colOff>
      <xdr:row>642</xdr:row>
      <xdr:rowOff>330</xdr:rowOff>
    </xdr:to>
    <xdr:sp macro="" textlink="">
      <xdr:nvSpPr>
        <xdr:cNvPr id="5650" name="Text Box 381"/>
        <xdr:cNvSpPr txBox="1">
          <a:spLocks noChangeArrowheads="1"/>
        </xdr:cNvSpPr>
      </xdr:nvSpPr>
      <xdr:spPr bwMode="auto">
        <a:xfrm>
          <a:off x="4686300" y="12211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641</xdr:row>
      <xdr:rowOff>0</xdr:rowOff>
    </xdr:from>
    <xdr:to>
      <xdr:col>4</xdr:col>
      <xdr:colOff>85725</xdr:colOff>
      <xdr:row>642</xdr:row>
      <xdr:rowOff>330</xdr:rowOff>
    </xdr:to>
    <xdr:sp macro="" textlink="">
      <xdr:nvSpPr>
        <xdr:cNvPr id="5651" name="Text Box 382"/>
        <xdr:cNvSpPr txBox="1">
          <a:spLocks noChangeArrowheads="1"/>
        </xdr:cNvSpPr>
      </xdr:nvSpPr>
      <xdr:spPr bwMode="auto">
        <a:xfrm>
          <a:off x="4686300" y="12211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641</xdr:row>
      <xdr:rowOff>0</xdr:rowOff>
    </xdr:from>
    <xdr:to>
      <xdr:col>4</xdr:col>
      <xdr:colOff>85725</xdr:colOff>
      <xdr:row>642</xdr:row>
      <xdr:rowOff>330</xdr:rowOff>
    </xdr:to>
    <xdr:sp macro="" textlink="">
      <xdr:nvSpPr>
        <xdr:cNvPr id="5652" name="Text Box 383"/>
        <xdr:cNvSpPr txBox="1">
          <a:spLocks noChangeArrowheads="1"/>
        </xdr:cNvSpPr>
      </xdr:nvSpPr>
      <xdr:spPr bwMode="auto">
        <a:xfrm>
          <a:off x="4686300" y="12211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641</xdr:row>
      <xdr:rowOff>0</xdr:rowOff>
    </xdr:from>
    <xdr:to>
      <xdr:col>4</xdr:col>
      <xdr:colOff>85725</xdr:colOff>
      <xdr:row>642</xdr:row>
      <xdr:rowOff>330</xdr:rowOff>
    </xdr:to>
    <xdr:sp macro="" textlink="">
      <xdr:nvSpPr>
        <xdr:cNvPr id="5653" name="Text Box 384"/>
        <xdr:cNvSpPr txBox="1">
          <a:spLocks noChangeArrowheads="1"/>
        </xdr:cNvSpPr>
      </xdr:nvSpPr>
      <xdr:spPr bwMode="auto">
        <a:xfrm>
          <a:off x="4686300" y="12211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641</xdr:row>
      <xdr:rowOff>0</xdr:rowOff>
    </xdr:from>
    <xdr:to>
      <xdr:col>4</xdr:col>
      <xdr:colOff>85725</xdr:colOff>
      <xdr:row>642</xdr:row>
      <xdr:rowOff>330</xdr:rowOff>
    </xdr:to>
    <xdr:sp macro="" textlink="">
      <xdr:nvSpPr>
        <xdr:cNvPr id="5654" name="Text Box 385"/>
        <xdr:cNvSpPr txBox="1">
          <a:spLocks noChangeArrowheads="1"/>
        </xdr:cNvSpPr>
      </xdr:nvSpPr>
      <xdr:spPr bwMode="auto">
        <a:xfrm>
          <a:off x="4686300" y="12211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641</xdr:row>
      <xdr:rowOff>0</xdr:rowOff>
    </xdr:from>
    <xdr:to>
      <xdr:col>4</xdr:col>
      <xdr:colOff>85725</xdr:colOff>
      <xdr:row>642</xdr:row>
      <xdr:rowOff>330</xdr:rowOff>
    </xdr:to>
    <xdr:sp macro="" textlink="">
      <xdr:nvSpPr>
        <xdr:cNvPr id="5655" name="Text Box 386"/>
        <xdr:cNvSpPr txBox="1">
          <a:spLocks noChangeArrowheads="1"/>
        </xdr:cNvSpPr>
      </xdr:nvSpPr>
      <xdr:spPr bwMode="auto">
        <a:xfrm>
          <a:off x="4686300" y="12211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641</xdr:row>
      <xdr:rowOff>0</xdr:rowOff>
    </xdr:from>
    <xdr:to>
      <xdr:col>4</xdr:col>
      <xdr:colOff>85725</xdr:colOff>
      <xdr:row>642</xdr:row>
      <xdr:rowOff>330</xdr:rowOff>
    </xdr:to>
    <xdr:sp macro="" textlink="">
      <xdr:nvSpPr>
        <xdr:cNvPr id="5656" name="Text Box 387"/>
        <xdr:cNvSpPr txBox="1">
          <a:spLocks noChangeArrowheads="1"/>
        </xdr:cNvSpPr>
      </xdr:nvSpPr>
      <xdr:spPr bwMode="auto">
        <a:xfrm>
          <a:off x="4686300" y="12211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641</xdr:row>
      <xdr:rowOff>0</xdr:rowOff>
    </xdr:from>
    <xdr:to>
      <xdr:col>4</xdr:col>
      <xdr:colOff>85725</xdr:colOff>
      <xdr:row>642</xdr:row>
      <xdr:rowOff>330</xdr:rowOff>
    </xdr:to>
    <xdr:sp macro="" textlink="">
      <xdr:nvSpPr>
        <xdr:cNvPr id="5657" name="Text Box 388"/>
        <xdr:cNvSpPr txBox="1">
          <a:spLocks noChangeArrowheads="1"/>
        </xdr:cNvSpPr>
      </xdr:nvSpPr>
      <xdr:spPr bwMode="auto">
        <a:xfrm>
          <a:off x="4686300" y="1221105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642</xdr:row>
      <xdr:rowOff>0</xdr:rowOff>
    </xdr:from>
    <xdr:to>
      <xdr:col>4</xdr:col>
      <xdr:colOff>85725</xdr:colOff>
      <xdr:row>643</xdr:row>
      <xdr:rowOff>332</xdr:rowOff>
    </xdr:to>
    <xdr:sp macro="" textlink="">
      <xdr:nvSpPr>
        <xdr:cNvPr id="5658" name="Text Box 389"/>
        <xdr:cNvSpPr txBox="1">
          <a:spLocks noChangeArrowheads="1"/>
        </xdr:cNvSpPr>
      </xdr:nvSpPr>
      <xdr:spPr bwMode="auto">
        <a:xfrm>
          <a:off x="4686300" y="122301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642</xdr:row>
      <xdr:rowOff>0</xdr:rowOff>
    </xdr:from>
    <xdr:to>
      <xdr:col>4</xdr:col>
      <xdr:colOff>85725</xdr:colOff>
      <xdr:row>643</xdr:row>
      <xdr:rowOff>332</xdr:rowOff>
    </xdr:to>
    <xdr:sp macro="" textlink="">
      <xdr:nvSpPr>
        <xdr:cNvPr id="5659" name="Text Box 390"/>
        <xdr:cNvSpPr txBox="1">
          <a:spLocks noChangeArrowheads="1"/>
        </xdr:cNvSpPr>
      </xdr:nvSpPr>
      <xdr:spPr bwMode="auto">
        <a:xfrm>
          <a:off x="4686300" y="122301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642</xdr:row>
      <xdr:rowOff>0</xdr:rowOff>
    </xdr:from>
    <xdr:to>
      <xdr:col>4</xdr:col>
      <xdr:colOff>85725</xdr:colOff>
      <xdr:row>643</xdr:row>
      <xdr:rowOff>332</xdr:rowOff>
    </xdr:to>
    <xdr:sp macro="" textlink="">
      <xdr:nvSpPr>
        <xdr:cNvPr id="5660" name="Text Box 391"/>
        <xdr:cNvSpPr txBox="1">
          <a:spLocks noChangeArrowheads="1"/>
        </xdr:cNvSpPr>
      </xdr:nvSpPr>
      <xdr:spPr bwMode="auto">
        <a:xfrm>
          <a:off x="4686300" y="122301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642</xdr:row>
      <xdr:rowOff>0</xdr:rowOff>
    </xdr:from>
    <xdr:to>
      <xdr:col>4</xdr:col>
      <xdr:colOff>85725</xdr:colOff>
      <xdr:row>643</xdr:row>
      <xdr:rowOff>332</xdr:rowOff>
    </xdr:to>
    <xdr:sp macro="" textlink="">
      <xdr:nvSpPr>
        <xdr:cNvPr id="5661" name="Text Box 392"/>
        <xdr:cNvSpPr txBox="1">
          <a:spLocks noChangeArrowheads="1"/>
        </xdr:cNvSpPr>
      </xdr:nvSpPr>
      <xdr:spPr bwMode="auto">
        <a:xfrm>
          <a:off x="4686300" y="122301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642</xdr:row>
      <xdr:rowOff>0</xdr:rowOff>
    </xdr:from>
    <xdr:to>
      <xdr:col>4</xdr:col>
      <xdr:colOff>85725</xdr:colOff>
      <xdr:row>643</xdr:row>
      <xdr:rowOff>332</xdr:rowOff>
    </xdr:to>
    <xdr:sp macro="" textlink="">
      <xdr:nvSpPr>
        <xdr:cNvPr id="5662" name="Text Box 393"/>
        <xdr:cNvSpPr txBox="1">
          <a:spLocks noChangeArrowheads="1"/>
        </xdr:cNvSpPr>
      </xdr:nvSpPr>
      <xdr:spPr bwMode="auto">
        <a:xfrm>
          <a:off x="4686300" y="122301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642</xdr:row>
      <xdr:rowOff>0</xdr:rowOff>
    </xdr:from>
    <xdr:to>
      <xdr:col>4</xdr:col>
      <xdr:colOff>85725</xdr:colOff>
      <xdr:row>643</xdr:row>
      <xdr:rowOff>332</xdr:rowOff>
    </xdr:to>
    <xdr:sp macro="" textlink="">
      <xdr:nvSpPr>
        <xdr:cNvPr id="5663" name="Text Box 394"/>
        <xdr:cNvSpPr txBox="1">
          <a:spLocks noChangeArrowheads="1"/>
        </xdr:cNvSpPr>
      </xdr:nvSpPr>
      <xdr:spPr bwMode="auto">
        <a:xfrm>
          <a:off x="4686300" y="122301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642</xdr:row>
      <xdr:rowOff>0</xdr:rowOff>
    </xdr:from>
    <xdr:to>
      <xdr:col>4</xdr:col>
      <xdr:colOff>85725</xdr:colOff>
      <xdr:row>643</xdr:row>
      <xdr:rowOff>332</xdr:rowOff>
    </xdr:to>
    <xdr:sp macro="" textlink="">
      <xdr:nvSpPr>
        <xdr:cNvPr id="5664" name="Text Box 395"/>
        <xdr:cNvSpPr txBox="1">
          <a:spLocks noChangeArrowheads="1"/>
        </xdr:cNvSpPr>
      </xdr:nvSpPr>
      <xdr:spPr bwMode="auto">
        <a:xfrm>
          <a:off x="4686300" y="122301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642</xdr:row>
      <xdr:rowOff>0</xdr:rowOff>
    </xdr:from>
    <xdr:to>
      <xdr:col>4</xdr:col>
      <xdr:colOff>85725</xdr:colOff>
      <xdr:row>643</xdr:row>
      <xdr:rowOff>332</xdr:rowOff>
    </xdr:to>
    <xdr:sp macro="" textlink="">
      <xdr:nvSpPr>
        <xdr:cNvPr id="5665" name="Text Box 396"/>
        <xdr:cNvSpPr txBox="1">
          <a:spLocks noChangeArrowheads="1"/>
        </xdr:cNvSpPr>
      </xdr:nvSpPr>
      <xdr:spPr bwMode="auto">
        <a:xfrm>
          <a:off x="4686300" y="122301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642</xdr:row>
      <xdr:rowOff>0</xdr:rowOff>
    </xdr:from>
    <xdr:to>
      <xdr:col>4</xdr:col>
      <xdr:colOff>85725</xdr:colOff>
      <xdr:row>643</xdr:row>
      <xdr:rowOff>332</xdr:rowOff>
    </xdr:to>
    <xdr:sp macro="" textlink="">
      <xdr:nvSpPr>
        <xdr:cNvPr id="5666" name="Text Box 397"/>
        <xdr:cNvSpPr txBox="1">
          <a:spLocks noChangeArrowheads="1"/>
        </xdr:cNvSpPr>
      </xdr:nvSpPr>
      <xdr:spPr bwMode="auto">
        <a:xfrm>
          <a:off x="4686300" y="122301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642</xdr:row>
      <xdr:rowOff>0</xdr:rowOff>
    </xdr:from>
    <xdr:to>
      <xdr:col>4</xdr:col>
      <xdr:colOff>85725</xdr:colOff>
      <xdr:row>643</xdr:row>
      <xdr:rowOff>332</xdr:rowOff>
    </xdr:to>
    <xdr:sp macro="" textlink="">
      <xdr:nvSpPr>
        <xdr:cNvPr id="5667" name="Text Box 398"/>
        <xdr:cNvSpPr txBox="1">
          <a:spLocks noChangeArrowheads="1"/>
        </xdr:cNvSpPr>
      </xdr:nvSpPr>
      <xdr:spPr bwMode="auto">
        <a:xfrm>
          <a:off x="4686300" y="1223010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68" name="Text Box 25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69" name="Text Box 25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70" name="Text Box 25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71" name="Text Box 25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72" name="Text Box 25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73" name="Text Box 25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74" name="Text Box 25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75" name="Text Box 25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76" name="Text Box 25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77" name="Text Box 25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78" name="Text Box 25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79" name="Text Box 25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80" name="Text Box 25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81" name="Text Box 25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82" name="Text Box 26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83" name="Text Box 26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84" name="Text Box 26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85" name="Text Box 26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86" name="Text Box 26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87" name="Text Box 26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88" name="Text Box 26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89" name="Text Box 26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90" name="Text Box 26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91" name="Text Box 26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92" name="Text Box 26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93" name="Text Box 26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94" name="Text Box 26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95" name="Text Box 26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96" name="Text Box 26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97" name="Text Box 26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98" name="Text Box 26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699" name="Text Box 26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00" name="Text Box 26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01" name="Text Box 26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02" name="Text Box 26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03" name="Text Box 26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04" name="Text Box 26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05" name="Text Box 26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06" name="Text Box 26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07" name="Text Box 26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08" name="Text Box 26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09" name="Text Box 26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10" name="Text Box 26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11" name="Text Box 26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12" name="Text Box 26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13" name="Text Box 26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14" name="Text Box 26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15" name="Text Box 26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16" name="Text Box 26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17" name="Text Box 26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18" name="Text Box 26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19" name="Text Box 26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20" name="Text Box 26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21" name="Text Box 26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22" name="Text Box 26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23" name="Text Box 26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24" name="Text Box 26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25" name="Text Box 26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26" name="Text Box 26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27" name="Text Box 26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28" name="Text Box 26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29" name="Text Box 26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30" name="Text Box 26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31" name="Text Box 26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32" name="Text Box 26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33" name="Text Box 26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34" name="Text Box 26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35" name="Text Box 26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36" name="Text Box 26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37" name="Text Box 26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38" name="Text Box 26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39" name="Text Box 26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40" name="Text Box 27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41" name="Text Box 27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42" name="Text Box 27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43" name="Text Box 27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44" name="Text Box 27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45" name="Text Box 27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46" name="Text Box 27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47" name="Text Box 27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48" name="Text Box 27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49" name="Text Box 27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50" name="Text Box 27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51" name="Text Box 27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52" name="Text Box 27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53" name="Text Box 27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54" name="Text Box 27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55" name="Text Box 27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56" name="Text Box 27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57" name="Text Box 27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58" name="Text Box 27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59" name="Text Box 27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60" name="Text Box 27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61" name="Text Box 27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62" name="Text Box 27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63" name="Text Box 27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64" name="Text Box 27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65" name="Text Box 27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66" name="Text Box 27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67" name="Text Box 27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68" name="Text Box 27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69" name="Text Box 27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70" name="Text Box 27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71" name="Text Box 27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72" name="Text Box 27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73" name="Text Box 27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74" name="Text Box 27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75" name="Text Box 27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76" name="Text Box 27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77" name="Text Box 27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78" name="Text Box 27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79" name="Text Box 27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80" name="Text Box 27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81" name="Text Box 27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82" name="Text Box 27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83" name="Text Box 27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84" name="Text Box 27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85" name="Text Box 27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86" name="Text Box 27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87" name="Text Box 27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88" name="Text Box 27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89" name="Text Box 27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90" name="Text Box 27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91" name="Text Box 27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92" name="Text Box 27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93" name="Text Box 27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94" name="Text Box 27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95" name="Text Box 27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96" name="Text Box 27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97" name="Text Box 27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98" name="Text Box 27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799" name="Text Box 27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00" name="Text Box 27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01" name="Text Box 27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02" name="Text Box 27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03" name="Text Box 27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04" name="Text Box 27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05" name="Text Box 27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06" name="Text Box 27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07" name="Text Box 27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08" name="Text Box 27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09" name="Text Box 27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10" name="Text Box 27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11" name="Text Box 27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12" name="Text Box 27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13" name="Text Box 27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14" name="Text Box 27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15" name="Text Box 27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16" name="Text Box 27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17" name="Text Box 27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18" name="Text Box 27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19" name="Text Box 27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20" name="Text Box 27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21" name="Text Box 27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22" name="Text Box 27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23" name="Text Box 27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24" name="Text Box 27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25" name="Text Box 27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26" name="Text Box 27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27" name="Text Box 27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28" name="Text Box 27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29" name="Text Box 27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30" name="Text Box 27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31" name="Text Box 27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32" name="Text Box 27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33" name="Text Box 27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34" name="Text Box 27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35" name="Text Box 27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36" name="Text Box 27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37" name="Text Box 27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38" name="Text Box 27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39" name="Text Box 27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40" name="Text Box 28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41" name="Text Box 28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42" name="Text Box 28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43" name="Text Box 28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44" name="Text Box 28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45" name="Text Box 28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46" name="Text Box 28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47" name="Text Box 28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48" name="Text Box 28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49" name="Text Box 28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50" name="Text Box 28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51" name="Text Box 28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52" name="Text Box 28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53" name="Text Box 28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54" name="Text Box 28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55" name="Text Box 28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56" name="Text Box 28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57" name="Text Box 28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58" name="Text Box 28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59" name="Text Box 28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60" name="Text Box 28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61" name="Text Box 28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62" name="Text Box 28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63" name="Text Box 28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64" name="Text Box 28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65" name="Text Box 28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66" name="Text Box 28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67" name="Text Box 28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68" name="Text Box 28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69" name="Text Box 28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70" name="Text Box 28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71" name="Text Box 28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72" name="Text Box 28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73" name="Text Box 28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74" name="Text Box 28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75" name="Text Box 28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76" name="Text Box 28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77" name="Text Box 28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78" name="Text Box 28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79" name="Text Box 28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80" name="Text Box 28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81" name="Text Box 28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82" name="Text Box 28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83" name="Text Box 28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84" name="Text Box 28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85" name="Text Box 28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86" name="Text Box 28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87" name="Text Box 28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88" name="Text Box 28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89" name="Text Box 28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90" name="Text Box 28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91" name="Text Box 28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92" name="Text Box 28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93" name="Text Box 28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94" name="Text Box 28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95" name="Text Box 28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96" name="Text Box 28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97" name="Text Box 28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98" name="Text Box 28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899" name="Text Box 28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00" name="Text Box 28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01" name="Text Box 28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02" name="Text Box 28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03" name="Text Box 28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04" name="Text Box 28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05" name="Text Box 28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06" name="Text Box 28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07" name="Text Box 28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08" name="Text Box 28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09" name="Text Box 28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10" name="Text Box 28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11" name="Text Box 28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12" name="Text Box 28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13" name="Text Box 28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14" name="Text Box 28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15" name="Text Box 28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16" name="Text Box 28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17" name="Text Box 28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18" name="Text Box 28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19" name="Text Box 28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20" name="Text Box 28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21" name="Text Box 28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22" name="Text Box 28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23" name="Text Box 28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24" name="Text Box 28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25" name="Text Box 28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26" name="Text Box 28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27" name="Text Box 28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28" name="Text Box 28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29" name="Text Box 28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30" name="Text Box 28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31" name="Text Box 28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32" name="Text Box 28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33" name="Text Box 28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34" name="Text Box 28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35" name="Text Box 28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36" name="Text Box 28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37" name="Text Box 28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38" name="Text Box 28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39" name="Text Box 28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40" name="Text Box 29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41" name="Text Box 29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42" name="Text Box 29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43" name="Text Box 29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44" name="Text Box 29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45" name="Text Box 29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46" name="Text Box 29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47" name="Text Box 29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48" name="Text Box 29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49" name="Text Box 29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50" name="Text Box 29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51" name="Text Box 29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52" name="Text Box 29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53" name="Text Box 29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54" name="Text Box 29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55" name="Text Box 29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56" name="Text Box 29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57" name="Text Box 29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58" name="Text Box 29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59" name="Text Box 29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60" name="Text Box 29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61" name="Text Box 29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62" name="Text Box 29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63" name="Text Box 29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64" name="Text Box 29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65" name="Text Box 29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66" name="Text Box 29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67" name="Text Box 29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68" name="Text Box 29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69" name="Text Box 29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70" name="Text Box 29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71" name="Text Box 29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72" name="Text Box 29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73" name="Text Box 29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74" name="Text Box 29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75" name="Text Box 29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76" name="Text Box 29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77" name="Text Box 29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78" name="Text Box 29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79" name="Text Box 29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80" name="Text Box 29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81" name="Text Box 29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82" name="Text Box 29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83" name="Text Box 29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84" name="Text Box 29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85" name="Text Box 29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86" name="Text Box 29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87" name="Text Box 29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88" name="Text Box 29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89" name="Text Box 29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90" name="Text Box 29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91" name="Text Box 29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92" name="Text Box 29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93" name="Text Box 29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94" name="Text Box 29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95" name="Text Box 29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96" name="Text Box 29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97" name="Text Box 29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98" name="Text Box 29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5999" name="Text Box 29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00" name="Text Box 29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01" name="Text Box 29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02" name="Text Box 29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03" name="Text Box 29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04" name="Text Box 29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05" name="Text Box 29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06" name="Text Box 29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07" name="Text Box 29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08" name="Text Box 29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09" name="Text Box 29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10" name="Text Box 29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11" name="Text Box 29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12" name="Text Box 29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13" name="Text Box 29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14" name="Text Box 29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15" name="Text Box 29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16" name="Text Box 29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17" name="Text Box 29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18" name="Text Box 29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19" name="Text Box 29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20" name="Text Box 29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21" name="Text Box 29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22" name="Text Box 29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23" name="Text Box 29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24" name="Text Box 29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25" name="Text Box 29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26" name="Text Box 29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27" name="Text Box 29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28" name="Text Box 29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29" name="Text Box 29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30" name="Text Box 29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31" name="Text Box 29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32" name="Text Box 29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33" name="Text Box 29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34" name="Text Box 29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35" name="Text Box 29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36" name="Text Box 29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37" name="Text Box 29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38" name="Text Box 29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39" name="Text Box 29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40" name="Text Box 30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41" name="Text Box 30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42" name="Text Box 30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43" name="Text Box 30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44" name="Text Box 30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45" name="Text Box 30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46" name="Text Box 30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47" name="Text Box 30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48" name="Text Box 30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49" name="Text Box 30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50" name="Text Box 30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51" name="Text Box 30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52" name="Text Box 30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53" name="Text Box 30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54" name="Text Box 30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55" name="Text Box 30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56" name="Text Box 30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57" name="Text Box 30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58" name="Text Box 30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59" name="Text Box 30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60" name="Text Box 30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61" name="Text Box 30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62" name="Text Box 30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63" name="Text Box 30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64" name="Text Box 30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65" name="Text Box 30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66" name="Text Box 30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67" name="Text Box 30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68" name="Text Box 30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69" name="Text Box 30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70" name="Text Box 30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71" name="Text Box 30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72" name="Text Box 30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73" name="Text Box 30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74" name="Text Box 30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75" name="Text Box 30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76" name="Text Box 30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77" name="Text Box 30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78" name="Text Box 30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79" name="Text Box 30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80" name="Text Box 30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81" name="Text Box 30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82" name="Text Box 30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83" name="Text Box 30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84" name="Text Box 30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85" name="Text Box 30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86" name="Text Box 30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87" name="Text Box 30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88" name="Text Box 30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89" name="Text Box 30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90" name="Text Box 30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91" name="Text Box 30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92" name="Text Box 30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93" name="Text Box 30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94" name="Text Box 30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95" name="Text Box 30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96" name="Text Box 30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97" name="Text Box 30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98" name="Text Box 30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099" name="Text Box 30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00" name="Text Box 30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01" name="Text Box 30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02" name="Text Box 30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03" name="Text Box 30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04" name="Text Box 30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05" name="Text Box 30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06" name="Text Box 30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07" name="Text Box 30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08" name="Text Box 30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09" name="Text Box 30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10" name="Text Box 30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11" name="Text Box 30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12" name="Text Box 30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13" name="Text Box 30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14" name="Text Box 30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15" name="Text Box 30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16" name="Text Box 30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17" name="Text Box 30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18" name="Text Box 30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19" name="Text Box 30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20" name="Text Box 30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21" name="Text Box 30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22" name="Text Box 30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23" name="Text Box 30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24" name="Text Box 30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25" name="Text Box 30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26" name="Text Box 30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27" name="Text Box 30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28" name="Text Box 30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29" name="Text Box 30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30" name="Text Box 30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31" name="Text Box 30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32" name="Text Box 30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33" name="Text Box 30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34" name="Text Box 30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35" name="Text Box 30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36" name="Text Box 30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37" name="Text Box 30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38" name="Text Box 30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39" name="Text Box 30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40" name="Text Box 31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41" name="Text Box 31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42" name="Text Box 31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43" name="Text Box 31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44" name="Text Box 31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45" name="Text Box 31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46" name="Text Box 31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47" name="Text Box 31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48" name="Text Box 31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49" name="Text Box 31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50" name="Text Box 31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51" name="Text Box 31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52" name="Text Box 31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53" name="Text Box 31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54" name="Text Box 31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55" name="Text Box 31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56" name="Text Box 31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57" name="Text Box 31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58" name="Text Box 31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59" name="Text Box 31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60" name="Text Box 31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61" name="Text Box 31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62" name="Text Box 31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63" name="Text Box 31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64" name="Text Box 31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65" name="Text Box 31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66" name="Text Box 31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67" name="Text Box 31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68" name="Text Box 31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69" name="Text Box 31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70" name="Text Box 31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71" name="Text Box 31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72" name="Text Box 31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73" name="Text Box 31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74" name="Text Box 31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75" name="Text Box 31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76" name="Text Box 31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77" name="Text Box 31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78" name="Text Box 31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79" name="Text Box 31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80" name="Text Box 31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81" name="Text Box 31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82" name="Text Box 31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83" name="Text Box 31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84" name="Text Box 31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85" name="Text Box 31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86" name="Text Box 31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87" name="Text Box 31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88" name="Text Box 31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89" name="Text Box 31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90" name="Text Box 31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91" name="Text Box 31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92" name="Text Box 31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93" name="Text Box 31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94" name="Text Box 31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95" name="Text Box 31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96" name="Text Box 31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97" name="Text Box 31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98" name="Text Box 31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199" name="Text Box 31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00" name="Text Box 31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01" name="Text Box 31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02" name="Text Box 31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03" name="Text Box 31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04" name="Text Box 31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05" name="Text Box 31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06" name="Text Box 31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07" name="Text Box 31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08" name="Text Box 31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09" name="Text Box 31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10" name="Text Box 31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11" name="Text Box 31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12" name="Text Box 31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13" name="Text Box 31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14" name="Text Box 31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15" name="Text Box 31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16" name="Text Box 31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17" name="Text Box 31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18" name="Text Box 31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19" name="Text Box 31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20" name="Text Box 31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21" name="Text Box 31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22" name="Text Box 31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23" name="Text Box 31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24" name="Text Box 31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25" name="Text Box 31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26" name="Text Box 31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27" name="Text Box 31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28" name="Text Box 31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29" name="Text Box 31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30" name="Text Box 31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31" name="Text Box 31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32" name="Text Box 31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33" name="Text Box 31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34" name="Text Box 31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35" name="Text Box 31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36" name="Text Box 31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37" name="Text Box 31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38" name="Text Box 31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39" name="Text Box 31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40" name="Text Box 32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41" name="Text Box 32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42" name="Text Box 32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43" name="Text Box 32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44" name="Text Box 32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45" name="Text Box 32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46" name="Text Box 32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47" name="Text Box 32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48" name="Text Box 32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49" name="Text Box 32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50" name="Text Box 32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51" name="Text Box 32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52" name="Text Box 32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53" name="Text Box 32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54" name="Text Box 32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55" name="Text Box 32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56" name="Text Box 32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57" name="Text Box 32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58" name="Text Box 32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59" name="Text Box 32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60" name="Text Box 32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61" name="Text Box 32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62" name="Text Box 32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63" name="Text Box 32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64" name="Text Box 32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65" name="Text Box 32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66" name="Text Box 32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67" name="Text Box 32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68" name="Text Box 32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69" name="Text Box 32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70" name="Text Box 32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71" name="Text Box 32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72" name="Text Box 32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73" name="Text Box 32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74" name="Text Box 32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75" name="Text Box 32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76" name="Text Box 32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77" name="Text Box 32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78" name="Text Box 32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79" name="Text Box 32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80" name="Text Box 32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81" name="Text Box 32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82" name="Text Box 32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83" name="Text Box 32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84" name="Text Box 32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85" name="Text Box 32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86" name="Text Box 32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87" name="Text Box 32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88" name="Text Box 32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89" name="Text Box 32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90" name="Text Box 32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91" name="Text Box 32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92" name="Text Box 32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93" name="Text Box 32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94" name="Text Box 32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95" name="Text Box 32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96" name="Text Box 32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97" name="Text Box 32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98" name="Text Box 32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299" name="Text Box 32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00" name="Text Box 32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01" name="Text Box 32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02" name="Text Box 32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03" name="Text Box 32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04" name="Text Box 32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05" name="Text Box 32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06" name="Text Box 32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07" name="Text Box 32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08" name="Text Box 32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09" name="Text Box 32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10" name="Text Box 32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11" name="Text Box 32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12" name="Text Box 32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13" name="Text Box 32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14" name="Text Box 32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15" name="Text Box 32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16" name="Text Box 32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17" name="Text Box 32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18" name="Text Box 32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19" name="Text Box 32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20" name="Text Box 32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21" name="Text Box 32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22" name="Text Box 32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23" name="Text Box 32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24" name="Text Box 32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25" name="Text Box 32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26" name="Text Box 32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27" name="Text Box 32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28" name="Text Box 32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29" name="Text Box 32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30" name="Text Box 32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31" name="Text Box 32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32" name="Text Box 32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33" name="Text Box 32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34" name="Text Box 32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35" name="Text Box 32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36" name="Text Box 32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37" name="Text Box 32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38" name="Text Box 32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39" name="Text Box 32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40" name="Text Box 33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41" name="Text Box 33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42" name="Text Box 33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43" name="Text Box 33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44" name="Text Box 33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45" name="Text Box 33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46" name="Text Box 33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47" name="Text Box 33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48" name="Text Box 33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49" name="Text Box 33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50" name="Text Box 33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51" name="Text Box 33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52" name="Text Box 33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53" name="Text Box 33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54" name="Text Box 33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55" name="Text Box 33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56" name="Text Box 33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57" name="Text Box 33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58" name="Text Box 33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59" name="Text Box 33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60" name="Text Box 33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61" name="Text Box 33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62" name="Text Box 33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63" name="Text Box 33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64" name="Text Box 33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65" name="Text Box 33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66" name="Text Box 33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67" name="Text Box 33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68" name="Text Box 33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69" name="Text Box 33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70" name="Text Box 33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71" name="Text Box 33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72" name="Text Box 33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73" name="Text Box 33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74" name="Text Box 33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75" name="Text Box 33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76" name="Text Box 33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77" name="Text Box 33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78" name="Text Box 33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79" name="Text Box 33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80" name="Text Box 33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81" name="Text Box 33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82" name="Text Box 33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83" name="Text Box 33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84" name="Text Box 33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85" name="Text Box 33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86" name="Text Box 33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87" name="Text Box 33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88" name="Text Box 33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89" name="Text Box 33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90" name="Text Box 33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91" name="Text Box 33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92" name="Text Box 33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93" name="Text Box 33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94" name="Text Box 33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95" name="Text Box 33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96" name="Text Box 33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97" name="Text Box 33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98" name="Text Box 33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399" name="Text Box 33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00" name="Text Box 33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01" name="Text Box 33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02" name="Text Box 33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03" name="Text Box 33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04" name="Text Box 33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05" name="Text Box 33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06" name="Text Box 33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07" name="Text Box 33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08" name="Text Box 33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09" name="Text Box 33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10" name="Text Box 33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11" name="Text Box 33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12" name="Text Box 33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13" name="Text Box 33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14" name="Text Box 33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15" name="Text Box 33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16" name="Text Box 33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17" name="Text Box 33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18" name="Text Box 33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19" name="Text Box 33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20" name="Text Box 33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21" name="Text Box 33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22" name="Text Box 33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23" name="Text Box 33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24" name="Text Box 33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25" name="Text Box 33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26" name="Text Box 33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27" name="Text Box 33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28" name="Text Box 33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29" name="Text Box 33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30" name="Text Box 33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31" name="Text Box 33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32" name="Text Box 33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33" name="Text Box 33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34" name="Text Box 33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35" name="Text Box 33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36" name="Text Box 33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37" name="Text Box 33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38" name="Text Box 33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39" name="Text Box 33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40" name="Text Box 34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41" name="Text Box 34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42" name="Text Box 34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43" name="Text Box 34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44" name="Text Box 34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45" name="Text Box 34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46" name="Text Box 34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47" name="Text Box 34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48" name="Text Box 34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49" name="Text Box 34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50" name="Text Box 34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51" name="Text Box 34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52" name="Text Box 34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53" name="Text Box 34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54" name="Text Box 34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55" name="Text Box 34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56" name="Text Box 34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57" name="Text Box 34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58" name="Text Box 34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59" name="Text Box 34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60" name="Text Box 34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61" name="Text Box 34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62" name="Text Box 34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63" name="Text Box 34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64" name="Text Box 34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65" name="Text Box 34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66" name="Text Box 34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67" name="Text Box 34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68" name="Text Box 34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69" name="Text Box 34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70" name="Text Box 34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71" name="Text Box 34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72" name="Text Box 34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73" name="Text Box 34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74" name="Text Box 34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75" name="Text Box 34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76" name="Text Box 34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77" name="Text Box 34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78" name="Text Box 34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79" name="Text Box 34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80" name="Text Box 34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81" name="Text Box 34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82" name="Text Box 34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83" name="Text Box 34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84" name="Text Box 34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85" name="Text Box 34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86" name="Text Box 34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87" name="Text Box 34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88" name="Text Box 34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89" name="Text Box 34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90" name="Text Box 34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91" name="Text Box 34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92" name="Text Box 34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93" name="Text Box 34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94" name="Text Box 34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95" name="Text Box 34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96" name="Text Box 34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97" name="Text Box 34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98" name="Text Box 34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499" name="Text Box 34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00" name="Text Box 34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01" name="Text Box 34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02" name="Text Box 34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03" name="Text Box 34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04" name="Text Box 34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05" name="Text Box 34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06" name="Text Box 34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07" name="Text Box 34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08" name="Text Box 34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09" name="Text Box 34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10" name="Text Box 34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11" name="Text Box 34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12" name="Text Box 34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13" name="Text Box 34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14" name="Text Box 34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15" name="Text Box 34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16" name="Text Box 34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17" name="Text Box 34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18" name="Text Box 34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19" name="Text Box 34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20" name="Text Box 34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21" name="Text Box 34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22" name="Text Box 34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23" name="Text Box 34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24" name="Text Box 34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25" name="Text Box 34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26" name="Text Box 34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27" name="Text Box 34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28" name="Text Box 34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29" name="Text Box 34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30" name="Text Box 34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31" name="Text Box 34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32" name="Text Box 34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33" name="Text Box 34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34" name="Text Box 34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35" name="Text Box 34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36" name="Text Box 34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37" name="Text Box 34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38" name="Text Box 34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39" name="Text Box 34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40" name="Text Box 35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41" name="Text Box 35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42" name="Text Box 35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43" name="Text Box 35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44" name="Text Box 35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45" name="Text Box 35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46" name="Text Box 35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47" name="Text Box 35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48" name="Text Box 35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49" name="Text Box 35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50" name="Text Box 35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51" name="Text Box 35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52" name="Text Box 35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53" name="Text Box 35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54" name="Text Box 35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55" name="Text Box 35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56" name="Text Box 35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57" name="Text Box 35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58" name="Text Box 35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59" name="Text Box 35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60" name="Text Box 35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61" name="Text Box 35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62" name="Text Box 35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63" name="Text Box 35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64" name="Text Box 35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65" name="Text Box 35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66" name="Text Box 35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67" name="Text Box 35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68" name="Text Box 35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69" name="Text Box 35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70" name="Text Box 35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71" name="Text Box 35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72" name="Text Box 35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73" name="Text Box 35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74" name="Text Box 35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75" name="Text Box 35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76" name="Text Box 35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77" name="Text Box 35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78" name="Text Box 35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79" name="Text Box 35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80" name="Text Box 35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81" name="Text Box 35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82" name="Text Box 35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83" name="Text Box 35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84" name="Text Box 35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85" name="Text Box 35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86" name="Text Box 35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87" name="Text Box 35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88" name="Text Box 35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89" name="Text Box 35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90" name="Text Box 35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91" name="Text Box 35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92" name="Text Box 35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93" name="Text Box 35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94" name="Text Box 35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95" name="Text Box 35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96" name="Text Box 35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97" name="Text Box 35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98" name="Text Box 35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599" name="Text Box 35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00" name="Text Box 35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01" name="Text Box 35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02" name="Text Box 35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03" name="Text Box 35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04" name="Text Box 35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05" name="Text Box 35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06" name="Text Box 35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07" name="Text Box 35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08" name="Text Box 35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09" name="Text Box 35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10" name="Text Box 35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11" name="Text Box 35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12" name="Text Box 35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13" name="Text Box 35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14" name="Text Box 35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15" name="Text Box 35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16" name="Text Box 35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17" name="Text Box 35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18" name="Text Box 35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19" name="Text Box 35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20" name="Text Box 35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21" name="Text Box 35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22" name="Text Box 35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23" name="Text Box 35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24" name="Text Box 35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25" name="Text Box 35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26" name="Text Box 35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27" name="Text Box 35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28" name="Text Box 35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29" name="Text Box 35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30" name="Text Box 35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31" name="Text Box 35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32" name="Text Box 35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33" name="Text Box 35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34" name="Text Box 35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35" name="Text Box 35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36" name="Text Box 35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37" name="Text Box 35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38" name="Text Box 35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39" name="Text Box 35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40" name="Text Box 36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41" name="Text Box 36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42" name="Text Box 36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43" name="Text Box 36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44" name="Text Box 36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45" name="Text Box 36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46" name="Text Box 36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47" name="Text Box 36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48" name="Text Box 36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49" name="Text Box 36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50" name="Text Box 36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51" name="Text Box 36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52" name="Text Box 36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53" name="Text Box 36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54" name="Text Box 36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55" name="Text Box 36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56" name="Text Box 36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57" name="Text Box 36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58" name="Text Box 36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59" name="Text Box 36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60" name="Text Box 36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61" name="Text Box 36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62" name="Text Box 36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63" name="Text Box 36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64" name="Text Box 36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65" name="Text Box 36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66" name="Text Box 36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67" name="Text Box 36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68" name="Text Box 36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69" name="Text Box 36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70" name="Text Box 36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71" name="Text Box 36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72" name="Text Box 36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73" name="Text Box 36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74" name="Text Box 36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75" name="Text Box 36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76" name="Text Box 36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77" name="Text Box 36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78" name="Text Box 36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79" name="Text Box 36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80" name="Text Box 36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81" name="Text Box 36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82" name="Text Box 36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83" name="Text Box 36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84" name="Text Box 36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85" name="Text Box 36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86" name="Text Box 36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87" name="Text Box 36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88" name="Text Box 36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89" name="Text Box 36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90" name="Text Box 36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91" name="Text Box 36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92" name="Text Box 36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93" name="Text Box 36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94" name="Text Box 36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95" name="Text Box 36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96" name="Text Box 36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97" name="Text Box 36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98" name="Text Box 36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699" name="Text Box 36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00" name="Text Box 36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01" name="Text Box 36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02" name="Text Box 36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03" name="Text Box 36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04" name="Text Box 36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05" name="Text Box 36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06" name="Text Box 36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07" name="Text Box 36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08" name="Text Box 36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09" name="Text Box 36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10" name="Text Box 36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11" name="Text Box 36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12" name="Text Box 36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13" name="Text Box 36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14" name="Text Box 36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15" name="Text Box 36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16" name="Text Box 36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17" name="Text Box 36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18" name="Text Box 36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19" name="Text Box 36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20" name="Text Box 36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21" name="Text Box 36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22" name="Text Box 36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23" name="Text Box 36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24" name="Text Box 36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25" name="Text Box 36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26" name="Text Box 36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27" name="Text Box 36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28" name="Text Box 36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29" name="Text Box 36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30" name="Text Box 36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31" name="Text Box 36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32" name="Text Box 36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33" name="Text Box 36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34" name="Text Box 36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35" name="Text Box 36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36" name="Text Box 36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37" name="Text Box 36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38" name="Text Box 36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39" name="Text Box 36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40" name="Text Box 37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41" name="Text Box 37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42" name="Text Box 37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43" name="Text Box 37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44" name="Text Box 37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45" name="Text Box 37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46" name="Text Box 37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47" name="Text Box 37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48" name="Text Box 37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49" name="Text Box 37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50" name="Text Box 37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51" name="Text Box 37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52" name="Text Box 37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53" name="Text Box 37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54" name="Text Box 37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55" name="Text Box 37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56" name="Text Box 37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57" name="Text Box 37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58" name="Text Box 37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59" name="Text Box 37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60" name="Text Box 37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61" name="Text Box 37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62" name="Text Box 37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63" name="Text Box 37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64" name="Text Box 37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65" name="Text Box 37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66" name="Text Box 37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67" name="Text Box 37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68" name="Text Box 37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69" name="Text Box 37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70" name="Text Box 37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71" name="Text Box 37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72" name="Text Box 37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73" name="Text Box 37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74" name="Text Box 37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75" name="Text Box 37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76" name="Text Box 37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77" name="Text Box 37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78" name="Text Box 37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79" name="Text Box 37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80" name="Text Box 37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81" name="Text Box 37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82" name="Text Box 37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83" name="Text Box 37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84" name="Text Box 37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85" name="Text Box 37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86" name="Text Box 37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87" name="Text Box 37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88" name="Text Box 37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89" name="Text Box 37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90" name="Text Box 37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91" name="Text Box 37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92" name="Text Box 37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93" name="Text Box 37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94" name="Text Box 37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95" name="Text Box 37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96" name="Text Box 37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97" name="Text Box 37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98" name="Text Box 37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799" name="Text Box 37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00" name="Text Box 37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01" name="Text Box 37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02" name="Text Box 37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03" name="Text Box 37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04" name="Text Box 37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05" name="Text Box 37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06" name="Text Box 37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07" name="Text Box 37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08" name="Text Box 37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09" name="Text Box 37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10" name="Text Box 37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11" name="Text Box 37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12" name="Text Box 37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13" name="Text Box 37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14" name="Text Box 37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15" name="Text Box 37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16" name="Text Box 37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17" name="Text Box 37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18" name="Text Box 37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19" name="Text Box 37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20" name="Text Box 37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21" name="Text Box 37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22" name="Text Box 37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23" name="Text Box 37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24" name="Text Box 37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25" name="Text Box 37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26" name="Text Box 37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27" name="Text Box 37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28" name="Text Box 37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29" name="Text Box 37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30" name="Text Box 37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31" name="Text Box 37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32" name="Text Box 37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33" name="Text Box 37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34" name="Text Box 37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35" name="Text Box 37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36" name="Text Box 37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37" name="Text Box 37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38" name="Text Box 37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39" name="Text Box 37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40" name="Text Box 38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41" name="Text Box 38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42" name="Text Box 38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43" name="Text Box 38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44" name="Text Box 38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45" name="Text Box 38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46" name="Text Box 38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47" name="Text Box 38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48" name="Text Box 38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49" name="Text Box 38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50" name="Text Box 38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51" name="Text Box 38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52" name="Text Box 38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53" name="Text Box 38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54" name="Text Box 38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55" name="Text Box 38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56" name="Text Box 38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57" name="Text Box 38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58" name="Text Box 38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59" name="Text Box 38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60" name="Text Box 38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61" name="Text Box 38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62" name="Text Box 38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63" name="Text Box 38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64" name="Text Box 38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65" name="Text Box 38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66" name="Text Box 38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67" name="Text Box 38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68" name="Text Box 38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69" name="Text Box 38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70" name="Text Box 38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71" name="Text Box 38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72" name="Text Box 38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73" name="Text Box 38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74" name="Text Box 38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75" name="Text Box 38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76" name="Text Box 38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77" name="Text Box 38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78" name="Text Box 38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79" name="Text Box 38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80" name="Text Box 38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81" name="Text Box 38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82" name="Text Box 38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83" name="Text Box 38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84" name="Text Box 38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85" name="Text Box 38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86" name="Text Box 38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87" name="Text Box 38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88" name="Text Box 38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89" name="Text Box 38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90" name="Text Box 38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91" name="Text Box 38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92" name="Text Box 38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93" name="Text Box 38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94" name="Text Box 38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95" name="Text Box 38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96" name="Text Box 38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97" name="Text Box 38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98" name="Text Box 38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899" name="Text Box 38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00" name="Text Box 38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01" name="Text Box 38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02" name="Text Box 38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03" name="Text Box 38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04" name="Text Box 38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05" name="Text Box 38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06" name="Text Box 38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07" name="Text Box 38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08" name="Text Box 38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09" name="Text Box 38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10" name="Text Box 38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11" name="Text Box 38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12" name="Text Box 38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13" name="Text Box 38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14" name="Text Box 38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15" name="Text Box 38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16" name="Text Box 38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17" name="Text Box 38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18" name="Text Box 38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19" name="Text Box 38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20" name="Text Box 38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21" name="Text Box 38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22" name="Text Box 38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23" name="Text Box 38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24" name="Text Box 38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25" name="Text Box 38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26" name="Text Box 38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27" name="Text Box 38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28" name="Text Box 38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29" name="Text Box 38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30" name="Text Box 38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31" name="Text Box 38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32" name="Text Box 38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33" name="Text Box 38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34" name="Text Box 38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35" name="Text Box 38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36" name="Text Box 38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37" name="Text Box 38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38" name="Text Box 38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39" name="Text Box 38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40" name="Text Box 39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41" name="Text Box 39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42" name="Text Box 39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43" name="Text Box 39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44" name="Text Box 39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45" name="Text Box 39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46" name="Text Box 39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47" name="Text Box 39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48" name="Text Box 39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49" name="Text Box 39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50" name="Text Box 39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51" name="Text Box 39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52" name="Text Box 39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53" name="Text Box 39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54" name="Text Box 39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55" name="Text Box 39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56" name="Text Box 39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57" name="Text Box 39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58" name="Text Box 39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59" name="Text Box 39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60" name="Text Box 39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61" name="Text Box 39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62" name="Text Box 39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63" name="Text Box 39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64" name="Text Box 39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65" name="Text Box 39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66" name="Text Box 39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67" name="Text Box 39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68" name="Text Box 39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69" name="Text Box 39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70" name="Text Box 39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71" name="Text Box 39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72" name="Text Box 39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73" name="Text Box 39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74" name="Text Box 39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75" name="Text Box 39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76" name="Text Box 39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77" name="Text Box 39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78" name="Text Box 39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79" name="Text Box 39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80" name="Text Box 39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81" name="Text Box 39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82" name="Text Box 39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83" name="Text Box 39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84" name="Text Box 39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85" name="Text Box 39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86" name="Text Box 39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87" name="Text Box 39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88" name="Text Box 39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89" name="Text Box 39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90" name="Text Box 39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91" name="Text Box 39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92" name="Text Box 39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93" name="Text Box 39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94" name="Text Box 39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95" name="Text Box 39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96" name="Text Box 39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97" name="Text Box 39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98" name="Text Box 39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6999" name="Text Box 39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00" name="Text Box 39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01" name="Text Box 39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02" name="Text Box 39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03" name="Text Box 39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04" name="Text Box 39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05" name="Text Box 39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06" name="Text Box 39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07" name="Text Box 39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08" name="Text Box 39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09" name="Text Box 39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10" name="Text Box 39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11" name="Text Box 39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12" name="Text Box 39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13" name="Text Box 39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14" name="Text Box 39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15" name="Text Box 39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16" name="Text Box 39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17" name="Text Box 39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18" name="Text Box 39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19" name="Text Box 39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20" name="Text Box 39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21" name="Text Box 39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22" name="Text Box 39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23" name="Text Box 39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24" name="Text Box 39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25" name="Text Box 39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26" name="Text Box 39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27" name="Text Box 39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28" name="Text Box 39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29" name="Text Box 39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30" name="Text Box 39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31" name="Text Box 39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32" name="Text Box 39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33" name="Text Box 39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34" name="Text Box 39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35" name="Text Box 39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36" name="Text Box 39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37" name="Text Box 39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38" name="Text Box 39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39" name="Text Box 39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40" name="Text Box 40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41" name="Text Box 40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42" name="Text Box 40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43" name="Text Box 40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44" name="Text Box 40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45" name="Text Box 40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46" name="Text Box 40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47" name="Text Box 40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48" name="Text Box 40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49" name="Text Box 40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50" name="Text Box 40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51" name="Text Box 40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52" name="Text Box 40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53" name="Text Box 40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54" name="Text Box 40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55" name="Text Box 40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56" name="Text Box 40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57" name="Text Box 40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58" name="Text Box 40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59" name="Text Box 40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60" name="Text Box 40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61" name="Text Box 40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62" name="Text Box 40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63" name="Text Box 40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64" name="Text Box 40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65" name="Text Box 40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66" name="Text Box 40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67" name="Text Box 40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68" name="Text Box 40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69" name="Text Box 40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70" name="Text Box 40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71" name="Text Box 40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72" name="Text Box 40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73" name="Text Box 40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74" name="Text Box 40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75" name="Text Box 40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76" name="Text Box 40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77" name="Text Box 40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78" name="Text Box 40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79" name="Text Box 40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80" name="Text Box 40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81" name="Text Box 40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82" name="Text Box 40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83" name="Text Box 40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84" name="Text Box 40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85" name="Text Box 40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86" name="Text Box 40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87" name="Text Box 40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88" name="Text Box 40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89" name="Text Box 40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90" name="Text Box 40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91" name="Text Box 40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92" name="Text Box 40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93" name="Text Box 40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94" name="Text Box 40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95" name="Text Box 40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96" name="Text Box 40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97" name="Text Box 40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98" name="Text Box 40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099" name="Text Box 40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00" name="Text Box 40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01" name="Text Box 40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02" name="Text Box 40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03" name="Text Box 40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04" name="Text Box 40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05" name="Text Box 40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06" name="Text Box 40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07" name="Text Box 40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08" name="Text Box 40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09" name="Text Box 40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10" name="Text Box 40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11" name="Text Box 40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12" name="Text Box 40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13" name="Text Box 40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14" name="Text Box 40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15" name="Text Box 40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16" name="Text Box 40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17" name="Text Box 40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18" name="Text Box 40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19" name="Text Box 40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20" name="Text Box 40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21" name="Text Box 40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22" name="Text Box 40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23" name="Text Box 40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24" name="Text Box 40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25" name="Text Box 40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26" name="Text Box 40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27" name="Text Box 40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28" name="Text Box 40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29" name="Text Box 40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30" name="Text Box 40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31" name="Text Box 40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32" name="Text Box 40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33" name="Text Box 40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34" name="Text Box 40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35" name="Text Box 40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36" name="Text Box 40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37" name="Text Box 40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38" name="Text Box 40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39" name="Text Box 40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40" name="Text Box 41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41" name="Text Box 41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42" name="Text Box 41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43" name="Text Box 41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44" name="Text Box 41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45" name="Text Box 41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46" name="Text Box 41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47" name="Text Box 41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48" name="Text Box 41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49" name="Text Box 41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50" name="Text Box 41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51" name="Text Box 41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52" name="Text Box 41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53" name="Text Box 41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54" name="Text Box 41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55" name="Text Box 41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56" name="Text Box 41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57" name="Text Box 41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58" name="Text Box 41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59" name="Text Box 41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60" name="Text Box 41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61" name="Text Box 41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62" name="Text Box 41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63" name="Text Box 41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64" name="Text Box 41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65" name="Text Box 41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66" name="Text Box 41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67" name="Text Box 41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68" name="Text Box 41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69" name="Text Box 41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70" name="Text Box 41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71" name="Text Box 41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72" name="Text Box 41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73" name="Text Box 41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74" name="Text Box 41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75" name="Text Box 41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76" name="Text Box 41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77" name="Text Box 41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78" name="Text Box 41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79" name="Text Box 41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80" name="Text Box 41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81" name="Text Box 41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82" name="Text Box 41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83" name="Text Box 41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84" name="Text Box 41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85" name="Text Box 41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86" name="Text Box 41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87" name="Text Box 41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88" name="Text Box 41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89" name="Text Box 41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90" name="Text Box 41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91" name="Text Box 41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92" name="Text Box 41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93" name="Text Box 41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94" name="Text Box 41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95" name="Text Box 41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96" name="Text Box 41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97" name="Text Box 41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98" name="Text Box 41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199" name="Text Box 41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00" name="Text Box 41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01" name="Text Box 41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02" name="Text Box 41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03" name="Text Box 41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04" name="Text Box 41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05" name="Text Box 41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06" name="Text Box 41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07" name="Text Box 41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08" name="Text Box 41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09" name="Text Box 41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10" name="Text Box 41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11" name="Text Box 41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12" name="Text Box 41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13" name="Text Box 41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14" name="Text Box 41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15" name="Text Box 41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16" name="Text Box 41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17" name="Text Box 41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18" name="Text Box 41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19" name="Text Box 41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20" name="Text Box 41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21" name="Text Box 41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22" name="Text Box 41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23" name="Text Box 41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24" name="Text Box 41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25" name="Text Box 41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26" name="Text Box 41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27" name="Text Box 41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28" name="Text Box 41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29" name="Text Box 41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30" name="Text Box 41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31" name="Text Box 41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32" name="Text Box 41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33" name="Text Box 41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34" name="Text Box 41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35" name="Text Box 41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36" name="Text Box 41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37" name="Text Box 41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38" name="Text Box 41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39" name="Text Box 41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40" name="Text Box 42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41" name="Text Box 42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42" name="Text Box 42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43" name="Text Box 42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44" name="Text Box 42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45" name="Text Box 42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46" name="Text Box 42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47" name="Text Box 42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48" name="Text Box 42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49" name="Text Box 42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50" name="Text Box 42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51" name="Text Box 42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52" name="Text Box 42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53" name="Text Box 42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54" name="Text Box 42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55" name="Text Box 42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56" name="Text Box 42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57" name="Text Box 42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58" name="Text Box 42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59" name="Text Box 42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60" name="Text Box 42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61" name="Text Box 42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62" name="Text Box 42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63" name="Text Box 42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64" name="Text Box 42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65" name="Text Box 42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66" name="Text Box 42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67" name="Text Box 42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68" name="Text Box 42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69" name="Text Box 42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70" name="Text Box 42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71" name="Text Box 42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72" name="Text Box 42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73" name="Text Box 42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74" name="Text Box 42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75" name="Text Box 42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76" name="Text Box 42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77" name="Text Box 42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78" name="Text Box 42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79" name="Text Box 42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80" name="Text Box 42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81" name="Text Box 42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82" name="Text Box 42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83" name="Text Box 42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84" name="Text Box 42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85" name="Text Box 42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86" name="Text Box 42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87" name="Text Box 42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88" name="Text Box 42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89" name="Text Box 42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90" name="Text Box 42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91" name="Text Box 42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92" name="Text Box 42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93" name="Text Box 42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94" name="Text Box 42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95" name="Text Box 42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96" name="Text Box 42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97" name="Text Box 42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98" name="Text Box 42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299" name="Text Box 42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00" name="Text Box 42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01" name="Text Box 42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02" name="Text Box 42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03" name="Text Box 42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04" name="Text Box 42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05" name="Text Box 42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06" name="Text Box 42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07" name="Text Box 42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08" name="Text Box 42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09" name="Text Box 42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10" name="Text Box 42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11" name="Text Box 42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12" name="Text Box 42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13" name="Text Box 42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14" name="Text Box 42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15" name="Text Box 42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16" name="Text Box 42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17" name="Text Box 42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18" name="Text Box 42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19" name="Text Box 42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20" name="Text Box 42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21" name="Text Box 42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22" name="Text Box 42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23" name="Text Box 42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24" name="Text Box 42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25" name="Text Box 42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26" name="Text Box 42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27" name="Text Box 42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28" name="Text Box 42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29" name="Text Box 42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30" name="Text Box 42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31" name="Text Box 42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32" name="Text Box 42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33" name="Text Box 42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34" name="Text Box 42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35" name="Text Box 42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36" name="Text Box 42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37" name="Text Box 42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38" name="Text Box 42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39" name="Text Box 42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40" name="Text Box 43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41" name="Text Box 43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42" name="Text Box 43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43" name="Text Box 43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44" name="Text Box 43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45" name="Text Box 43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46" name="Text Box 43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47" name="Text Box 43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48" name="Text Box 43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49" name="Text Box 43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50" name="Text Box 43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51" name="Text Box 43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52" name="Text Box 43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53" name="Text Box 43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54" name="Text Box 43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55" name="Text Box 43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56" name="Text Box 43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57" name="Text Box 43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58" name="Text Box 43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59" name="Text Box 43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60" name="Text Box 43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61" name="Text Box 43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62" name="Text Box 43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63" name="Text Box 43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64" name="Text Box 43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65" name="Text Box 43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66" name="Text Box 43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67" name="Text Box 43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68" name="Text Box 43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69" name="Text Box 43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70" name="Text Box 43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71" name="Text Box 43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72" name="Text Box 43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73" name="Text Box 43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74" name="Text Box 43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75" name="Text Box 43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76" name="Text Box 43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77" name="Text Box 43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78" name="Text Box 43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79" name="Text Box 43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80" name="Text Box 43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81" name="Text Box 43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82" name="Text Box 43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83" name="Text Box 43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84" name="Text Box 43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85" name="Text Box 43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86" name="Text Box 43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87" name="Text Box 43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88" name="Text Box 43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89" name="Text Box 43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90" name="Text Box 43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91" name="Text Box 43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92" name="Text Box 43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93" name="Text Box 43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94" name="Text Box 43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95" name="Text Box 43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96" name="Text Box 43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97" name="Text Box 43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98" name="Text Box 43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399" name="Text Box 43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00" name="Text Box 43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01" name="Text Box 43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02" name="Text Box 43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03" name="Text Box 43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04" name="Text Box 43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05" name="Text Box 43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06" name="Text Box 43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07" name="Text Box 43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08" name="Text Box 43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09" name="Text Box 43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10" name="Text Box 43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11" name="Text Box 43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12" name="Text Box 43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13" name="Text Box 43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14" name="Text Box 43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15" name="Text Box 43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16" name="Text Box 43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17" name="Text Box 43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18" name="Text Box 43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19" name="Text Box 43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20" name="Text Box 43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21" name="Text Box 43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22" name="Text Box 43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23" name="Text Box 43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24" name="Text Box 43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25" name="Text Box 43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26" name="Text Box 43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27" name="Text Box 43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28" name="Text Box 43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29" name="Text Box 43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30" name="Text Box 43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31" name="Text Box 43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32" name="Text Box 43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33" name="Text Box 43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34" name="Text Box 43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35" name="Text Box 43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36" name="Text Box 43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37" name="Text Box 43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38" name="Text Box 43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39" name="Text Box 43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40" name="Text Box 44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41" name="Text Box 44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42" name="Text Box 44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43" name="Text Box 44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44" name="Text Box 44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45" name="Text Box 44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46" name="Text Box 44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47" name="Text Box 44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48" name="Text Box 44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49" name="Text Box 44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50" name="Text Box 44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51" name="Text Box 44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52" name="Text Box 44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53" name="Text Box 44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54" name="Text Box 44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55" name="Text Box 44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56" name="Text Box 44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57" name="Text Box 44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58" name="Text Box 44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59" name="Text Box 44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60" name="Text Box 44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61" name="Text Box 44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62" name="Text Box 44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63" name="Text Box 44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64" name="Text Box 44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65" name="Text Box 44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66" name="Text Box 44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67" name="Text Box 44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68" name="Text Box 44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69" name="Text Box 44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70" name="Text Box 44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71" name="Text Box 44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72" name="Text Box 44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73" name="Text Box 44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74" name="Text Box 44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75" name="Text Box 44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76" name="Text Box 44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77" name="Text Box 44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78" name="Text Box 44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79" name="Text Box 44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80" name="Text Box 44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81" name="Text Box 44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82" name="Text Box 44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83" name="Text Box 44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84" name="Text Box 44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85" name="Text Box 44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86" name="Text Box 44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87" name="Text Box 44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88" name="Text Box 44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89" name="Text Box 44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90" name="Text Box 44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91" name="Text Box 44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92" name="Text Box 44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93" name="Text Box 44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94" name="Text Box 44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95" name="Text Box 44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96" name="Text Box 44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97" name="Text Box 44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98" name="Text Box 44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499" name="Text Box 44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00" name="Text Box 44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01" name="Text Box 44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02" name="Text Box 44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03" name="Text Box 44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04" name="Text Box 44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05" name="Text Box 44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06" name="Text Box 44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07" name="Text Box 44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08" name="Text Box 44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09" name="Text Box 44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10" name="Text Box 44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11" name="Text Box 44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12" name="Text Box 44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13" name="Text Box 44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14" name="Text Box 44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15" name="Text Box 44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16" name="Text Box 44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17" name="Text Box 44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18" name="Text Box 44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19" name="Text Box 44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20" name="Text Box 44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21" name="Text Box 44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22" name="Text Box 44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23" name="Text Box 44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24" name="Text Box 44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25" name="Text Box 44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26" name="Text Box 44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27" name="Text Box 44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28" name="Text Box 44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29" name="Text Box 44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30" name="Text Box 44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31" name="Text Box 44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32" name="Text Box 44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33" name="Text Box 44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34" name="Text Box 44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35" name="Text Box 44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36" name="Text Box 44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37" name="Text Box 44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38" name="Text Box 44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39" name="Text Box 44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40" name="Text Box 45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41" name="Text Box 45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42" name="Text Box 45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43" name="Text Box 45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44" name="Text Box 45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45" name="Text Box 45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46" name="Text Box 45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47" name="Text Box 45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48" name="Text Box 45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49" name="Text Box 45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50" name="Text Box 45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51" name="Text Box 45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52" name="Text Box 45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53" name="Text Box 45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54" name="Text Box 45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55" name="Text Box 45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56" name="Text Box 45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57" name="Text Box 45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58" name="Text Box 45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59" name="Text Box 45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60" name="Text Box 45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61" name="Text Box 45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62" name="Text Box 45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63" name="Text Box 45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64" name="Text Box 45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65" name="Text Box 45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66" name="Text Box 45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67" name="Text Box 45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68" name="Text Box 45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69" name="Text Box 45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70" name="Text Box 45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71" name="Text Box 45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72" name="Text Box 45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73" name="Text Box 45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74" name="Text Box 45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75" name="Text Box 45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76" name="Text Box 45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77" name="Text Box 45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78" name="Text Box 45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79" name="Text Box 45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80" name="Text Box 45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81" name="Text Box 45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82" name="Text Box 45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83" name="Text Box 45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84" name="Text Box 45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85" name="Text Box 45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86" name="Text Box 45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87" name="Text Box 45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88" name="Text Box 45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89" name="Text Box 45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90" name="Text Box 45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91" name="Text Box 45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92" name="Text Box 45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93" name="Text Box 45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94" name="Text Box 45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95" name="Text Box 45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96" name="Text Box 45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97" name="Text Box 45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98" name="Text Box 45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599" name="Text Box 45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00" name="Text Box 45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01" name="Text Box 45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02" name="Text Box 45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03" name="Text Box 45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04" name="Text Box 45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05" name="Text Box 45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06" name="Text Box 45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07" name="Text Box 45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08" name="Text Box 45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09" name="Text Box 45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10" name="Text Box 45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11" name="Text Box 45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12" name="Text Box 45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13" name="Text Box 45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14" name="Text Box 45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15" name="Text Box 45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16" name="Text Box 45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17" name="Text Box 45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18" name="Text Box 45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19" name="Text Box 45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20" name="Text Box 45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21" name="Text Box 45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22" name="Text Box 45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23" name="Text Box 45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24" name="Text Box 45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25" name="Text Box 45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26" name="Text Box 45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27" name="Text Box 45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28" name="Text Box 45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29" name="Text Box 45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30" name="Text Box 45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31" name="Text Box 45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32" name="Text Box 45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33" name="Text Box 45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34" name="Text Box 45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35" name="Text Box 45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36" name="Text Box 45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37" name="Text Box 45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38" name="Text Box 45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39" name="Text Box 45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40" name="Text Box 46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41" name="Text Box 46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42" name="Text Box 46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43" name="Text Box 46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44" name="Text Box 46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45" name="Text Box 46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46" name="Text Box 46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47" name="Text Box 46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48" name="Text Box 46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49" name="Text Box 46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50" name="Text Box 46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51" name="Text Box 46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52" name="Text Box 46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53" name="Text Box 46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54" name="Text Box 46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55" name="Text Box 46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56" name="Text Box 46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57" name="Text Box 46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58" name="Text Box 46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59" name="Text Box 46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60" name="Text Box 46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61" name="Text Box 46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62" name="Text Box 46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63" name="Text Box 46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64" name="Text Box 46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65" name="Text Box 46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66" name="Text Box 46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67" name="Text Box 46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68" name="Text Box 46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69" name="Text Box 46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70" name="Text Box 46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71" name="Text Box 46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72" name="Text Box 46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73" name="Text Box 46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74" name="Text Box 46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75" name="Text Box 46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76" name="Text Box 46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77" name="Text Box 46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78" name="Text Box 46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79" name="Text Box 46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80" name="Text Box 46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81" name="Text Box 46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82" name="Text Box 46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83" name="Text Box 46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84" name="Text Box 46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85" name="Text Box 46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86" name="Text Box 46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87" name="Text Box 46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88" name="Text Box 46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89" name="Text Box 46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90" name="Text Box 46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91" name="Text Box 46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92" name="Text Box 46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93" name="Text Box 46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94" name="Text Box 46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95" name="Text Box 46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96" name="Text Box 46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97" name="Text Box 46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98" name="Text Box 46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699" name="Text Box 46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00" name="Text Box 46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01" name="Text Box 46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02" name="Text Box 46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03" name="Text Box 46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04" name="Text Box 46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05" name="Text Box 46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06" name="Text Box 46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07" name="Text Box 46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08" name="Text Box 46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09" name="Text Box 46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10" name="Text Box 46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11" name="Text Box 46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12" name="Text Box 46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13" name="Text Box 46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14" name="Text Box 46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15" name="Text Box 46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16" name="Text Box 46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17" name="Text Box 46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18" name="Text Box 46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19" name="Text Box 46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20" name="Text Box 46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21" name="Text Box 46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22" name="Text Box 46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23" name="Text Box 46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24" name="Text Box 46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25" name="Text Box 46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26" name="Text Box 46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27" name="Text Box 46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28" name="Text Box 46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29" name="Text Box 46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30" name="Text Box 46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31" name="Text Box 46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32" name="Text Box 46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33" name="Text Box 46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34" name="Text Box 46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35" name="Text Box 46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36" name="Text Box 46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37" name="Text Box 46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38" name="Text Box 46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39" name="Text Box 46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40" name="Text Box 47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41" name="Text Box 47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42" name="Text Box 47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43" name="Text Box 47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44" name="Text Box 47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45" name="Text Box 47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46" name="Text Box 47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47" name="Text Box 47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48" name="Text Box 47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49" name="Text Box 47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50" name="Text Box 47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51" name="Text Box 47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52" name="Text Box 47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53" name="Text Box 47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54" name="Text Box 47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55" name="Text Box 47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56" name="Text Box 47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57" name="Text Box 47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58" name="Text Box 47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59" name="Text Box 47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60" name="Text Box 47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61" name="Text Box 47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62" name="Text Box 47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63" name="Text Box 47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64" name="Text Box 47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65" name="Text Box 47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66" name="Text Box 47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67" name="Text Box 47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68" name="Text Box 47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69" name="Text Box 47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70" name="Text Box 47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71" name="Text Box 47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72" name="Text Box 47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73" name="Text Box 47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74" name="Text Box 47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75" name="Text Box 47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76" name="Text Box 47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77" name="Text Box 47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78" name="Text Box 47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79" name="Text Box 47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80" name="Text Box 47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81" name="Text Box 47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82" name="Text Box 47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83" name="Text Box 47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84" name="Text Box 47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85" name="Text Box 47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86" name="Text Box 47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87" name="Text Box 47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88" name="Text Box 47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89" name="Text Box 47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90" name="Text Box 47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91" name="Text Box 47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92" name="Text Box 47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93" name="Text Box 47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94" name="Text Box 47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95" name="Text Box 47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96" name="Text Box 47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97" name="Text Box 47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98" name="Text Box 47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799" name="Text Box 47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00" name="Text Box 47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01" name="Text Box 47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02" name="Text Box 47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03" name="Text Box 47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04" name="Text Box 47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05" name="Text Box 47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06" name="Text Box 47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07" name="Text Box 47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08" name="Text Box 47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09" name="Text Box 47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10" name="Text Box 47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11" name="Text Box 47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12" name="Text Box 47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13" name="Text Box 47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14" name="Text Box 47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15" name="Text Box 47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16" name="Text Box 47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17" name="Text Box 47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18" name="Text Box 47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19" name="Text Box 47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20" name="Text Box 47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21" name="Text Box 47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22" name="Text Box 47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23" name="Text Box 47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24" name="Text Box 47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25" name="Text Box 47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26" name="Text Box 47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27" name="Text Box 47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28" name="Text Box 47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29" name="Text Box 47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30" name="Text Box 47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31" name="Text Box 47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32" name="Text Box 47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33" name="Text Box 47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34" name="Text Box 47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35" name="Text Box 47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36" name="Text Box 47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37" name="Text Box 47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38" name="Text Box 47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39" name="Text Box 47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40" name="Text Box 48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41" name="Text Box 48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42" name="Text Box 48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43" name="Text Box 48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44" name="Text Box 48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45" name="Text Box 48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46" name="Text Box 48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47" name="Text Box 48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48" name="Text Box 48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49" name="Text Box 48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50" name="Text Box 48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51" name="Text Box 48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52" name="Text Box 48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53" name="Text Box 48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54" name="Text Box 48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55" name="Text Box 48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56" name="Text Box 48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57" name="Text Box 48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58" name="Text Box 48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59" name="Text Box 48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60" name="Text Box 48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61" name="Text Box 48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62" name="Text Box 48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63" name="Text Box 48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64" name="Text Box 48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65" name="Text Box 48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66" name="Text Box 48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67" name="Text Box 48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68" name="Text Box 48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69" name="Text Box 48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70" name="Text Box 48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71" name="Text Box 48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72" name="Text Box 48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73" name="Text Box 48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74" name="Text Box 48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75" name="Text Box 48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76" name="Text Box 48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77" name="Text Box 48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78" name="Text Box 48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79" name="Text Box 48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80" name="Text Box 48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81" name="Text Box 48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82" name="Text Box 48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83" name="Text Box 48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84" name="Text Box 48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85" name="Text Box 48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86" name="Text Box 48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87" name="Text Box 48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88" name="Text Box 48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89" name="Text Box 48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90" name="Text Box 48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91" name="Text Box 48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92" name="Text Box 48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93" name="Text Box 48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94" name="Text Box 48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95" name="Text Box 48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96" name="Text Box 48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97" name="Text Box 48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98" name="Text Box 48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899" name="Text Box 48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00" name="Text Box 48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01" name="Text Box 48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02" name="Text Box 48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03" name="Text Box 48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04" name="Text Box 48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05" name="Text Box 48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06" name="Text Box 48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07" name="Text Box 48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08" name="Text Box 48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09" name="Text Box 48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10" name="Text Box 48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11" name="Text Box 48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12" name="Text Box 48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13" name="Text Box 48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14" name="Text Box 48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15" name="Text Box 48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16" name="Text Box 48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17" name="Text Box 48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18" name="Text Box 48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19" name="Text Box 48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20" name="Text Box 48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21" name="Text Box 48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22" name="Text Box 48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23" name="Text Box 48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24" name="Text Box 48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25" name="Text Box 48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26" name="Text Box 48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27" name="Text Box 48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28" name="Text Box 48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29" name="Text Box 48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30" name="Text Box 48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31" name="Text Box 48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32" name="Text Box 48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33" name="Text Box 48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34" name="Text Box 48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35" name="Text Box 48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36" name="Text Box 48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37" name="Text Box 48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38" name="Text Box 48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39" name="Text Box 48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40" name="Text Box 49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41" name="Text Box 49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42" name="Text Box 49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43" name="Text Box 49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44" name="Text Box 49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45" name="Text Box 49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46" name="Text Box 49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47" name="Text Box 49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48" name="Text Box 49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49" name="Text Box 49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50" name="Text Box 49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51" name="Text Box 49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52" name="Text Box 49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53" name="Text Box 49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54" name="Text Box 49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55" name="Text Box 49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56" name="Text Box 49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57" name="Text Box 49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58" name="Text Box 49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59" name="Text Box 49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60" name="Text Box 49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61" name="Text Box 49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62" name="Text Box 49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63" name="Text Box 49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64" name="Text Box 49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65" name="Text Box 49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66" name="Text Box 49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67" name="Text Box 49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68" name="Text Box 49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69" name="Text Box 49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70" name="Text Box 49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71" name="Text Box 49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72" name="Text Box 49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73" name="Text Box 49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74" name="Text Box 49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75" name="Text Box 49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76" name="Text Box 49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77" name="Text Box 49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78" name="Text Box 49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79" name="Text Box 49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80" name="Text Box 49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81" name="Text Box 49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82" name="Text Box 49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83" name="Text Box 49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84" name="Text Box 49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85" name="Text Box 49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86" name="Text Box 49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87" name="Text Box 49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88" name="Text Box 49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89" name="Text Box 49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90" name="Text Box 49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91" name="Text Box 49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92" name="Text Box 49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93" name="Text Box 49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94" name="Text Box 49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95" name="Text Box 49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96" name="Text Box 49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97" name="Text Box 49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98" name="Text Box 49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7999" name="Text Box 49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00" name="Text Box 49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01" name="Text Box 49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02" name="Text Box 49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03" name="Text Box 49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04" name="Text Box 49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05" name="Text Box 49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06" name="Text Box 49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07" name="Text Box 49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08" name="Text Box 49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09" name="Text Box 49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10" name="Text Box 49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11" name="Text Box 49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12" name="Text Box 49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13" name="Text Box 49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14" name="Text Box 49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15" name="Text Box 49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16" name="Text Box 49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17" name="Text Box 49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18" name="Text Box 49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19" name="Text Box 49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20" name="Text Box 49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21" name="Text Box 49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22" name="Text Box 49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23" name="Text Box 49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24" name="Text Box 49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25" name="Text Box 49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26" name="Text Box 49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27" name="Text Box 49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28" name="Text Box 49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29" name="Text Box 49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30" name="Text Box 49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31" name="Text Box 49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32" name="Text Box 49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33" name="Text Box 49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34" name="Text Box 49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35" name="Text Box 49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36" name="Text Box 49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37" name="Text Box 49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38" name="Text Box 49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39" name="Text Box 49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40" name="Text Box 50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41" name="Text Box 50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42" name="Text Box 50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43" name="Text Box 50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44" name="Text Box 50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45" name="Text Box 50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46" name="Text Box 50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47" name="Text Box 50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48" name="Text Box 50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49" name="Text Box 50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50" name="Text Box 50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51" name="Text Box 50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52" name="Text Box 50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53" name="Text Box 50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54" name="Text Box 50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55" name="Text Box 50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56" name="Text Box 50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57" name="Text Box 50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58" name="Text Box 50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59" name="Text Box 50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60" name="Text Box 50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61" name="Text Box 50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62" name="Text Box 50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63" name="Text Box 50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64" name="Text Box 50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65" name="Text Box 50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66" name="Text Box 50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67" name="Text Box 50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68" name="Text Box 50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69" name="Text Box 50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70" name="Text Box 50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71" name="Text Box 50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72" name="Text Box 50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73" name="Text Box 50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74" name="Text Box 50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75" name="Text Box 50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76" name="Text Box 50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77" name="Text Box 50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78" name="Text Box 50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79" name="Text Box 50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80" name="Text Box 50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81" name="Text Box 50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82" name="Text Box 50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83" name="Text Box 50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84" name="Text Box 50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85" name="Text Box 50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86" name="Text Box 50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87" name="Text Box 50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88" name="Text Box 50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89" name="Text Box 50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90" name="Text Box 50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91" name="Text Box 50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92" name="Text Box 50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93" name="Text Box 50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94" name="Text Box 50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95" name="Text Box 50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96" name="Text Box 50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97" name="Text Box 50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98" name="Text Box 50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099" name="Text Box 50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00" name="Text Box 50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01" name="Text Box 50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02" name="Text Box 50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03" name="Text Box 50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04" name="Text Box 50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05" name="Text Box 50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06" name="Text Box 50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07" name="Text Box 50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08" name="Text Box 50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09" name="Text Box 50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10" name="Text Box 50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11" name="Text Box 50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12" name="Text Box 50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13" name="Text Box 50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14" name="Text Box 50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15" name="Text Box 50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16" name="Text Box 50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17" name="Text Box 50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18" name="Text Box 50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19" name="Text Box 50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20" name="Text Box 50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21" name="Text Box 50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22" name="Text Box 50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23" name="Text Box 50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24" name="Text Box 50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25" name="Text Box 50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26" name="Text Box 50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27" name="Text Box 50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28" name="Text Box 50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29" name="Text Box 50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30" name="Text Box 50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31" name="Text Box 50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32" name="Text Box 50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33" name="Text Box 50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34" name="Text Box 50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35" name="Text Box 50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36" name="Text Box 50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37" name="Text Box 50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38" name="Text Box 50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39" name="Text Box 50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40" name="Text Box 51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41" name="Text Box 51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42" name="Text Box 51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43" name="Text Box 51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44" name="Text Box 51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45" name="Text Box 51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46" name="Text Box 51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47" name="Text Box 51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48" name="Text Box 51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49" name="Text Box 51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50" name="Text Box 51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51" name="Text Box 51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52" name="Text Box 51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53" name="Text Box 51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54" name="Text Box 51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55" name="Text Box 51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56" name="Text Box 51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57" name="Text Box 51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58" name="Text Box 51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59" name="Text Box 51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60" name="Text Box 51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61" name="Text Box 51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62" name="Text Box 51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63" name="Text Box 51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64" name="Text Box 51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65" name="Text Box 51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66" name="Text Box 51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67" name="Text Box 51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68" name="Text Box 51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69" name="Text Box 51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70" name="Text Box 51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71" name="Text Box 51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72" name="Text Box 51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73" name="Text Box 51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74" name="Text Box 51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75" name="Text Box 51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76" name="Text Box 51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77" name="Text Box 51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78" name="Text Box 51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79" name="Text Box 51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80" name="Text Box 51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81" name="Text Box 51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82" name="Text Box 51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83" name="Text Box 51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84" name="Text Box 51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85" name="Text Box 51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86" name="Text Box 51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87" name="Text Box 51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88" name="Text Box 51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89" name="Text Box 51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90" name="Text Box 51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91" name="Text Box 51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92" name="Text Box 51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93" name="Text Box 51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94" name="Text Box 51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95" name="Text Box 51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96" name="Text Box 51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97" name="Text Box 51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98" name="Text Box 51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199" name="Text Box 51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00" name="Text Box 51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01" name="Text Box 51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02" name="Text Box 51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03" name="Text Box 51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04" name="Text Box 51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05" name="Text Box 51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06" name="Text Box 51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07" name="Text Box 51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08" name="Text Box 51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09" name="Text Box 51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10" name="Text Box 51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11" name="Text Box 51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12" name="Text Box 51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13" name="Text Box 51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14" name="Text Box 51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15" name="Text Box 51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16" name="Text Box 51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17" name="Text Box 51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18" name="Text Box 51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19" name="Text Box 51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20" name="Text Box 51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21" name="Text Box 51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22" name="Text Box 51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23" name="Text Box 51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24" name="Text Box 51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25" name="Text Box 51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26" name="Text Box 51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27" name="Text Box 51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28" name="Text Box 51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29" name="Text Box 51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30" name="Text Box 51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31" name="Text Box 51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32" name="Text Box 51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33" name="Text Box 51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34" name="Text Box 51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35" name="Text Box 51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36" name="Text Box 51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37" name="Text Box 51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38" name="Text Box 51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39" name="Text Box 51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40" name="Text Box 52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41" name="Text Box 52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42" name="Text Box 52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43" name="Text Box 52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44" name="Text Box 52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45" name="Text Box 52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46" name="Text Box 52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47" name="Text Box 52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48" name="Text Box 52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49" name="Text Box 52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50" name="Text Box 52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51" name="Text Box 52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52" name="Text Box 52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53" name="Text Box 52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54" name="Text Box 52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55" name="Text Box 52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56" name="Text Box 52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57" name="Text Box 52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58" name="Text Box 52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59" name="Text Box 52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60" name="Text Box 52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61" name="Text Box 52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62" name="Text Box 52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63" name="Text Box 52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64" name="Text Box 52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65" name="Text Box 52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66" name="Text Box 52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67" name="Text Box 52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68" name="Text Box 52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69" name="Text Box 52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70" name="Text Box 52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71" name="Text Box 52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72" name="Text Box 52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73" name="Text Box 52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74" name="Text Box 52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75" name="Text Box 52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76" name="Text Box 52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77" name="Text Box 52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78" name="Text Box 52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79" name="Text Box 52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80" name="Text Box 52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81" name="Text Box 52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82" name="Text Box 52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83" name="Text Box 52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84" name="Text Box 52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85" name="Text Box 52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86" name="Text Box 52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87" name="Text Box 52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88" name="Text Box 52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89" name="Text Box 52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90" name="Text Box 52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91" name="Text Box 52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92" name="Text Box 52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93" name="Text Box 52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94" name="Text Box 52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95" name="Text Box 52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96" name="Text Box 52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97" name="Text Box 52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98" name="Text Box 52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299" name="Text Box 52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00" name="Text Box 52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01" name="Text Box 52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02" name="Text Box 52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03" name="Text Box 52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04" name="Text Box 52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05" name="Text Box 52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06" name="Text Box 52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07" name="Text Box 52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08" name="Text Box 52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09" name="Text Box 52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10" name="Text Box 52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11" name="Text Box 52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12" name="Text Box 52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13" name="Text Box 52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14" name="Text Box 52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15" name="Text Box 52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16" name="Text Box 52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17" name="Text Box 52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18" name="Text Box 52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19" name="Text Box 52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20" name="Text Box 52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21" name="Text Box 52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22" name="Text Box 52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23" name="Text Box 52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24" name="Text Box 52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25" name="Text Box 52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26" name="Text Box 52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27" name="Text Box 52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28" name="Text Box 52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29" name="Text Box 52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30" name="Text Box 52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31" name="Text Box 52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32" name="Text Box 52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33" name="Text Box 52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34" name="Text Box 52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35" name="Text Box 52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36" name="Text Box 52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37" name="Text Box 52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38" name="Text Box 52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39" name="Text Box 52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40" name="Text Box 53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41" name="Text Box 53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42" name="Text Box 53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43" name="Text Box 53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44" name="Text Box 53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45" name="Text Box 53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46" name="Text Box 53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47" name="Text Box 53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48" name="Text Box 530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49" name="Text Box 530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50" name="Text Box 531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51" name="Text Box 531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52" name="Text Box 531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53" name="Text Box 531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54" name="Text Box 531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55" name="Text Box 531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56" name="Text Box 531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57" name="Text Box 531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58" name="Text Box 531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59" name="Text Box 531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60" name="Text Box 532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61" name="Text Box 532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62" name="Text Box 532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63" name="Text Box 532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64" name="Text Box 532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65" name="Text Box 532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66" name="Text Box 532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67" name="Text Box 532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68" name="Text Box 532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69" name="Text Box 532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70" name="Text Box 533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71" name="Text Box 533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72" name="Text Box 533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73" name="Text Box 533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74" name="Text Box 533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75" name="Text Box 533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76" name="Text Box 533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77" name="Text Box 533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78" name="Text Box 533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79" name="Text Box 533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80" name="Text Box 534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81" name="Text Box 534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82" name="Text Box 534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83" name="Text Box 534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84" name="Text Box 534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85" name="Text Box 534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86" name="Text Box 534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87" name="Text Box 534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88" name="Text Box 534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89" name="Text Box 534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90" name="Text Box 535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91" name="Text Box 535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92" name="Text Box 535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93" name="Text Box 535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94" name="Text Box 535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95" name="Text Box 535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96" name="Text Box 535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97" name="Text Box 535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98" name="Text Box 535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399" name="Text Box 535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00" name="Text Box 536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01" name="Text Box 536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02" name="Text Box 536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03" name="Text Box 536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04" name="Text Box 536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05" name="Text Box 536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06" name="Text Box 536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07" name="Text Box 536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08" name="Text Box 536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09" name="Text Box 536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10" name="Text Box 537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11" name="Text Box 537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12" name="Text Box 537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13" name="Text Box 537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14" name="Text Box 537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15" name="Text Box 537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16" name="Text Box 537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17" name="Text Box 537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18" name="Text Box 537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19" name="Text Box 537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20" name="Text Box 538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21" name="Text Box 538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22" name="Text Box 538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23" name="Text Box 538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24" name="Text Box 538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25" name="Text Box 538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26" name="Text Box 538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27" name="Text Box 538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28" name="Text Box 538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29" name="Text Box 538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30" name="Text Box 539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31" name="Text Box 539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32" name="Text Box 539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33" name="Text Box 539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34" name="Text Box 539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35" name="Text Box 539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36" name="Text Box 539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37" name="Text Box 539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38" name="Text Box 5398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39" name="Text Box 5399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40" name="Text Box 5400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41" name="Text Box 5401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42" name="Text Box 5402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43" name="Text Box 5403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44" name="Text Box 5404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45" name="Text Box 5405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46" name="Text Box 5406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1951</xdr:row>
      <xdr:rowOff>0</xdr:rowOff>
    </xdr:from>
    <xdr:to>
      <xdr:col>4</xdr:col>
      <xdr:colOff>85725</xdr:colOff>
      <xdr:row>1952</xdr:row>
      <xdr:rowOff>47625</xdr:rowOff>
    </xdr:to>
    <xdr:sp macro="" textlink="">
      <xdr:nvSpPr>
        <xdr:cNvPr id="8447" name="Text Box 5407"/>
        <xdr:cNvSpPr txBox="1">
          <a:spLocks noChangeArrowheads="1"/>
        </xdr:cNvSpPr>
      </xdr:nvSpPr>
      <xdr:spPr bwMode="auto">
        <a:xfrm>
          <a:off x="4686300" y="37166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48" name="Text Box 5427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49" name="Text Box 5428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50" name="Text Box 5429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51" name="Text Box 5430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52" name="Text Box 5431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53" name="Text Box 5432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54" name="Text Box 5433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55" name="Text Box 5434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56" name="Text Box 5435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57" name="Text Box 5436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58" name="Text Box 5437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59" name="Text Box 5438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60" name="Text Box 5439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61" name="Text Box 5440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62" name="Text Box 5441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63" name="Text Box 5442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64" name="Text Box 5443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65" name="Text Box 5444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66" name="Text Box 5445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67" name="Text Box 5446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68" name="Text Box 5447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69" name="Text Box 5448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70" name="Text Box 5449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71" name="Text Box 5450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72" name="Text Box 5451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73" name="Text Box 5452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74" name="Text Box 5453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75" name="Text Box 5454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76" name="Text Box 5455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77" name="Text Box 5456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78" name="Text Box 5457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79" name="Text Box 5458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80" name="Text Box 5459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81" name="Text Box 5460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82" name="Text Box 5461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83" name="Text Box 5462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84" name="Text Box 5463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85" name="Text Box 5464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86" name="Text Box 5465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87" name="Text Box 5466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88" name="Text Box 5467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1950</xdr:row>
      <xdr:rowOff>0</xdr:rowOff>
    </xdr:from>
    <xdr:to>
      <xdr:col>4</xdr:col>
      <xdr:colOff>85725</xdr:colOff>
      <xdr:row>1951</xdr:row>
      <xdr:rowOff>47626</xdr:rowOff>
    </xdr:to>
    <xdr:sp macro="" textlink="">
      <xdr:nvSpPr>
        <xdr:cNvPr id="8489" name="Text Box 5468"/>
        <xdr:cNvSpPr txBox="1">
          <a:spLocks noChangeArrowheads="1"/>
        </xdr:cNvSpPr>
      </xdr:nvSpPr>
      <xdr:spPr bwMode="auto">
        <a:xfrm>
          <a:off x="4686300" y="37147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24" name="Text Box 26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25" name="Text Box 26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26" name="Text Box 26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27" name="Text Box 26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28" name="Text Box 26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29" name="Text Box 26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0" name="Text Box 26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1" name="Text Box 26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2" name="Text Box 26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3" name="Text Box 26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4" name="Text Box 26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5" name="Text Box 26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6" name="Text Box 26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7" name="Text Box 26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8" name="Text Box 26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39" name="Text Box 26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0" name="Text Box 26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1" name="Text Box 26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2" name="Text Box 26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3" name="Text Box 26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4" name="Text Box 26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5" name="Text Box 26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6" name="Text Box 26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7" name="Text Box 26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8" name="Text Box 26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49" name="Text Box 26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0" name="Text Box 26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1" name="Text Box 26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2" name="Text Box 26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3" name="Text Box 26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4" name="Text Box 26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5" name="Text Box 26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6" name="Text Box 26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7" name="Text Box 26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8" name="Text Box 26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59" name="Text Box 26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0" name="Text Box 26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1" name="Text Box 26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2" name="Text Box 26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3" name="Text Box 26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4" name="Text Box 26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5" name="Text Box 26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6" name="Text Box 26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7" name="Text Box 26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8" name="Text Box 26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69" name="Text Box 26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0" name="Text Box 26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1" name="Text Box 26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2" name="Text Box 26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3" name="Text Box 26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4" name="Text Box 26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5" name="Text Box 26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6" name="Text Box 26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7" name="Text Box 26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8" name="Text Box 26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79" name="Text Box 26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0" name="Text Box 26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1" name="Text Box 26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2" name="Text Box 27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3" name="Text Box 27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4" name="Text Box 27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5" name="Text Box 27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6" name="Text Box 27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7" name="Text Box 27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8" name="Text Box 27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89" name="Text Box 27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0" name="Text Box 27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1" name="Text Box 27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2" name="Text Box 27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3" name="Text Box 27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4" name="Text Box 27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5" name="Text Box 27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6" name="Text Box 27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7" name="Text Box 27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8" name="Text Box 27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899" name="Text Box 27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0" name="Text Box 27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1" name="Text Box 27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2" name="Text Box 27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3" name="Text Box 27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4" name="Text Box 27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5" name="Text Box 27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6" name="Text Box 27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7" name="Text Box 27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8" name="Text Box 27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09" name="Text Box 27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0" name="Text Box 27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1" name="Text Box 27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2" name="Text Box 27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3" name="Text Box 27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4" name="Text Box 27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5" name="Text Box 27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6" name="Text Box 27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7" name="Text Box 27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8" name="Text Box 27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19" name="Text Box 27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0" name="Text Box 27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1" name="Text Box 27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2" name="Text Box 27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3" name="Text Box 27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4" name="Text Box 27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5" name="Text Box 27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6" name="Text Box 27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7" name="Text Box 27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8" name="Text Box 27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29" name="Text Box 27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0" name="Text Box 27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1" name="Text Box 27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2" name="Text Box 27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3" name="Text Box 27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4" name="Text Box 27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5" name="Text Box 27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6" name="Text Box 27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7" name="Text Box 27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8" name="Text Box 27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39" name="Text Box 27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0" name="Text Box 27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1" name="Text Box 27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2" name="Text Box 27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3" name="Text Box 27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4" name="Text Box 27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5" name="Text Box 27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6" name="Text Box 27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7" name="Text Box 27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8" name="Text Box 27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49" name="Text Box 27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0" name="Text Box 27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1" name="Text Box 27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2" name="Text Box 27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3" name="Text Box 27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4" name="Text Box 27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5" name="Text Box 27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6" name="Text Box 27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7" name="Text Box 27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8" name="Text Box 27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59" name="Text Box 27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0" name="Text Box 27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1" name="Text Box 27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2" name="Text Box 27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3" name="Text Box 27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4" name="Text Box 27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5" name="Text Box 27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6" name="Text Box 27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7" name="Text Box 27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8" name="Text Box 27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69" name="Text Box 27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0" name="Text Box 27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1" name="Text Box 27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2" name="Text Box 27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3" name="Text Box 27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4" name="Text Box 27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5" name="Text Box 27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6" name="Text Box 27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7" name="Text Box 27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8" name="Text Box 27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79" name="Text Box 27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0" name="Text Box 27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1" name="Text Box 27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2" name="Text Box 28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3" name="Text Box 28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4" name="Text Box 28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5" name="Text Box 28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6" name="Text Box 28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7" name="Text Box 28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8" name="Text Box 28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89" name="Text Box 28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0" name="Text Box 28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1" name="Text Box 28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2" name="Text Box 28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3" name="Text Box 28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4" name="Text Box 28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5" name="Text Box 28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6" name="Text Box 28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7" name="Text Box 28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8" name="Text Box 28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2999" name="Text Box 28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0" name="Text Box 28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1" name="Text Box 28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2" name="Text Box 28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3" name="Text Box 28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4" name="Text Box 28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5" name="Text Box 28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6" name="Text Box 28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7" name="Text Box 28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8" name="Text Box 28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09" name="Text Box 28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0" name="Text Box 28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1" name="Text Box 28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2" name="Text Box 28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3" name="Text Box 28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4" name="Text Box 28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5" name="Text Box 28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6" name="Text Box 28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7" name="Text Box 28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8" name="Text Box 28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19" name="Text Box 28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0" name="Text Box 28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1" name="Text Box 28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2" name="Text Box 28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3" name="Text Box 28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4" name="Text Box 28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5" name="Text Box 28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6" name="Text Box 28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7" name="Text Box 28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8" name="Text Box 28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29" name="Text Box 28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0" name="Text Box 28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1" name="Text Box 28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2" name="Text Box 28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3" name="Text Box 28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4" name="Text Box 28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5" name="Text Box 28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6" name="Text Box 28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7" name="Text Box 28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8" name="Text Box 28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39" name="Text Box 28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0" name="Text Box 28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1" name="Text Box 28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2" name="Text Box 28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3" name="Text Box 28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4" name="Text Box 28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5" name="Text Box 28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6" name="Text Box 28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7" name="Text Box 28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8" name="Text Box 28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49" name="Text Box 28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0" name="Text Box 28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1" name="Text Box 28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2" name="Text Box 28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3" name="Text Box 28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4" name="Text Box 28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5" name="Text Box 28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6" name="Text Box 28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7" name="Text Box 28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8" name="Text Box 28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59" name="Text Box 28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0" name="Text Box 28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1" name="Text Box 28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2" name="Text Box 28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3" name="Text Box 28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4" name="Text Box 28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5" name="Text Box 28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6" name="Text Box 28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7" name="Text Box 28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8" name="Text Box 28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69" name="Text Box 28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0" name="Text Box 28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1" name="Text Box 28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2" name="Text Box 28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3" name="Text Box 28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4" name="Text Box 28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5" name="Text Box 28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6" name="Text Box 28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7" name="Text Box 28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8" name="Text Box 28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79" name="Text Box 28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0" name="Text Box 28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1" name="Text Box 28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2" name="Text Box 29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3" name="Text Box 29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4" name="Text Box 29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5" name="Text Box 29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6" name="Text Box 29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7" name="Text Box 29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8" name="Text Box 29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89" name="Text Box 29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0" name="Text Box 29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1" name="Text Box 29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2" name="Text Box 29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3" name="Text Box 29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4" name="Text Box 29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5" name="Text Box 29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6" name="Text Box 29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7" name="Text Box 29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8" name="Text Box 29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099" name="Text Box 29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0" name="Text Box 29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1" name="Text Box 29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2" name="Text Box 29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3" name="Text Box 29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4" name="Text Box 29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5" name="Text Box 29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6" name="Text Box 29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7" name="Text Box 29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8" name="Text Box 29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09" name="Text Box 29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0" name="Text Box 29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1" name="Text Box 29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2" name="Text Box 29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3" name="Text Box 29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4" name="Text Box 29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5" name="Text Box 29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6" name="Text Box 29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7" name="Text Box 29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8" name="Text Box 29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19" name="Text Box 29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0" name="Text Box 29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1" name="Text Box 29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2" name="Text Box 29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3" name="Text Box 29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4" name="Text Box 29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5" name="Text Box 29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6" name="Text Box 29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7" name="Text Box 29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8" name="Text Box 29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29" name="Text Box 29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0" name="Text Box 29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1" name="Text Box 29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2" name="Text Box 29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3" name="Text Box 29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4" name="Text Box 29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5" name="Text Box 29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6" name="Text Box 29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7" name="Text Box 29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8" name="Text Box 29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39" name="Text Box 29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0" name="Text Box 29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1" name="Text Box 29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2" name="Text Box 29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3" name="Text Box 29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4" name="Text Box 29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5" name="Text Box 29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6" name="Text Box 29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7" name="Text Box 29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8" name="Text Box 29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49" name="Text Box 29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0" name="Text Box 29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1" name="Text Box 29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2" name="Text Box 29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3" name="Text Box 29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4" name="Text Box 29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5" name="Text Box 29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6" name="Text Box 29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7" name="Text Box 29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8" name="Text Box 29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59" name="Text Box 29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0" name="Text Box 29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1" name="Text Box 29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2" name="Text Box 29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3" name="Text Box 29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4" name="Text Box 29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5" name="Text Box 29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6" name="Text Box 29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7" name="Text Box 29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8" name="Text Box 29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69" name="Text Box 29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0" name="Text Box 29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1" name="Text Box 29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2" name="Text Box 29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3" name="Text Box 29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4" name="Text Box 29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5" name="Text Box 29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6" name="Text Box 29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7" name="Text Box 29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8" name="Text Box 29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79" name="Text Box 29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0" name="Text Box 29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1" name="Text Box 29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2" name="Text Box 30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3" name="Text Box 30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4" name="Text Box 30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5" name="Text Box 30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6" name="Text Box 30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7" name="Text Box 30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8" name="Text Box 30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89" name="Text Box 30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0" name="Text Box 30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1" name="Text Box 30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2" name="Text Box 30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3" name="Text Box 30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4" name="Text Box 30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5" name="Text Box 30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6" name="Text Box 30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7" name="Text Box 30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8" name="Text Box 30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199" name="Text Box 30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0" name="Text Box 30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1" name="Text Box 30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2" name="Text Box 30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3" name="Text Box 30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4" name="Text Box 30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5" name="Text Box 30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6" name="Text Box 30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7" name="Text Box 30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8" name="Text Box 30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09" name="Text Box 30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0" name="Text Box 30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1" name="Text Box 30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2" name="Text Box 30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3" name="Text Box 30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4" name="Text Box 30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5" name="Text Box 30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6" name="Text Box 30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7" name="Text Box 30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8" name="Text Box 30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19" name="Text Box 30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0" name="Text Box 30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1" name="Text Box 30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2" name="Text Box 30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3" name="Text Box 30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4" name="Text Box 30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5" name="Text Box 30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6" name="Text Box 30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7" name="Text Box 30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8" name="Text Box 30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29" name="Text Box 30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0" name="Text Box 30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1" name="Text Box 30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2" name="Text Box 30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3" name="Text Box 30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4" name="Text Box 30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5" name="Text Box 30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6" name="Text Box 30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7" name="Text Box 30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8" name="Text Box 30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39" name="Text Box 30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0" name="Text Box 30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1" name="Text Box 30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2" name="Text Box 30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3" name="Text Box 30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4" name="Text Box 30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5" name="Text Box 30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6" name="Text Box 30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7" name="Text Box 30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8" name="Text Box 30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49" name="Text Box 30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0" name="Text Box 30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1" name="Text Box 30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2" name="Text Box 30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3" name="Text Box 30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4" name="Text Box 30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5" name="Text Box 30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6" name="Text Box 30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7" name="Text Box 30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8" name="Text Box 30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59" name="Text Box 30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0" name="Text Box 30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1" name="Text Box 30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2" name="Text Box 30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3" name="Text Box 30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4" name="Text Box 30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5" name="Text Box 30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6" name="Text Box 30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7" name="Text Box 30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8" name="Text Box 30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69" name="Text Box 30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0" name="Text Box 30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1" name="Text Box 30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2" name="Text Box 30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3" name="Text Box 30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4" name="Text Box 30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5" name="Text Box 30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6" name="Text Box 30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7" name="Text Box 30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8" name="Text Box 30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79" name="Text Box 30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0" name="Text Box 30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1" name="Text Box 30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2" name="Text Box 31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3" name="Text Box 31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4" name="Text Box 31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5" name="Text Box 31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6" name="Text Box 31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7" name="Text Box 31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8" name="Text Box 31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89" name="Text Box 31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0" name="Text Box 31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1" name="Text Box 31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2" name="Text Box 31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3" name="Text Box 31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4" name="Text Box 31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5" name="Text Box 31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6" name="Text Box 31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7" name="Text Box 31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8" name="Text Box 31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299" name="Text Box 31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0" name="Text Box 31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1" name="Text Box 31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2" name="Text Box 31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3" name="Text Box 31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4" name="Text Box 31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5" name="Text Box 31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6" name="Text Box 31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7" name="Text Box 31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8" name="Text Box 31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09" name="Text Box 31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0" name="Text Box 31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1" name="Text Box 31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2" name="Text Box 31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3" name="Text Box 31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4" name="Text Box 31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5" name="Text Box 31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6" name="Text Box 31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7" name="Text Box 31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8" name="Text Box 31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19" name="Text Box 31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0" name="Text Box 31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1" name="Text Box 31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2" name="Text Box 31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3" name="Text Box 31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4" name="Text Box 31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5" name="Text Box 31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6" name="Text Box 31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7" name="Text Box 31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8" name="Text Box 31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29" name="Text Box 31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0" name="Text Box 31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1" name="Text Box 31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2" name="Text Box 31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3" name="Text Box 31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4" name="Text Box 31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5" name="Text Box 31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6" name="Text Box 31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7" name="Text Box 31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8" name="Text Box 31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39" name="Text Box 31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0" name="Text Box 31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1" name="Text Box 31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2" name="Text Box 31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3" name="Text Box 31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4" name="Text Box 31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5" name="Text Box 31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6" name="Text Box 31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7" name="Text Box 31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8" name="Text Box 31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49" name="Text Box 31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0" name="Text Box 31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1" name="Text Box 31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2" name="Text Box 31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3" name="Text Box 31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4" name="Text Box 31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5" name="Text Box 31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6" name="Text Box 31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7" name="Text Box 31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8" name="Text Box 31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59" name="Text Box 31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0" name="Text Box 31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1" name="Text Box 31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2" name="Text Box 31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3" name="Text Box 31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4" name="Text Box 31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5" name="Text Box 31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6" name="Text Box 31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7" name="Text Box 31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8" name="Text Box 31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69" name="Text Box 31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0" name="Text Box 31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1" name="Text Box 31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2" name="Text Box 31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3" name="Text Box 31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4" name="Text Box 31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5" name="Text Box 31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6" name="Text Box 31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7" name="Text Box 31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8" name="Text Box 31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79" name="Text Box 31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0" name="Text Box 31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1" name="Text Box 31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2" name="Text Box 32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3" name="Text Box 32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4" name="Text Box 32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5" name="Text Box 32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6" name="Text Box 32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7" name="Text Box 32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8" name="Text Box 32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89" name="Text Box 32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0" name="Text Box 32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1" name="Text Box 32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2" name="Text Box 32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3" name="Text Box 32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4" name="Text Box 32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5" name="Text Box 32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6" name="Text Box 32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7" name="Text Box 32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8" name="Text Box 32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399" name="Text Box 32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0" name="Text Box 32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1" name="Text Box 32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2" name="Text Box 32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3" name="Text Box 32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4" name="Text Box 32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5" name="Text Box 32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6" name="Text Box 32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7" name="Text Box 32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8" name="Text Box 32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09" name="Text Box 32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0" name="Text Box 32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1" name="Text Box 32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2" name="Text Box 32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3" name="Text Box 32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4" name="Text Box 32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5" name="Text Box 32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6" name="Text Box 32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7" name="Text Box 32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8" name="Text Box 32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19" name="Text Box 32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0" name="Text Box 32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1" name="Text Box 32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2" name="Text Box 32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3" name="Text Box 32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4" name="Text Box 32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5" name="Text Box 32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6" name="Text Box 32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7" name="Text Box 32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8" name="Text Box 32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29" name="Text Box 32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0" name="Text Box 32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1" name="Text Box 32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2" name="Text Box 32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3" name="Text Box 32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4" name="Text Box 32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5" name="Text Box 32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6" name="Text Box 32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7" name="Text Box 32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8" name="Text Box 32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39" name="Text Box 32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0" name="Text Box 32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1" name="Text Box 32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2" name="Text Box 32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3" name="Text Box 32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4" name="Text Box 32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5" name="Text Box 32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6" name="Text Box 32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7" name="Text Box 32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8" name="Text Box 32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49" name="Text Box 32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0" name="Text Box 32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1" name="Text Box 32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2" name="Text Box 32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3" name="Text Box 32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4" name="Text Box 32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5" name="Text Box 32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6" name="Text Box 32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7" name="Text Box 32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8" name="Text Box 32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59" name="Text Box 32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0" name="Text Box 32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1" name="Text Box 32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2" name="Text Box 32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3" name="Text Box 32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4" name="Text Box 32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5" name="Text Box 32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6" name="Text Box 32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7" name="Text Box 32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8" name="Text Box 32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69" name="Text Box 32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0" name="Text Box 32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1" name="Text Box 32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2" name="Text Box 32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3" name="Text Box 32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4" name="Text Box 32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5" name="Text Box 32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6" name="Text Box 32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7" name="Text Box 32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8" name="Text Box 32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79" name="Text Box 32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0" name="Text Box 32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1" name="Text Box 32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2" name="Text Box 33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3" name="Text Box 33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4" name="Text Box 33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5" name="Text Box 33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6" name="Text Box 33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7" name="Text Box 33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8" name="Text Box 33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89" name="Text Box 33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0" name="Text Box 33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1" name="Text Box 33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2" name="Text Box 33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3" name="Text Box 33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4" name="Text Box 33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5" name="Text Box 33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6" name="Text Box 33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7" name="Text Box 33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8" name="Text Box 33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499" name="Text Box 33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0" name="Text Box 33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1" name="Text Box 33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2" name="Text Box 33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3" name="Text Box 33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4" name="Text Box 33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5" name="Text Box 33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6" name="Text Box 33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7" name="Text Box 33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8" name="Text Box 33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09" name="Text Box 33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0" name="Text Box 33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1" name="Text Box 33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2" name="Text Box 33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3" name="Text Box 33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4" name="Text Box 33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5" name="Text Box 33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6" name="Text Box 33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7" name="Text Box 33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8" name="Text Box 33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19" name="Text Box 33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0" name="Text Box 33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1" name="Text Box 33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2" name="Text Box 33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3" name="Text Box 33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4" name="Text Box 33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5" name="Text Box 33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6" name="Text Box 33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7" name="Text Box 33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8" name="Text Box 33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29" name="Text Box 33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0" name="Text Box 33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1" name="Text Box 33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2" name="Text Box 33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3" name="Text Box 33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4" name="Text Box 33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5" name="Text Box 33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6" name="Text Box 33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7" name="Text Box 33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8" name="Text Box 33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39" name="Text Box 33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0" name="Text Box 33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1" name="Text Box 33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2" name="Text Box 33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3" name="Text Box 33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4" name="Text Box 33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5" name="Text Box 33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6" name="Text Box 33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7" name="Text Box 33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8" name="Text Box 33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49" name="Text Box 33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0" name="Text Box 33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1" name="Text Box 33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2" name="Text Box 33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3" name="Text Box 33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4" name="Text Box 33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5" name="Text Box 33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6" name="Text Box 33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7" name="Text Box 33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8" name="Text Box 33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59" name="Text Box 33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0" name="Text Box 33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1" name="Text Box 33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2" name="Text Box 33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3" name="Text Box 33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4" name="Text Box 33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5" name="Text Box 33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6" name="Text Box 33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7" name="Text Box 33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8" name="Text Box 33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69" name="Text Box 33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0" name="Text Box 33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1" name="Text Box 33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2" name="Text Box 33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3" name="Text Box 33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4" name="Text Box 33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5" name="Text Box 33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6" name="Text Box 33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7" name="Text Box 33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8" name="Text Box 33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79" name="Text Box 33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0" name="Text Box 33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1" name="Text Box 33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2" name="Text Box 34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3" name="Text Box 34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4" name="Text Box 34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5" name="Text Box 34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6" name="Text Box 34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7" name="Text Box 34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8" name="Text Box 34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89" name="Text Box 34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0" name="Text Box 34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1" name="Text Box 34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2" name="Text Box 34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3" name="Text Box 34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4" name="Text Box 34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5" name="Text Box 34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6" name="Text Box 34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7" name="Text Box 34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8" name="Text Box 34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599" name="Text Box 34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0" name="Text Box 34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1" name="Text Box 34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2" name="Text Box 34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3" name="Text Box 34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4" name="Text Box 34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5" name="Text Box 34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6" name="Text Box 34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7" name="Text Box 34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8" name="Text Box 34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09" name="Text Box 34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0" name="Text Box 34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1" name="Text Box 34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2" name="Text Box 34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3" name="Text Box 34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4" name="Text Box 34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5" name="Text Box 34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6" name="Text Box 34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7" name="Text Box 34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8" name="Text Box 34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19" name="Text Box 34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0" name="Text Box 34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1" name="Text Box 34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2" name="Text Box 34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3" name="Text Box 34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4" name="Text Box 34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5" name="Text Box 34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6" name="Text Box 34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7" name="Text Box 34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8" name="Text Box 34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29" name="Text Box 34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0" name="Text Box 34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1" name="Text Box 34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2" name="Text Box 34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3" name="Text Box 34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4" name="Text Box 34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5" name="Text Box 34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6" name="Text Box 34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7" name="Text Box 34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8" name="Text Box 34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39" name="Text Box 34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0" name="Text Box 34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1" name="Text Box 34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2" name="Text Box 34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3" name="Text Box 34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4" name="Text Box 34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5" name="Text Box 34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6" name="Text Box 34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7" name="Text Box 34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8" name="Text Box 34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49" name="Text Box 34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0" name="Text Box 34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1" name="Text Box 34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2" name="Text Box 34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3" name="Text Box 34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4" name="Text Box 34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5" name="Text Box 34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6" name="Text Box 34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7" name="Text Box 34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8" name="Text Box 34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59" name="Text Box 34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0" name="Text Box 34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1" name="Text Box 34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2" name="Text Box 34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3" name="Text Box 34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4" name="Text Box 34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5" name="Text Box 34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6" name="Text Box 34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7" name="Text Box 34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8" name="Text Box 34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69" name="Text Box 34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0" name="Text Box 34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1" name="Text Box 34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2" name="Text Box 34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3" name="Text Box 34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4" name="Text Box 34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5" name="Text Box 34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6" name="Text Box 34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7" name="Text Box 34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8" name="Text Box 34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79" name="Text Box 34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0" name="Text Box 34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1" name="Text Box 34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2" name="Text Box 35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3" name="Text Box 35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4" name="Text Box 35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5" name="Text Box 35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6" name="Text Box 35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7" name="Text Box 35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8" name="Text Box 35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89" name="Text Box 35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0" name="Text Box 35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1" name="Text Box 35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2" name="Text Box 35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3" name="Text Box 35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4" name="Text Box 35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5" name="Text Box 35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6" name="Text Box 35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7" name="Text Box 35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8" name="Text Box 35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699" name="Text Box 35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0" name="Text Box 35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1" name="Text Box 35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2" name="Text Box 35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3" name="Text Box 35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4" name="Text Box 35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5" name="Text Box 35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6" name="Text Box 35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7" name="Text Box 35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8" name="Text Box 35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09" name="Text Box 35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0" name="Text Box 35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1" name="Text Box 35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2" name="Text Box 35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3" name="Text Box 35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4" name="Text Box 35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5" name="Text Box 35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6" name="Text Box 35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7" name="Text Box 35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8" name="Text Box 35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19" name="Text Box 35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0" name="Text Box 35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1" name="Text Box 35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2" name="Text Box 35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3" name="Text Box 35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4" name="Text Box 35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5" name="Text Box 35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6" name="Text Box 35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7" name="Text Box 35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8" name="Text Box 35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29" name="Text Box 35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0" name="Text Box 35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1" name="Text Box 35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2" name="Text Box 35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3" name="Text Box 35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4" name="Text Box 35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5" name="Text Box 35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6" name="Text Box 35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7" name="Text Box 35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8" name="Text Box 35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39" name="Text Box 35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0" name="Text Box 35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1" name="Text Box 35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2" name="Text Box 35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3" name="Text Box 35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4" name="Text Box 35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5" name="Text Box 35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6" name="Text Box 35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7" name="Text Box 35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8" name="Text Box 35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49" name="Text Box 35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0" name="Text Box 35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1" name="Text Box 35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2" name="Text Box 35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3" name="Text Box 35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4" name="Text Box 35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5" name="Text Box 35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6" name="Text Box 35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7" name="Text Box 35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8" name="Text Box 35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59" name="Text Box 35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0" name="Text Box 35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1" name="Text Box 35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2" name="Text Box 35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3" name="Text Box 35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4" name="Text Box 35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5" name="Text Box 35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6" name="Text Box 35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7" name="Text Box 35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8" name="Text Box 35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69" name="Text Box 35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0" name="Text Box 35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1" name="Text Box 35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2" name="Text Box 35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3" name="Text Box 35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4" name="Text Box 35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5" name="Text Box 35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6" name="Text Box 35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7" name="Text Box 35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8" name="Text Box 35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79" name="Text Box 35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0" name="Text Box 35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1" name="Text Box 35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2" name="Text Box 36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3" name="Text Box 36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4" name="Text Box 36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5" name="Text Box 36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6" name="Text Box 36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7" name="Text Box 36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8" name="Text Box 36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89" name="Text Box 36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0" name="Text Box 36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1" name="Text Box 36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2" name="Text Box 36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3" name="Text Box 36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4" name="Text Box 36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5" name="Text Box 36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6" name="Text Box 36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7" name="Text Box 36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8" name="Text Box 36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799" name="Text Box 36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0" name="Text Box 36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1" name="Text Box 36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2" name="Text Box 36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3" name="Text Box 36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4" name="Text Box 36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5" name="Text Box 36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6" name="Text Box 36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7" name="Text Box 36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8" name="Text Box 36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09" name="Text Box 36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0" name="Text Box 36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1" name="Text Box 36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2" name="Text Box 36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3" name="Text Box 36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4" name="Text Box 36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5" name="Text Box 36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6" name="Text Box 36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7" name="Text Box 36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8" name="Text Box 36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19" name="Text Box 36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0" name="Text Box 36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1" name="Text Box 36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2" name="Text Box 36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3" name="Text Box 36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4" name="Text Box 36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5" name="Text Box 36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6" name="Text Box 36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7" name="Text Box 36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8" name="Text Box 36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29" name="Text Box 36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0" name="Text Box 36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1" name="Text Box 36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2" name="Text Box 36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3" name="Text Box 36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4" name="Text Box 36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5" name="Text Box 36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6" name="Text Box 36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7" name="Text Box 36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8" name="Text Box 36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39" name="Text Box 36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0" name="Text Box 36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1" name="Text Box 36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2" name="Text Box 36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3" name="Text Box 36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4" name="Text Box 36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5" name="Text Box 36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6" name="Text Box 36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7" name="Text Box 36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8" name="Text Box 36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49" name="Text Box 36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0" name="Text Box 36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1" name="Text Box 36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2" name="Text Box 36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3" name="Text Box 36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4" name="Text Box 36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5" name="Text Box 36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6" name="Text Box 36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7" name="Text Box 36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8" name="Text Box 36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59" name="Text Box 36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0" name="Text Box 36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1" name="Text Box 36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2" name="Text Box 36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3" name="Text Box 36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4" name="Text Box 36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5" name="Text Box 36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6" name="Text Box 36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7" name="Text Box 36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8" name="Text Box 36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69" name="Text Box 36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0" name="Text Box 36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1" name="Text Box 36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2" name="Text Box 36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3" name="Text Box 36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4" name="Text Box 36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5" name="Text Box 36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6" name="Text Box 36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7" name="Text Box 36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8" name="Text Box 36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79" name="Text Box 36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0" name="Text Box 36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1" name="Text Box 36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2" name="Text Box 37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3" name="Text Box 37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4" name="Text Box 37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5" name="Text Box 37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6" name="Text Box 37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7" name="Text Box 37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8" name="Text Box 37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89" name="Text Box 37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0" name="Text Box 37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1" name="Text Box 37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2" name="Text Box 37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3" name="Text Box 37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4" name="Text Box 37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5" name="Text Box 37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6" name="Text Box 37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7" name="Text Box 37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8" name="Text Box 37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899" name="Text Box 37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0" name="Text Box 37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1" name="Text Box 37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2" name="Text Box 37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3" name="Text Box 37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4" name="Text Box 37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5" name="Text Box 37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6" name="Text Box 37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7" name="Text Box 37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8" name="Text Box 37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09" name="Text Box 37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0" name="Text Box 37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1" name="Text Box 37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2" name="Text Box 37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3" name="Text Box 37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4" name="Text Box 37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5" name="Text Box 37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6" name="Text Box 37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7" name="Text Box 37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8" name="Text Box 37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19" name="Text Box 37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0" name="Text Box 37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1" name="Text Box 37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2" name="Text Box 37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3" name="Text Box 37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4" name="Text Box 37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5" name="Text Box 37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6" name="Text Box 37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7" name="Text Box 37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8" name="Text Box 37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29" name="Text Box 37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0" name="Text Box 37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1" name="Text Box 37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2" name="Text Box 37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3" name="Text Box 37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4" name="Text Box 37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5" name="Text Box 37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6" name="Text Box 37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7" name="Text Box 37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8" name="Text Box 37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39" name="Text Box 37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0" name="Text Box 37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1" name="Text Box 37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2" name="Text Box 37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3" name="Text Box 37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4" name="Text Box 37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5" name="Text Box 37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6" name="Text Box 37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7" name="Text Box 37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8" name="Text Box 37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49" name="Text Box 37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0" name="Text Box 37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1" name="Text Box 37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2" name="Text Box 37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3" name="Text Box 37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4" name="Text Box 37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5" name="Text Box 37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6" name="Text Box 37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7" name="Text Box 37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8" name="Text Box 37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59" name="Text Box 37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0" name="Text Box 37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1" name="Text Box 37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2" name="Text Box 37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3" name="Text Box 37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4" name="Text Box 37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5" name="Text Box 37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6" name="Text Box 37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7" name="Text Box 37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8" name="Text Box 37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69" name="Text Box 37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0" name="Text Box 37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1" name="Text Box 37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2" name="Text Box 37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3" name="Text Box 37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4" name="Text Box 37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5" name="Text Box 37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6" name="Text Box 37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7" name="Text Box 37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8" name="Text Box 37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79" name="Text Box 37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0" name="Text Box 37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1" name="Text Box 37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2" name="Text Box 38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3" name="Text Box 38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4" name="Text Box 38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5" name="Text Box 38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6" name="Text Box 38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7" name="Text Box 38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8" name="Text Box 38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89" name="Text Box 38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0" name="Text Box 38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1" name="Text Box 38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2" name="Text Box 38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3" name="Text Box 38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4" name="Text Box 38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5" name="Text Box 38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6" name="Text Box 38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7" name="Text Box 38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8" name="Text Box 38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3999" name="Text Box 38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0" name="Text Box 38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1" name="Text Box 38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2" name="Text Box 38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3" name="Text Box 38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4" name="Text Box 38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5" name="Text Box 38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6" name="Text Box 38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7" name="Text Box 38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8" name="Text Box 38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09" name="Text Box 38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0" name="Text Box 38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1" name="Text Box 38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2" name="Text Box 38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3" name="Text Box 38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4" name="Text Box 38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5" name="Text Box 38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6" name="Text Box 38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7" name="Text Box 38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8" name="Text Box 38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19" name="Text Box 38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0" name="Text Box 38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1" name="Text Box 38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2" name="Text Box 38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3" name="Text Box 38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4" name="Text Box 38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5" name="Text Box 38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6" name="Text Box 38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7" name="Text Box 38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8" name="Text Box 38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29" name="Text Box 38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0" name="Text Box 38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1" name="Text Box 38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2" name="Text Box 38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3" name="Text Box 38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4" name="Text Box 38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5" name="Text Box 38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6" name="Text Box 38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7" name="Text Box 38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8" name="Text Box 38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39" name="Text Box 38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0" name="Text Box 38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1" name="Text Box 38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2" name="Text Box 38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3" name="Text Box 38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4" name="Text Box 38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5" name="Text Box 38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6" name="Text Box 38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7" name="Text Box 38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8" name="Text Box 38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49" name="Text Box 38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0" name="Text Box 38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1" name="Text Box 38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2" name="Text Box 38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3" name="Text Box 38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4" name="Text Box 38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5" name="Text Box 38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6" name="Text Box 38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7" name="Text Box 38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8" name="Text Box 38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59" name="Text Box 38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0" name="Text Box 38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1" name="Text Box 38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2" name="Text Box 38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3" name="Text Box 38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4" name="Text Box 38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5" name="Text Box 38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6" name="Text Box 38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7" name="Text Box 38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8" name="Text Box 38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69" name="Text Box 38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0" name="Text Box 38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1" name="Text Box 38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2" name="Text Box 38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3" name="Text Box 38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4" name="Text Box 38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5" name="Text Box 38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6" name="Text Box 38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7" name="Text Box 38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8" name="Text Box 38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79" name="Text Box 38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0" name="Text Box 38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1" name="Text Box 38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2" name="Text Box 39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3" name="Text Box 39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4" name="Text Box 39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5" name="Text Box 39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6" name="Text Box 39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7" name="Text Box 39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8" name="Text Box 39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89" name="Text Box 39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0" name="Text Box 39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1" name="Text Box 39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2" name="Text Box 39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3" name="Text Box 39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4" name="Text Box 39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5" name="Text Box 39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6" name="Text Box 39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7" name="Text Box 39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8" name="Text Box 39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099" name="Text Box 39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0" name="Text Box 39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1" name="Text Box 39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2" name="Text Box 39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3" name="Text Box 39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4" name="Text Box 39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5" name="Text Box 39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6" name="Text Box 39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7" name="Text Box 39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8" name="Text Box 39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09" name="Text Box 39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0" name="Text Box 39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1" name="Text Box 39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2" name="Text Box 39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3" name="Text Box 39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4" name="Text Box 39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5" name="Text Box 39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6" name="Text Box 39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7" name="Text Box 39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8" name="Text Box 39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19" name="Text Box 39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0" name="Text Box 39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1" name="Text Box 39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2" name="Text Box 39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3" name="Text Box 39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4" name="Text Box 39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5" name="Text Box 39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6" name="Text Box 39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7" name="Text Box 39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8" name="Text Box 39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29" name="Text Box 39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0" name="Text Box 39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1" name="Text Box 39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2" name="Text Box 39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3" name="Text Box 39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4" name="Text Box 39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5" name="Text Box 39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6" name="Text Box 39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7" name="Text Box 39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8" name="Text Box 39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39" name="Text Box 39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0" name="Text Box 39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1" name="Text Box 39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2" name="Text Box 39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3" name="Text Box 39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4" name="Text Box 39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5" name="Text Box 39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6" name="Text Box 39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7" name="Text Box 39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8" name="Text Box 39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49" name="Text Box 39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0" name="Text Box 39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1" name="Text Box 39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2" name="Text Box 39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3" name="Text Box 39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4" name="Text Box 39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5" name="Text Box 39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6" name="Text Box 39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7" name="Text Box 39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8" name="Text Box 39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59" name="Text Box 39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0" name="Text Box 39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1" name="Text Box 39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2" name="Text Box 39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3" name="Text Box 39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4" name="Text Box 39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5" name="Text Box 39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6" name="Text Box 39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7" name="Text Box 39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8" name="Text Box 39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69" name="Text Box 39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0" name="Text Box 39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1" name="Text Box 39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2" name="Text Box 39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3" name="Text Box 39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4" name="Text Box 39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5" name="Text Box 39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6" name="Text Box 39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7" name="Text Box 39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8" name="Text Box 39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79" name="Text Box 39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0" name="Text Box 39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1" name="Text Box 39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2" name="Text Box 40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3" name="Text Box 40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4" name="Text Box 40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5" name="Text Box 40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6" name="Text Box 40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7" name="Text Box 40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8" name="Text Box 40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89" name="Text Box 40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0" name="Text Box 40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1" name="Text Box 40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2" name="Text Box 40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3" name="Text Box 40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4" name="Text Box 40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5" name="Text Box 40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6" name="Text Box 40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7" name="Text Box 40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8" name="Text Box 40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199" name="Text Box 40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0" name="Text Box 40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1" name="Text Box 40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2" name="Text Box 40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3" name="Text Box 40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4" name="Text Box 40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5" name="Text Box 40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6" name="Text Box 40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7" name="Text Box 40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8" name="Text Box 40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09" name="Text Box 40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0" name="Text Box 40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1" name="Text Box 40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2" name="Text Box 40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3" name="Text Box 40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4" name="Text Box 40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5" name="Text Box 40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6" name="Text Box 40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7" name="Text Box 40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8" name="Text Box 40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19" name="Text Box 40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0" name="Text Box 40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1" name="Text Box 40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2" name="Text Box 40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3" name="Text Box 40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4" name="Text Box 40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5" name="Text Box 40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6" name="Text Box 40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7" name="Text Box 40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8" name="Text Box 40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29" name="Text Box 40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0" name="Text Box 40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1" name="Text Box 40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2" name="Text Box 40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3" name="Text Box 40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4" name="Text Box 40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5" name="Text Box 40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6" name="Text Box 40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7" name="Text Box 40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8" name="Text Box 40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39" name="Text Box 40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0" name="Text Box 40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1" name="Text Box 40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2" name="Text Box 40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3" name="Text Box 40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4" name="Text Box 40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5" name="Text Box 40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6" name="Text Box 40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7" name="Text Box 40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8" name="Text Box 40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49" name="Text Box 40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0" name="Text Box 40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1" name="Text Box 40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2" name="Text Box 40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3" name="Text Box 40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4" name="Text Box 40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5" name="Text Box 40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6" name="Text Box 40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7" name="Text Box 40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8" name="Text Box 40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59" name="Text Box 40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0" name="Text Box 40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1" name="Text Box 40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2" name="Text Box 40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3" name="Text Box 40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4" name="Text Box 40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5" name="Text Box 40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6" name="Text Box 40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7" name="Text Box 40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8" name="Text Box 40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69" name="Text Box 40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0" name="Text Box 40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1" name="Text Box 40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2" name="Text Box 40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3" name="Text Box 40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4" name="Text Box 40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5" name="Text Box 40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6" name="Text Box 40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7" name="Text Box 40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8" name="Text Box 40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79" name="Text Box 40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0" name="Text Box 40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1" name="Text Box 40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2" name="Text Box 41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3" name="Text Box 41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4" name="Text Box 41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5" name="Text Box 41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6" name="Text Box 41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7" name="Text Box 41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8" name="Text Box 41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89" name="Text Box 41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0" name="Text Box 41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1" name="Text Box 41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2" name="Text Box 41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3" name="Text Box 41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4" name="Text Box 41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5" name="Text Box 41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6" name="Text Box 41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7" name="Text Box 41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8" name="Text Box 41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299" name="Text Box 41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0" name="Text Box 41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1" name="Text Box 41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2" name="Text Box 41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3" name="Text Box 41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4" name="Text Box 41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5" name="Text Box 41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6" name="Text Box 41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7" name="Text Box 41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8" name="Text Box 41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09" name="Text Box 41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0" name="Text Box 41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1" name="Text Box 41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2" name="Text Box 41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3" name="Text Box 41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4" name="Text Box 41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5" name="Text Box 41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6" name="Text Box 41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7" name="Text Box 41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8" name="Text Box 41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19" name="Text Box 41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0" name="Text Box 41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1" name="Text Box 41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2" name="Text Box 41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3" name="Text Box 41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4" name="Text Box 41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5" name="Text Box 41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6" name="Text Box 41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7" name="Text Box 41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8" name="Text Box 41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29" name="Text Box 41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0" name="Text Box 41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1" name="Text Box 41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2" name="Text Box 41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3" name="Text Box 41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4" name="Text Box 41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5" name="Text Box 41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6" name="Text Box 41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7" name="Text Box 41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8" name="Text Box 41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39" name="Text Box 41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0" name="Text Box 41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1" name="Text Box 41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2" name="Text Box 41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3" name="Text Box 41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4" name="Text Box 41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5" name="Text Box 41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6" name="Text Box 41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7" name="Text Box 41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8" name="Text Box 41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49" name="Text Box 41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0" name="Text Box 41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1" name="Text Box 41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2" name="Text Box 41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3" name="Text Box 41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4" name="Text Box 41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5" name="Text Box 41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6" name="Text Box 41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7" name="Text Box 41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8" name="Text Box 41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59" name="Text Box 41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0" name="Text Box 41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1" name="Text Box 41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2" name="Text Box 41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3" name="Text Box 41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4" name="Text Box 41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5" name="Text Box 41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6" name="Text Box 41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7" name="Text Box 41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8" name="Text Box 41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69" name="Text Box 41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0" name="Text Box 41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1" name="Text Box 41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2" name="Text Box 41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3" name="Text Box 41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4" name="Text Box 41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5" name="Text Box 41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6" name="Text Box 41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7" name="Text Box 41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8" name="Text Box 41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79" name="Text Box 41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0" name="Text Box 41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1" name="Text Box 41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2" name="Text Box 42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3" name="Text Box 42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4" name="Text Box 42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5" name="Text Box 42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6" name="Text Box 42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7" name="Text Box 42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8" name="Text Box 42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89" name="Text Box 42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0" name="Text Box 42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1" name="Text Box 42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2" name="Text Box 42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3" name="Text Box 42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4" name="Text Box 42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5" name="Text Box 42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6" name="Text Box 42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7" name="Text Box 42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8" name="Text Box 42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399" name="Text Box 42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0" name="Text Box 42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1" name="Text Box 42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2" name="Text Box 42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3" name="Text Box 42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4" name="Text Box 42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5" name="Text Box 42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6" name="Text Box 42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7" name="Text Box 42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8" name="Text Box 42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09" name="Text Box 42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0" name="Text Box 42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1" name="Text Box 42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2" name="Text Box 42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3" name="Text Box 42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4" name="Text Box 42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5" name="Text Box 42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6" name="Text Box 42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7" name="Text Box 42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8" name="Text Box 42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19" name="Text Box 42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0" name="Text Box 42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1" name="Text Box 42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2" name="Text Box 42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3" name="Text Box 42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4" name="Text Box 42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5" name="Text Box 42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6" name="Text Box 42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7" name="Text Box 42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8" name="Text Box 42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29" name="Text Box 42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0" name="Text Box 42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1" name="Text Box 42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2" name="Text Box 42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3" name="Text Box 42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4" name="Text Box 42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5" name="Text Box 42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6" name="Text Box 42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7" name="Text Box 42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8" name="Text Box 42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39" name="Text Box 42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0" name="Text Box 42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1" name="Text Box 42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2" name="Text Box 42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3" name="Text Box 42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4" name="Text Box 42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5" name="Text Box 42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6" name="Text Box 42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7" name="Text Box 42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8" name="Text Box 42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49" name="Text Box 42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0" name="Text Box 42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1" name="Text Box 42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2" name="Text Box 42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3" name="Text Box 42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4" name="Text Box 42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5" name="Text Box 42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6" name="Text Box 42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7" name="Text Box 42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8" name="Text Box 42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59" name="Text Box 42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0" name="Text Box 42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1" name="Text Box 42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2" name="Text Box 42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3" name="Text Box 42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4" name="Text Box 42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5" name="Text Box 42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6" name="Text Box 42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7" name="Text Box 42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8" name="Text Box 42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69" name="Text Box 42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0" name="Text Box 42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1" name="Text Box 42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2" name="Text Box 42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3" name="Text Box 42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4" name="Text Box 42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5" name="Text Box 42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6" name="Text Box 42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7" name="Text Box 42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8" name="Text Box 42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79" name="Text Box 42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0" name="Text Box 42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1" name="Text Box 42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2" name="Text Box 43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3" name="Text Box 43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4" name="Text Box 43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5" name="Text Box 43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6" name="Text Box 43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7" name="Text Box 43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8" name="Text Box 43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89" name="Text Box 43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0" name="Text Box 43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1" name="Text Box 43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2" name="Text Box 43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3" name="Text Box 43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4" name="Text Box 43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5" name="Text Box 43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6" name="Text Box 43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7" name="Text Box 43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8" name="Text Box 43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499" name="Text Box 43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0" name="Text Box 43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1" name="Text Box 43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2" name="Text Box 43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3" name="Text Box 43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4" name="Text Box 43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5" name="Text Box 43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6" name="Text Box 43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7" name="Text Box 43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8" name="Text Box 43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09" name="Text Box 43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0" name="Text Box 43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1" name="Text Box 43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2" name="Text Box 43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3" name="Text Box 43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4" name="Text Box 43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5" name="Text Box 43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6" name="Text Box 43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7" name="Text Box 43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8" name="Text Box 43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19" name="Text Box 43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0" name="Text Box 43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1" name="Text Box 43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2" name="Text Box 43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3" name="Text Box 43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4" name="Text Box 43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5" name="Text Box 43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6" name="Text Box 43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7" name="Text Box 43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8" name="Text Box 43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29" name="Text Box 43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0" name="Text Box 43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1" name="Text Box 43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2" name="Text Box 43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3" name="Text Box 43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4" name="Text Box 43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5" name="Text Box 43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6" name="Text Box 43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7" name="Text Box 43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8" name="Text Box 43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39" name="Text Box 43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0" name="Text Box 43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1" name="Text Box 43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2" name="Text Box 43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3" name="Text Box 43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4" name="Text Box 43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5" name="Text Box 43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6" name="Text Box 43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7" name="Text Box 43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8" name="Text Box 43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49" name="Text Box 43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0" name="Text Box 43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1" name="Text Box 43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2" name="Text Box 43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3" name="Text Box 43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4" name="Text Box 43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5" name="Text Box 43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6" name="Text Box 43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7" name="Text Box 43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8" name="Text Box 43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59" name="Text Box 43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0" name="Text Box 43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1" name="Text Box 43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2" name="Text Box 43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3" name="Text Box 43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4" name="Text Box 43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5" name="Text Box 43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6" name="Text Box 43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7" name="Text Box 43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8" name="Text Box 43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69" name="Text Box 43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0" name="Text Box 43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1" name="Text Box 43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2" name="Text Box 43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3" name="Text Box 43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4" name="Text Box 43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5" name="Text Box 43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6" name="Text Box 43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7" name="Text Box 43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8" name="Text Box 43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79" name="Text Box 43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0" name="Text Box 43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1" name="Text Box 43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2" name="Text Box 44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3" name="Text Box 44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4" name="Text Box 44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5" name="Text Box 44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6" name="Text Box 44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7" name="Text Box 44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8" name="Text Box 44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89" name="Text Box 44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0" name="Text Box 44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1" name="Text Box 44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2" name="Text Box 44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3" name="Text Box 44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4" name="Text Box 44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5" name="Text Box 44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6" name="Text Box 44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7" name="Text Box 44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8" name="Text Box 44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599" name="Text Box 44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0" name="Text Box 44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1" name="Text Box 44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2" name="Text Box 44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3" name="Text Box 44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4" name="Text Box 44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5" name="Text Box 44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6" name="Text Box 44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7" name="Text Box 44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8" name="Text Box 44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09" name="Text Box 44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0" name="Text Box 44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1" name="Text Box 44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2" name="Text Box 44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3" name="Text Box 44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4" name="Text Box 44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5" name="Text Box 44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6" name="Text Box 44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7" name="Text Box 44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8" name="Text Box 44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19" name="Text Box 44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0" name="Text Box 44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1" name="Text Box 44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2" name="Text Box 44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3" name="Text Box 44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4" name="Text Box 44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5" name="Text Box 44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6" name="Text Box 44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7" name="Text Box 44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8" name="Text Box 44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29" name="Text Box 44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0" name="Text Box 44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1" name="Text Box 44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2" name="Text Box 44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3" name="Text Box 44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4" name="Text Box 44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5" name="Text Box 44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6" name="Text Box 44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7" name="Text Box 44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8" name="Text Box 44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39" name="Text Box 44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0" name="Text Box 44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1" name="Text Box 44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2" name="Text Box 44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3" name="Text Box 44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4" name="Text Box 44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5" name="Text Box 44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6" name="Text Box 44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7" name="Text Box 44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8" name="Text Box 44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49" name="Text Box 44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0" name="Text Box 44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1" name="Text Box 44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2" name="Text Box 44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3" name="Text Box 44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4" name="Text Box 44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5" name="Text Box 44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6" name="Text Box 44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7" name="Text Box 44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8" name="Text Box 44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59" name="Text Box 44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0" name="Text Box 44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1" name="Text Box 44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2" name="Text Box 44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3" name="Text Box 44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4" name="Text Box 44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5" name="Text Box 44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6" name="Text Box 44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7" name="Text Box 44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8" name="Text Box 44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69" name="Text Box 44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0" name="Text Box 44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1" name="Text Box 44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2" name="Text Box 44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3" name="Text Box 44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4" name="Text Box 44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5" name="Text Box 44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6" name="Text Box 44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7" name="Text Box 44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8" name="Text Box 44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79" name="Text Box 44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0" name="Text Box 44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1" name="Text Box 44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2" name="Text Box 45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3" name="Text Box 45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4" name="Text Box 45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5" name="Text Box 45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6" name="Text Box 45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7" name="Text Box 45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8" name="Text Box 45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89" name="Text Box 45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0" name="Text Box 45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1" name="Text Box 45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2" name="Text Box 45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3" name="Text Box 45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4" name="Text Box 45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5" name="Text Box 45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6" name="Text Box 45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7" name="Text Box 45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8" name="Text Box 45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699" name="Text Box 45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0" name="Text Box 45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1" name="Text Box 45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2" name="Text Box 45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3" name="Text Box 45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4" name="Text Box 45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5" name="Text Box 45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6" name="Text Box 45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7" name="Text Box 45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8" name="Text Box 45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09" name="Text Box 45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0" name="Text Box 45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1" name="Text Box 45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2" name="Text Box 45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3" name="Text Box 45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4" name="Text Box 45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5" name="Text Box 45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6" name="Text Box 45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7" name="Text Box 45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8" name="Text Box 45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19" name="Text Box 45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0" name="Text Box 45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1" name="Text Box 45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2" name="Text Box 45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3" name="Text Box 45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4" name="Text Box 45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5" name="Text Box 45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6" name="Text Box 45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7" name="Text Box 45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8" name="Text Box 45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29" name="Text Box 45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0" name="Text Box 45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1" name="Text Box 45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2" name="Text Box 45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3" name="Text Box 45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4" name="Text Box 45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5" name="Text Box 45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6" name="Text Box 45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7" name="Text Box 45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8" name="Text Box 45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39" name="Text Box 45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0" name="Text Box 45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1" name="Text Box 45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2" name="Text Box 45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3" name="Text Box 45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4" name="Text Box 45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5" name="Text Box 45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6" name="Text Box 45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7" name="Text Box 45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8" name="Text Box 45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49" name="Text Box 45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0" name="Text Box 45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1" name="Text Box 45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2" name="Text Box 45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3" name="Text Box 45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4" name="Text Box 45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5" name="Text Box 45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6" name="Text Box 45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7" name="Text Box 45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8" name="Text Box 45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59" name="Text Box 45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0" name="Text Box 45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1" name="Text Box 45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2" name="Text Box 45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3" name="Text Box 45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4" name="Text Box 45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5" name="Text Box 45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6" name="Text Box 45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7" name="Text Box 45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8" name="Text Box 45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69" name="Text Box 45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0" name="Text Box 45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1" name="Text Box 45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2" name="Text Box 45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3" name="Text Box 45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4" name="Text Box 45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5" name="Text Box 45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6" name="Text Box 45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7" name="Text Box 45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8" name="Text Box 45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79" name="Text Box 45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0" name="Text Box 45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1" name="Text Box 45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2" name="Text Box 46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3" name="Text Box 46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4" name="Text Box 46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5" name="Text Box 46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6" name="Text Box 46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7" name="Text Box 46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8" name="Text Box 46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89" name="Text Box 46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0" name="Text Box 46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1" name="Text Box 46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2" name="Text Box 46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3" name="Text Box 46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4" name="Text Box 46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5" name="Text Box 46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6" name="Text Box 46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7" name="Text Box 46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8" name="Text Box 46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799" name="Text Box 46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0" name="Text Box 46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1" name="Text Box 46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2" name="Text Box 46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3" name="Text Box 46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4" name="Text Box 46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5" name="Text Box 46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6" name="Text Box 46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7" name="Text Box 46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8" name="Text Box 46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09" name="Text Box 46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0" name="Text Box 46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1" name="Text Box 46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2" name="Text Box 46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3" name="Text Box 46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4" name="Text Box 46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5" name="Text Box 46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6" name="Text Box 46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7" name="Text Box 46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8" name="Text Box 46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19" name="Text Box 46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0" name="Text Box 46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1" name="Text Box 46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2" name="Text Box 46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3" name="Text Box 46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4" name="Text Box 46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5" name="Text Box 46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6" name="Text Box 46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7" name="Text Box 46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8" name="Text Box 46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29" name="Text Box 46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0" name="Text Box 46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1" name="Text Box 46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2" name="Text Box 46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3" name="Text Box 46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4" name="Text Box 46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5" name="Text Box 46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6" name="Text Box 46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7" name="Text Box 46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8" name="Text Box 46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39" name="Text Box 46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0" name="Text Box 46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1" name="Text Box 46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2" name="Text Box 46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3" name="Text Box 46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4" name="Text Box 46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5" name="Text Box 46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6" name="Text Box 46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7" name="Text Box 46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8" name="Text Box 46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49" name="Text Box 46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0" name="Text Box 46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1" name="Text Box 46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2" name="Text Box 46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3" name="Text Box 46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4" name="Text Box 46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5" name="Text Box 46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6" name="Text Box 46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7" name="Text Box 46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8" name="Text Box 46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59" name="Text Box 46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0" name="Text Box 46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1" name="Text Box 46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2" name="Text Box 46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3" name="Text Box 46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4" name="Text Box 46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5" name="Text Box 46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6" name="Text Box 46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7" name="Text Box 46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8" name="Text Box 46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69" name="Text Box 46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0" name="Text Box 46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1" name="Text Box 46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2" name="Text Box 46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3" name="Text Box 46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4" name="Text Box 46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5" name="Text Box 46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6" name="Text Box 46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7" name="Text Box 46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8" name="Text Box 46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79" name="Text Box 46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0" name="Text Box 46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1" name="Text Box 46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2" name="Text Box 47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3" name="Text Box 47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4" name="Text Box 47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5" name="Text Box 47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6" name="Text Box 47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7" name="Text Box 47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8" name="Text Box 47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89" name="Text Box 47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0" name="Text Box 47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1" name="Text Box 47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2" name="Text Box 47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3" name="Text Box 47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4" name="Text Box 47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5" name="Text Box 47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6" name="Text Box 47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7" name="Text Box 47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8" name="Text Box 47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899" name="Text Box 47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0" name="Text Box 47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1" name="Text Box 47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2" name="Text Box 47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3" name="Text Box 47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4" name="Text Box 47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5" name="Text Box 47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6" name="Text Box 47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7" name="Text Box 47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8" name="Text Box 47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09" name="Text Box 47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0" name="Text Box 47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1" name="Text Box 47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2" name="Text Box 47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3" name="Text Box 47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4" name="Text Box 47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5" name="Text Box 47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6" name="Text Box 47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7" name="Text Box 47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8" name="Text Box 47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19" name="Text Box 47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0" name="Text Box 47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1" name="Text Box 47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2" name="Text Box 47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3" name="Text Box 47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4" name="Text Box 47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5" name="Text Box 47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6" name="Text Box 47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7" name="Text Box 47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8" name="Text Box 47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29" name="Text Box 47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0" name="Text Box 47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1" name="Text Box 47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2" name="Text Box 47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3" name="Text Box 47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4" name="Text Box 47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5" name="Text Box 47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6" name="Text Box 47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7" name="Text Box 47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8" name="Text Box 47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39" name="Text Box 47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0" name="Text Box 47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1" name="Text Box 47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2" name="Text Box 47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3" name="Text Box 47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4" name="Text Box 47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5" name="Text Box 47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6" name="Text Box 47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7" name="Text Box 47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8" name="Text Box 47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49" name="Text Box 47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0" name="Text Box 47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1" name="Text Box 47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2" name="Text Box 47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3" name="Text Box 47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4" name="Text Box 47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5" name="Text Box 47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6" name="Text Box 47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7" name="Text Box 47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8" name="Text Box 47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59" name="Text Box 47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0" name="Text Box 47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1" name="Text Box 47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2" name="Text Box 47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3" name="Text Box 47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4" name="Text Box 47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5" name="Text Box 47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6" name="Text Box 47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7" name="Text Box 47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8" name="Text Box 47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69" name="Text Box 47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0" name="Text Box 47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1" name="Text Box 47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2" name="Text Box 47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3" name="Text Box 47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4" name="Text Box 47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5" name="Text Box 47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6" name="Text Box 47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7" name="Text Box 47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8" name="Text Box 47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79" name="Text Box 47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0" name="Text Box 47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1" name="Text Box 47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2" name="Text Box 48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3" name="Text Box 48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4" name="Text Box 48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5" name="Text Box 48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6" name="Text Box 48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7" name="Text Box 48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8" name="Text Box 48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89" name="Text Box 48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0" name="Text Box 48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1" name="Text Box 48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2" name="Text Box 48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3" name="Text Box 48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4" name="Text Box 48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5" name="Text Box 48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6" name="Text Box 48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7" name="Text Box 48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8" name="Text Box 48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4999" name="Text Box 48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0" name="Text Box 48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1" name="Text Box 48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2" name="Text Box 48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3" name="Text Box 48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4" name="Text Box 48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5" name="Text Box 48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6" name="Text Box 48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7" name="Text Box 48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8" name="Text Box 48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09" name="Text Box 48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0" name="Text Box 48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1" name="Text Box 48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2" name="Text Box 48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3" name="Text Box 48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4" name="Text Box 48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5" name="Text Box 48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6" name="Text Box 48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7" name="Text Box 48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8" name="Text Box 48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19" name="Text Box 48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0" name="Text Box 48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1" name="Text Box 48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2" name="Text Box 48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3" name="Text Box 48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4" name="Text Box 48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5" name="Text Box 48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6" name="Text Box 48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7" name="Text Box 48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8" name="Text Box 48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29" name="Text Box 48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0" name="Text Box 48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1" name="Text Box 48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2" name="Text Box 48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3" name="Text Box 48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4" name="Text Box 48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5" name="Text Box 48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6" name="Text Box 48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7" name="Text Box 48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8" name="Text Box 48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39" name="Text Box 48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0" name="Text Box 48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1" name="Text Box 48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2" name="Text Box 48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3" name="Text Box 48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4" name="Text Box 48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5" name="Text Box 48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6" name="Text Box 48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7" name="Text Box 48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8" name="Text Box 48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49" name="Text Box 48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0" name="Text Box 48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1" name="Text Box 48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2" name="Text Box 48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3" name="Text Box 48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4" name="Text Box 48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5" name="Text Box 48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6" name="Text Box 48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7" name="Text Box 48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8" name="Text Box 48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59" name="Text Box 48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0" name="Text Box 48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1" name="Text Box 48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2" name="Text Box 48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3" name="Text Box 48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4" name="Text Box 48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5" name="Text Box 48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6" name="Text Box 48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7" name="Text Box 48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8" name="Text Box 48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69" name="Text Box 48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0" name="Text Box 48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1" name="Text Box 48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2" name="Text Box 48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3" name="Text Box 48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4" name="Text Box 48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5" name="Text Box 48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6" name="Text Box 48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7" name="Text Box 48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8" name="Text Box 48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79" name="Text Box 48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0" name="Text Box 48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1" name="Text Box 48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2" name="Text Box 49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3" name="Text Box 49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4" name="Text Box 49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5" name="Text Box 49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6" name="Text Box 49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7" name="Text Box 49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8" name="Text Box 49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89" name="Text Box 49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0" name="Text Box 49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1" name="Text Box 49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2" name="Text Box 49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3" name="Text Box 49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4" name="Text Box 49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5" name="Text Box 49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6" name="Text Box 49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7" name="Text Box 49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8" name="Text Box 49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099" name="Text Box 49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0" name="Text Box 49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1" name="Text Box 49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2" name="Text Box 49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3" name="Text Box 49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4" name="Text Box 49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5" name="Text Box 49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6" name="Text Box 49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7" name="Text Box 49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8" name="Text Box 49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09" name="Text Box 49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0" name="Text Box 49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1" name="Text Box 49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2" name="Text Box 49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3" name="Text Box 49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4" name="Text Box 49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5" name="Text Box 49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6" name="Text Box 49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7" name="Text Box 49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8" name="Text Box 49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19" name="Text Box 49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0" name="Text Box 49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1" name="Text Box 49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2" name="Text Box 49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3" name="Text Box 49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4" name="Text Box 49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5" name="Text Box 49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6" name="Text Box 49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7" name="Text Box 49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8" name="Text Box 49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29" name="Text Box 49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0" name="Text Box 49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1" name="Text Box 49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2" name="Text Box 49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3" name="Text Box 49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4" name="Text Box 49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5" name="Text Box 49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6" name="Text Box 49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7" name="Text Box 49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8" name="Text Box 49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39" name="Text Box 49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0" name="Text Box 49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1" name="Text Box 49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2" name="Text Box 49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3" name="Text Box 49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4" name="Text Box 49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5" name="Text Box 49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6" name="Text Box 49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7" name="Text Box 49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8" name="Text Box 49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49" name="Text Box 49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0" name="Text Box 49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1" name="Text Box 49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2" name="Text Box 49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3" name="Text Box 49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4" name="Text Box 49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5" name="Text Box 49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6" name="Text Box 49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7" name="Text Box 49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8" name="Text Box 49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59" name="Text Box 49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0" name="Text Box 49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1" name="Text Box 49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2" name="Text Box 49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3" name="Text Box 49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4" name="Text Box 49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5" name="Text Box 49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6" name="Text Box 49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7" name="Text Box 49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8" name="Text Box 49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69" name="Text Box 49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0" name="Text Box 49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1" name="Text Box 49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2" name="Text Box 49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3" name="Text Box 49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4" name="Text Box 49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5" name="Text Box 49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6" name="Text Box 49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7" name="Text Box 49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8" name="Text Box 49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79" name="Text Box 49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0" name="Text Box 49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1" name="Text Box 49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2" name="Text Box 50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3" name="Text Box 50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4" name="Text Box 50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5" name="Text Box 50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6" name="Text Box 50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7" name="Text Box 50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8" name="Text Box 50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89" name="Text Box 50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0" name="Text Box 50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1" name="Text Box 50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2" name="Text Box 50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3" name="Text Box 50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4" name="Text Box 50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5" name="Text Box 50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6" name="Text Box 50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7" name="Text Box 50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8" name="Text Box 50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199" name="Text Box 50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0" name="Text Box 50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1" name="Text Box 50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2" name="Text Box 50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3" name="Text Box 50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4" name="Text Box 50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5" name="Text Box 50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6" name="Text Box 50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7" name="Text Box 50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8" name="Text Box 50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09" name="Text Box 50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0" name="Text Box 50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1" name="Text Box 50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2" name="Text Box 50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3" name="Text Box 50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4" name="Text Box 50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5" name="Text Box 50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6" name="Text Box 50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7" name="Text Box 50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8" name="Text Box 50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19" name="Text Box 50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0" name="Text Box 50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1" name="Text Box 50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2" name="Text Box 50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3" name="Text Box 50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4" name="Text Box 50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5" name="Text Box 50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6" name="Text Box 50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7" name="Text Box 50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8" name="Text Box 50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29" name="Text Box 50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0" name="Text Box 50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1" name="Text Box 50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2" name="Text Box 50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3" name="Text Box 50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4" name="Text Box 50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5" name="Text Box 50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6" name="Text Box 50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7" name="Text Box 50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8" name="Text Box 50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39" name="Text Box 50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0" name="Text Box 50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1" name="Text Box 50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2" name="Text Box 50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3" name="Text Box 50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4" name="Text Box 50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5" name="Text Box 50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6" name="Text Box 50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7" name="Text Box 50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8" name="Text Box 50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49" name="Text Box 50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0" name="Text Box 50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1" name="Text Box 50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2" name="Text Box 50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3" name="Text Box 50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4" name="Text Box 50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5" name="Text Box 50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6" name="Text Box 50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7" name="Text Box 50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8" name="Text Box 50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59" name="Text Box 50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0" name="Text Box 50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1" name="Text Box 50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2" name="Text Box 50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3" name="Text Box 50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4" name="Text Box 50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5" name="Text Box 50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6" name="Text Box 50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7" name="Text Box 50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8" name="Text Box 50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69" name="Text Box 50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0" name="Text Box 50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1" name="Text Box 50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2" name="Text Box 50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3" name="Text Box 50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4" name="Text Box 50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5" name="Text Box 50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6" name="Text Box 50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7" name="Text Box 50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8" name="Text Box 50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79" name="Text Box 50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0" name="Text Box 50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1" name="Text Box 50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2" name="Text Box 51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3" name="Text Box 51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4" name="Text Box 51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5" name="Text Box 51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6" name="Text Box 51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7" name="Text Box 51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8" name="Text Box 51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89" name="Text Box 51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0" name="Text Box 51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1" name="Text Box 51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2" name="Text Box 51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3" name="Text Box 51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4" name="Text Box 51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5" name="Text Box 51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6" name="Text Box 51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7" name="Text Box 51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8" name="Text Box 51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299" name="Text Box 51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0" name="Text Box 51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1" name="Text Box 51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2" name="Text Box 51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3" name="Text Box 51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4" name="Text Box 51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5" name="Text Box 51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6" name="Text Box 51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7" name="Text Box 51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8" name="Text Box 51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09" name="Text Box 51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0" name="Text Box 51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1" name="Text Box 51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2" name="Text Box 51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3" name="Text Box 51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4" name="Text Box 51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5" name="Text Box 51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6" name="Text Box 51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7" name="Text Box 51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8" name="Text Box 51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19" name="Text Box 51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0" name="Text Box 51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1" name="Text Box 51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2" name="Text Box 51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3" name="Text Box 51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4" name="Text Box 51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5" name="Text Box 51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6" name="Text Box 51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7" name="Text Box 51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8" name="Text Box 51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29" name="Text Box 51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0" name="Text Box 51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1" name="Text Box 51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2" name="Text Box 51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3" name="Text Box 51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4" name="Text Box 51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5" name="Text Box 51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6" name="Text Box 51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7" name="Text Box 51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8" name="Text Box 51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39" name="Text Box 51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0" name="Text Box 51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1" name="Text Box 51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2" name="Text Box 51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3" name="Text Box 51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4" name="Text Box 516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5" name="Text Box 516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6" name="Text Box 516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7" name="Text Box 516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8" name="Text Box 516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49" name="Text Box 516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0" name="Text Box 516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1" name="Text Box 516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2" name="Text Box 517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3" name="Text Box 517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4" name="Text Box 517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5" name="Text Box 517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6" name="Text Box 517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7" name="Text Box 517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8" name="Text Box 517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59" name="Text Box 517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0" name="Text Box 517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1" name="Text Box 517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2" name="Text Box 518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3" name="Text Box 518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4" name="Text Box 518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5" name="Text Box 518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6" name="Text Box 518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7" name="Text Box 518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8" name="Text Box 518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69" name="Text Box 518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0" name="Text Box 518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1" name="Text Box 518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2" name="Text Box 519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3" name="Text Box 519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4" name="Text Box 519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5" name="Text Box 519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6" name="Text Box 519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7" name="Text Box 519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8" name="Text Box 519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79" name="Text Box 519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0" name="Text Box 519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1" name="Text Box 519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2" name="Text Box 520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3" name="Text Box 520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4" name="Text Box 520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5" name="Text Box 520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6" name="Text Box 520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7" name="Text Box 520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8" name="Text Box 520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89" name="Text Box 520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0" name="Text Box 520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1" name="Text Box 520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2" name="Text Box 521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3" name="Text Box 521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4" name="Text Box 521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5" name="Text Box 521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6" name="Text Box 521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7" name="Text Box 521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8" name="Text Box 521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399" name="Text Box 521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0" name="Text Box 521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1" name="Text Box 521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2" name="Text Box 522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3" name="Text Box 522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4" name="Text Box 522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5" name="Text Box 522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6" name="Text Box 522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7" name="Text Box 522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8" name="Text Box 522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09" name="Text Box 522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0" name="Text Box 522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1" name="Text Box 522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2" name="Text Box 523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3" name="Text Box 523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4" name="Text Box 523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5" name="Text Box 523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6" name="Text Box 523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7" name="Text Box 523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8" name="Text Box 523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19" name="Text Box 523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0" name="Text Box 523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1" name="Text Box 523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2" name="Text Box 524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3" name="Text Box 524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4" name="Text Box 524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5" name="Text Box 524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6" name="Text Box 524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7" name="Text Box 524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8" name="Text Box 524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29" name="Text Box 524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0" name="Text Box 524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1" name="Text Box 524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2" name="Text Box 525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3" name="Text Box 525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4" name="Text Box 5252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5" name="Text Box 5253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6" name="Text Box 5254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7" name="Text Box 5255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8" name="Text Box 5256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39" name="Text Box 5257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40" name="Text Box 5258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41" name="Text Box 5259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42" name="Text Box 5260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938</xdr:row>
      <xdr:rowOff>0</xdr:rowOff>
    </xdr:from>
    <xdr:ext cx="85725" cy="205410"/>
    <xdr:sp macro="" textlink="">
      <xdr:nvSpPr>
        <xdr:cNvPr id="5443" name="Text Box 5261"/>
        <xdr:cNvSpPr txBox="1">
          <a:spLocks noChangeArrowheads="1"/>
        </xdr:cNvSpPr>
      </xdr:nvSpPr>
      <xdr:spPr bwMode="auto">
        <a:xfrm>
          <a:off x="4686300" y="178689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44" name="Text Box 25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45" name="Text Box 25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46" name="Text Box 25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47" name="Text Box 25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48" name="Text Box 25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49" name="Text Box 25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50" name="Text Box 25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51" name="Text Box 25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52" name="Text Box 25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53" name="Text Box 25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54" name="Text Box 25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55" name="Text Box 25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56" name="Text Box 25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57" name="Text Box 25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58" name="Text Box 26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59" name="Text Box 26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60" name="Text Box 26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61" name="Text Box 26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62" name="Text Box 26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63" name="Text Box 26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64" name="Text Box 26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65" name="Text Box 26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66" name="Text Box 26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67" name="Text Box 26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68" name="Text Box 26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69" name="Text Box 26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70" name="Text Box 26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71" name="Text Box 26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72" name="Text Box 26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73" name="Text Box 26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74" name="Text Box 26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75" name="Text Box 26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76" name="Text Box 26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77" name="Text Box 26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78" name="Text Box 26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79" name="Text Box 26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80" name="Text Box 26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81" name="Text Box 26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82" name="Text Box 26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83" name="Text Box 26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84" name="Text Box 26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85" name="Text Box 26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86" name="Text Box 26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87" name="Text Box 26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88" name="Text Box 26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89" name="Text Box 26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90" name="Text Box 26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91" name="Text Box 26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92" name="Text Box 26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93" name="Text Box 26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94" name="Text Box 26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95" name="Text Box 26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96" name="Text Box 26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97" name="Text Box 26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98" name="Text Box 26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499" name="Text Box 26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00" name="Text Box 26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01" name="Text Box 26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02" name="Text Box 26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03" name="Text Box 26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04" name="Text Box 26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05" name="Text Box 26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06" name="Text Box 26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07" name="Text Box 26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08" name="Text Box 26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09" name="Text Box 26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10" name="Text Box 26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11" name="Text Box 26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12" name="Text Box 26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13" name="Text Box 26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14" name="Text Box 26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15" name="Text Box 26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16" name="Text Box 27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17" name="Text Box 27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18" name="Text Box 27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19" name="Text Box 27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20" name="Text Box 27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21" name="Text Box 27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22" name="Text Box 27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23" name="Text Box 27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24" name="Text Box 27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25" name="Text Box 27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26" name="Text Box 27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27" name="Text Box 27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28" name="Text Box 27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29" name="Text Box 27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30" name="Text Box 27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31" name="Text Box 27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32" name="Text Box 27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33" name="Text Box 27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34" name="Text Box 27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35" name="Text Box 27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36" name="Text Box 27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37" name="Text Box 27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38" name="Text Box 27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39" name="Text Box 27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40" name="Text Box 27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41" name="Text Box 27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42" name="Text Box 27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43" name="Text Box 27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44" name="Text Box 27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45" name="Text Box 27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46" name="Text Box 27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47" name="Text Box 27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48" name="Text Box 27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49" name="Text Box 27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50" name="Text Box 27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51" name="Text Box 27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52" name="Text Box 27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53" name="Text Box 27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54" name="Text Box 27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55" name="Text Box 27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56" name="Text Box 27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57" name="Text Box 27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58" name="Text Box 27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59" name="Text Box 27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60" name="Text Box 27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61" name="Text Box 27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62" name="Text Box 27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63" name="Text Box 27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64" name="Text Box 27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65" name="Text Box 27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66" name="Text Box 27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67" name="Text Box 27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68" name="Text Box 27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69" name="Text Box 27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70" name="Text Box 27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71" name="Text Box 27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72" name="Text Box 27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73" name="Text Box 27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74" name="Text Box 27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75" name="Text Box 27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76" name="Text Box 27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77" name="Text Box 27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78" name="Text Box 27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79" name="Text Box 27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80" name="Text Box 27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81" name="Text Box 27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82" name="Text Box 27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83" name="Text Box 27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84" name="Text Box 27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85" name="Text Box 27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86" name="Text Box 27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87" name="Text Box 27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88" name="Text Box 27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89" name="Text Box 27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90" name="Text Box 27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91" name="Text Box 27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92" name="Text Box 27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93" name="Text Box 27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94" name="Text Box 27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95" name="Text Box 27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96" name="Text Box 27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97" name="Text Box 27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98" name="Text Box 27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599" name="Text Box 27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00" name="Text Box 27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01" name="Text Box 27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02" name="Text Box 27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03" name="Text Box 27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04" name="Text Box 27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05" name="Text Box 27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06" name="Text Box 27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07" name="Text Box 27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08" name="Text Box 27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09" name="Text Box 27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10" name="Text Box 27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11" name="Text Box 27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12" name="Text Box 27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13" name="Text Box 27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14" name="Text Box 27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15" name="Text Box 27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16" name="Text Box 28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17" name="Text Box 28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18" name="Text Box 28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19" name="Text Box 28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20" name="Text Box 28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21" name="Text Box 28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22" name="Text Box 28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23" name="Text Box 28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24" name="Text Box 28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25" name="Text Box 28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26" name="Text Box 28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27" name="Text Box 28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28" name="Text Box 28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29" name="Text Box 28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30" name="Text Box 28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31" name="Text Box 28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32" name="Text Box 28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33" name="Text Box 28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34" name="Text Box 28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35" name="Text Box 28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36" name="Text Box 28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37" name="Text Box 28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38" name="Text Box 28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39" name="Text Box 28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40" name="Text Box 28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41" name="Text Box 28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42" name="Text Box 28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43" name="Text Box 28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44" name="Text Box 28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45" name="Text Box 28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46" name="Text Box 28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47" name="Text Box 28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48" name="Text Box 28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49" name="Text Box 28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50" name="Text Box 28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51" name="Text Box 28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52" name="Text Box 28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53" name="Text Box 28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54" name="Text Box 28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55" name="Text Box 28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56" name="Text Box 28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57" name="Text Box 28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58" name="Text Box 28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59" name="Text Box 28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60" name="Text Box 28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61" name="Text Box 28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62" name="Text Box 28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63" name="Text Box 28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64" name="Text Box 28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65" name="Text Box 28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66" name="Text Box 28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67" name="Text Box 28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68" name="Text Box 28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69" name="Text Box 28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70" name="Text Box 28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71" name="Text Box 28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72" name="Text Box 28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73" name="Text Box 28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74" name="Text Box 28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75" name="Text Box 28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76" name="Text Box 28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77" name="Text Box 28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78" name="Text Box 28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79" name="Text Box 28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80" name="Text Box 28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81" name="Text Box 28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82" name="Text Box 28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83" name="Text Box 28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84" name="Text Box 28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85" name="Text Box 28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86" name="Text Box 28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87" name="Text Box 28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88" name="Text Box 28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89" name="Text Box 28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90" name="Text Box 28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91" name="Text Box 28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92" name="Text Box 28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93" name="Text Box 28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94" name="Text Box 28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95" name="Text Box 28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96" name="Text Box 28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97" name="Text Box 28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98" name="Text Box 28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699" name="Text Box 28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00" name="Text Box 28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01" name="Text Box 28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02" name="Text Box 28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03" name="Text Box 28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04" name="Text Box 28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05" name="Text Box 28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06" name="Text Box 28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07" name="Text Box 28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08" name="Text Box 28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09" name="Text Box 28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10" name="Text Box 28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11" name="Text Box 28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12" name="Text Box 28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13" name="Text Box 28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14" name="Text Box 28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15" name="Text Box 28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16" name="Text Box 29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17" name="Text Box 29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18" name="Text Box 29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19" name="Text Box 29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20" name="Text Box 29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21" name="Text Box 29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22" name="Text Box 29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23" name="Text Box 29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24" name="Text Box 29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25" name="Text Box 29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26" name="Text Box 29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27" name="Text Box 29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28" name="Text Box 29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29" name="Text Box 29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30" name="Text Box 29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31" name="Text Box 29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32" name="Text Box 29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33" name="Text Box 29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34" name="Text Box 29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35" name="Text Box 29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36" name="Text Box 29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37" name="Text Box 29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38" name="Text Box 29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39" name="Text Box 29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40" name="Text Box 29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41" name="Text Box 29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42" name="Text Box 29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43" name="Text Box 29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44" name="Text Box 29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45" name="Text Box 29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46" name="Text Box 29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47" name="Text Box 29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48" name="Text Box 29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49" name="Text Box 29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50" name="Text Box 29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51" name="Text Box 29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52" name="Text Box 29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53" name="Text Box 29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54" name="Text Box 29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55" name="Text Box 29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56" name="Text Box 29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57" name="Text Box 29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58" name="Text Box 29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59" name="Text Box 29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60" name="Text Box 29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61" name="Text Box 29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62" name="Text Box 29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63" name="Text Box 29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64" name="Text Box 29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65" name="Text Box 29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66" name="Text Box 29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67" name="Text Box 29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68" name="Text Box 29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69" name="Text Box 29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70" name="Text Box 29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71" name="Text Box 29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72" name="Text Box 29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73" name="Text Box 29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74" name="Text Box 29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75" name="Text Box 29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76" name="Text Box 29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77" name="Text Box 29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78" name="Text Box 29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79" name="Text Box 29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80" name="Text Box 29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81" name="Text Box 29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82" name="Text Box 29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83" name="Text Box 29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84" name="Text Box 29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85" name="Text Box 29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86" name="Text Box 29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87" name="Text Box 29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88" name="Text Box 29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89" name="Text Box 29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90" name="Text Box 29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91" name="Text Box 29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92" name="Text Box 29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93" name="Text Box 29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94" name="Text Box 29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95" name="Text Box 29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96" name="Text Box 29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97" name="Text Box 29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98" name="Text Box 29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799" name="Text Box 29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00" name="Text Box 29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01" name="Text Box 29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02" name="Text Box 29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03" name="Text Box 29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04" name="Text Box 29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05" name="Text Box 29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06" name="Text Box 29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07" name="Text Box 29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08" name="Text Box 29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09" name="Text Box 29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10" name="Text Box 29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11" name="Text Box 29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12" name="Text Box 29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13" name="Text Box 29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14" name="Text Box 29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15" name="Text Box 29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16" name="Text Box 30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17" name="Text Box 30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18" name="Text Box 30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19" name="Text Box 30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20" name="Text Box 30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21" name="Text Box 30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22" name="Text Box 30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23" name="Text Box 30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24" name="Text Box 30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25" name="Text Box 30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26" name="Text Box 30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27" name="Text Box 30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28" name="Text Box 30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29" name="Text Box 30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30" name="Text Box 30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31" name="Text Box 30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32" name="Text Box 30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33" name="Text Box 30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34" name="Text Box 30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35" name="Text Box 30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36" name="Text Box 30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37" name="Text Box 30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38" name="Text Box 30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39" name="Text Box 30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40" name="Text Box 30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41" name="Text Box 30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42" name="Text Box 30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43" name="Text Box 30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44" name="Text Box 30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45" name="Text Box 30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46" name="Text Box 30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47" name="Text Box 30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48" name="Text Box 30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49" name="Text Box 30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50" name="Text Box 30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51" name="Text Box 30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52" name="Text Box 30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53" name="Text Box 30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54" name="Text Box 30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55" name="Text Box 30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56" name="Text Box 30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57" name="Text Box 30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58" name="Text Box 30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59" name="Text Box 30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60" name="Text Box 30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61" name="Text Box 30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62" name="Text Box 30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63" name="Text Box 30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64" name="Text Box 30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65" name="Text Box 30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66" name="Text Box 30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67" name="Text Box 30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68" name="Text Box 30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69" name="Text Box 30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70" name="Text Box 30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71" name="Text Box 30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72" name="Text Box 30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73" name="Text Box 30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74" name="Text Box 30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75" name="Text Box 30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76" name="Text Box 30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77" name="Text Box 30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78" name="Text Box 30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79" name="Text Box 30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80" name="Text Box 30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81" name="Text Box 30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82" name="Text Box 30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83" name="Text Box 30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84" name="Text Box 30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85" name="Text Box 30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86" name="Text Box 30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87" name="Text Box 30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88" name="Text Box 30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89" name="Text Box 30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90" name="Text Box 30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91" name="Text Box 30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92" name="Text Box 30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93" name="Text Box 30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94" name="Text Box 30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95" name="Text Box 30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96" name="Text Box 30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97" name="Text Box 30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98" name="Text Box 30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899" name="Text Box 30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00" name="Text Box 30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01" name="Text Box 30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02" name="Text Box 30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03" name="Text Box 30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04" name="Text Box 30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05" name="Text Box 30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06" name="Text Box 30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07" name="Text Box 30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08" name="Text Box 30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09" name="Text Box 30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10" name="Text Box 30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11" name="Text Box 30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12" name="Text Box 30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13" name="Text Box 30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14" name="Text Box 30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15" name="Text Box 30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16" name="Text Box 31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17" name="Text Box 31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18" name="Text Box 31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19" name="Text Box 31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20" name="Text Box 31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21" name="Text Box 31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22" name="Text Box 31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23" name="Text Box 31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24" name="Text Box 31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25" name="Text Box 31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26" name="Text Box 31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27" name="Text Box 31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28" name="Text Box 31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29" name="Text Box 31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30" name="Text Box 31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31" name="Text Box 31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32" name="Text Box 31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33" name="Text Box 31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34" name="Text Box 31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35" name="Text Box 31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36" name="Text Box 31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37" name="Text Box 31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38" name="Text Box 31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39" name="Text Box 31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40" name="Text Box 31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41" name="Text Box 31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42" name="Text Box 31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43" name="Text Box 31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44" name="Text Box 31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45" name="Text Box 31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46" name="Text Box 31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47" name="Text Box 31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48" name="Text Box 31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49" name="Text Box 31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50" name="Text Box 31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51" name="Text Box 31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52" name="Text Box 31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53" name="Text Box 31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54" name="Text Box 31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55" name="Text Box 31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56" name="Text Box 31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57" name="Text Box 31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58" name="Text Box 31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59" name="Text Box 31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60" name="Text Box 31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61" name="Text Box 31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62" name="Text Box 31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63" name="Text Box 31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64" name="Text Box 31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65" name="Text Box 31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66" name="Text Box 31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67" name="Text Box 31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68" name="Text Box 31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69" name="Text Box 31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70" name="Text Box 31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71" name="Text Box 31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72" name="Text Box 31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73" name="Text Box 31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74" name="Text Box 31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75" name="Text Box 31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76" name="Text Box 31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77" name="Text Box 31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78" name="Text Box 31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79" name="Text Box 31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80" name="Text Box 31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81" name="Text Box 31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82" name="Text Box 31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83" name="Text Box 31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84" name="Text Box 31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85" name="Text Box 31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86" name="Text Box 31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87" name="Text Box 31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88" name="Text Box 31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89" name="Text Box 31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90" name="Text Box 31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91" name="Text Box 31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92" name="Text Box 31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93" name="Text Box 31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94" name="Text Box 31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95" name="Text Box 31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96" name="Text Box 31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97" name="Text Box 31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98" name="Text Box 31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5999" name="Text Box 31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00" name="Text Box 31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01" name="Text Box 31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02" name="Text Box 31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03" name="Text Box 31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04" name="Text Box 31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05" name="Text Box 31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06" name="Text Box 31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07" name="Text Box 31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08" name="Text Box 31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09" name="Text Box 31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10" name="Text Box 31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11" name="Text Box 31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12" name="Text Box 31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13" name="Text Box 31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14" name="Text Box 31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15" name="Text Box 31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16" name="Text Box 32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17" name="Text Box 32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18" name="Text Box 32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19" name="Text Box 32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20" name="Text Box 32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21" name="Text Box 32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22" name="Text Box 32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23" name="Text Box 32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24" name="Text Box 32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25" name="Text Box 32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26" name="Text Box 32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27" name="Text Box 32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28" name="Text Box 32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29" name="Text Box 32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30" name="Text Box 32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31" name="Text Box 32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32" name="Text Box 32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33" name="Text Box 32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34" name="Text Box 32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35" name="Text Box 32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36" name="Text Box 32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37" name="Text Box 32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38" name="Text Box 32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39" name="Text Box 32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40" name="Text Box 32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41" name="Text Box 32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42" name="Text Box 32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43" name="Text Box 32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44" name="Text Box 32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45" name="Text Box 32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46" name="Text Box 32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47" name="Text Box 32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48" name="Text Box 32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49" name="Text Box 32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50" name="Text Box 32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51" name="Text Box 32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52" name="Text Box 32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53" name="Text Box 32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54" name="Text Box 32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55" name="Text Box 32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56" name="Text Box 32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57" name="Text Box 32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58" name="Text Box 32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59" name="Text Box 32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60" name="Text Box 32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61" name="Text Box 32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62" name="Text Box 32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63" name="Text Box 32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64" name="Text Box 32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65" name="Text Box 32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66" name="Text Box 32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67" name="Text Box 32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68" name="Text Box 32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69" name="Text Box 32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70" name="Text Box 32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71" name="Text Box 32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72" name="Text Box 32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73" name="Text Box 32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74" name="Text Box 32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75" name="Text Box 32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76" name="Text Box 32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77" name="Text Box 32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78" name="Text Box 32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79" name="Text Box 32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80" name="Text Box 32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81" name="Text Box 32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82" name="Text Box 32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83" name="Text Box 32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84" name="Text Box 32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85" name="Text Box 32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86" name="Text Box 32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87" name="Text Box 32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88" name="Text Box 32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89" name="Text Box 32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90" name="Text Box 32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91" name="Text Box 32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92" name="Text Box 32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93" name="Text Box 32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94" name="Text Box 32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95" name="Text Box 32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96" name="Text Box 32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97" name="Text Box 32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98" name="Text Box 32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099" name="Text Box 32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00" name="Text Box 32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01" name="Text Box 32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02" name="Text Box 32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03" name="Text Box 32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04" name="Text Box 32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05" name="Text Box 32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06" name="Text Box 32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07" name="Text Box 32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08" name="Text Box 32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09" name="Text Box 32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10" name="Text Box 32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11" name="Text Box 32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12" name="Text Box 32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13" name="Text Box 32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14" name="Text Box 32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15" name="Text Box 32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16" name="Text Box 33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17" name="Text Box 33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18" name="Text Box 33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19" name="Text Box 33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20" name="Text Box 33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21" name="Text Box 33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22" name="Text Box 33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23" name="Text Box 33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24" name="Text Box 33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25" name="Text Box 33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26" name="Text Box 33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27" name="Text Box 33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28" name="Text Box 33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29" name="Text Box 33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30" name="Text Box 33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31" name="Text Box 33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32" name="Text Box 33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33" name="Text Box 33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34" name="Text Box 33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35" name="Text Box 33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36" name="Text Box 33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37" name="Text Box 33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38" name="Text Box 33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39" name="Text Box 33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40" name="Text Box 33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41" name="Text Box 33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42" name="Text Box 33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43" name="Text Box 33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44" name="Text Box 33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45" name="Text Box 33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46" name="Text Box 33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47" name="Text Box 33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48" name="Text Box 33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49" name="Text Box 33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50" name="Text Box 33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51" name="Text Box 33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52" name="Text Box 33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53" name="Text Box 33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54" name="Text Box 33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55" name="Text Box 33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56" name="Text Box 33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57" name="Text Box 33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58" name="Text Box 33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59" name="Text Box 33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60" name="Text Box 33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61" name="Text Box 33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62" name="Text Box 33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63" name="Text Box 33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64" name="Text Box 33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65" name="Text Box 33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66" name="Text Box 33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67" name="Text Box 33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68" name="Text Box 33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69" name="Text Box 33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70" name="Text Box 33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71" name="Text Box 33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72" name="Text Box 33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73" name="Text Box 33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74" name="Text Box 33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75" name="Text Box 33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76" name="Text Box 33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77" name="Text Box 33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78" name="Text Box 33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79" name="Text Box 33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80" name="Text Box 33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81" name="Text Box 33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82" name="Text Box 33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83" name="Text Box 33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84" name="Text Box 33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85" name="Text Box 33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86" name="Text Box 33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87" name="Text Box 33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88" name="Text Box 33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89" name="Text Box 33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90" name="Text Box 33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91" name="Text Box 33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92" name="Text Box 33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93" name="Text Box 33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94" name="Text Box 33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95" name="Text Box 33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96" name="Text Box 33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97" name="Text Box 33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98" name="Text Box 33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199" name="Text Box 33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00" name="Text Box 33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01" name="Text Box 33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02" name="Text Box 33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03" name="Text Box 33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04" name="Text Box 33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05" name="Text Box 33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06" name="Text Box 33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07" name="Text Box 33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08" name="Text Box 33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09" name="Text Box 33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10" name="Text Box 33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11" name="Text Box 33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12" name="Text Box 33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13" name="Text Box 33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14" name="Text Box 33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15" name="Text Box 33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16" name="Text Box 34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17" name="Text Box 34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18" name="Text Box 34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19" name="Text Box 34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20" name="Text Box 34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21" name="Text Box 34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22" name="Text Box 34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23" name="Text Box 34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24" name="Text Box 34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25" name="Text Box 34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26" name="Text Box 34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27" name="Text Box 34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28" name="Text Box 34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29" name="Text Box 34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30" name="Text Box 34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31" name="Text Box 34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32" name="Text Box 34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33" name="Text Box 34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34" name="Text Box 34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35" name="Text Box 34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36" name="Text Box 34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37" name="Text Box 34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38" name="Text Box 34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39" name="Text Box 34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40" name="Text Box 34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41" name="Text Box 34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42" name="Text Box 34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43" name="Text Box 34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44" name="Text Box 34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45" name="Text Box 34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46" name="Text Box 34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47" name="Text Box 34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48" name="Text Box 34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49" name="Text Box 34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50" name="Text Box 34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51" name="Text Box 34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52" name="Text Box 34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53" name="Text Box 34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54" name="Text Box 34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55" name="Text Box 34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56" name="Text Box 34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57" name="Text Box 34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58" name="Text Box 34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59" name="Text Box 34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60" name="Text Box 34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61" name="Text Box 34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62" name="Text Box 34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63" name="Text Box 34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64" name="Text Box 34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65" name="Text Box 34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66" name="Text Box 34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67" name="Text Box 34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68" name="Text Box 34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69" name="Text Box 34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70" name="Text Box 34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71" name="Text Box 34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72" name="Text Box 34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73" name="Text Box 34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74" name="Text Box 34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75" name="Text Box 34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76" name="Text Box 34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77" name="Text Box 34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78" name="Text Box 34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79" name="Text Box 34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80" name="Text Box 34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81" name="Text Box 34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82" name="Text Box 34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83" name="Text Box 34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84" name="Text Box 34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85" name="Text Box 34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86" name="Text Box 34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87" name="Text Box 34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88" name="Text Box 34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89" name="Text Box 34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90" name="Text Box 34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91" name="Text Box 34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92" name="Text Box 34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93" name="Text Box 34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94" name="Text Box 34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95" name="Text Box 34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96" name="Text Box 34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97" name="Text Box 34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98" name="Text Box 34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299" name="Text Box 34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00" name="Text Box 34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01" name="Text Box 34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02" name="Text Box 34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03" name="Text Box 34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04" name="Text Box 34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05" name="Text Box 34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06" name="Text Box 34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07" name="Text Box 34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08" name="Text Box 34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09" name="Text Box 34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10" name="Text Box 34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11" name="Text Box 34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12" name="Text Box 34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13" name="Text Box 34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14" name="Text Box 34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15" name="Text Box 34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16" name="Text Box 35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17" name="Text Box 35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18" name="Text Box 35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19" name="Text Box 35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20" name="Text Box 35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21" name="Text Box 35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22" name="Text Box 35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23" name="Text Box 35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24" name="Text Box 35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25" name="Text Box 35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26" name="Text Box 35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27" name="Text Box 35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28" name="Text Box 35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29" name="Text Box 35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30" name="Text Box 35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31" name="Text Box 35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32" name="Text Box 35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33" name="Text Box 35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34" name="Text Box 35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35" name="Text Box 35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36" name="Text Box 35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37" name="Text Box 35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38" name="Text Box 35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39" name="Text Box 35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40" name="Text Box 35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41" name="Text Box 35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42" name="Text Box 35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43" name="Text Box 35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44" name="Text Box 35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45" name="Text Box 35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46" name="Text Box 35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47" name="Text Box 35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48" name="Text Box 35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49" name="Text Box 35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50" name="Text Box 35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51" name="Text Box 35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52" name="Text Box 35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53" name="Text Box 35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54" name="Text Box 35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55" name="Text Box 35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56" name="Text Box 35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57" name="Text Box 35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58" name="Text Box 35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59" name="Text Box 35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60" name="Text Box 35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61" name="Text Box 35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62" name="Text Box 35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63" name="Text Box 35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64" name="Text Box 35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65" name="Text Box 35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66" name="Text Box 35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67" name="Text Box 35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68" name="Text Box 35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69" name="Text Box 35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70" name="Text Box 35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71" name="Text Box 35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72" name="Text Box 35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73" name="Text Box 35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74" name="Text Box 35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75" name="Text Box 35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76" name="Text Box 35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77" name="Text Box 35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78" name="Text Box 35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79" name="Text Box 35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80" name="Text Box 35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81" name="Text Box 35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82" name="Text Box 35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83" name="Text Box 35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84" name="Text Box 35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85" name="Text Box 35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86" name="Text Box 35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87" name="Text Box 35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88" name="Text Box 35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89" name="Text Box 35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90" name="Text Box 35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91" name="Text Box 35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92" name="Text Box 35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93" name="Text Box 35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94" name="Text Box 35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95" name="Text Box 35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96" name="Text Box 35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97" name="Text Box 35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98" name="Text Box 35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399" name="Text Box 35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00" name="Text Box 35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01" name="Text Box 35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02" name="Text Box 35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03" name="Text Box 35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04" name="Text Box 35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05" name="Text Box 35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06" name="Text Box 35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07" name="Text Box 35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08" name="Text Box 35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09" name="Text Box 35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10" name="Text Box 35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11" name="Text Box 35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12" name="Text Box 35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13" name="Text Box 35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14" name="Text Box 35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15" name="Text Box 35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16" name="Text Box 36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17" name="Text Box 36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18" name="Text Box 36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19" name="Text Box 36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20" name="Text Box 36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21" name="Text Box 36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22" name="Text Box 36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23" name="Text Box 36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24" name="Text Box 36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25" name="Text Box 36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26" name="Text Box 36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27" name="Text Box 36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28" name="Text Box 36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29" name="Text Box 36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30" name="Text Box 36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31" name="Text Box 36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32" name="Text Box 36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33" name="Text Box 36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34" name="Text Box 36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35" name="Text Box 36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36" name="Text Box 36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37" name="Text Box 36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38" name="Text Box 36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39" name="Text Box 36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40" name="Text Box 36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41" name="Text Box 36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42" name="Text Box 36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43" name="Text Box 36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44" name="Text Box 36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45" name="Text Box 36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46" name="Text Box 36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47" name="Text Box 36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48" name="Text Box 36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49" name="Text Box 36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50" name="Text Box 36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51" name="Text Box 36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52" name="Text Box 36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53" name="Text Box 36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54" name="Text Box 36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55" name="Text Box 36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56" name="Text Box 36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57" name="Text Box 36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58" name="Text Box 36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59" name="Text Box 36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60" name="Text Box 36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61" name="Text Box 36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62" name="Text Box 36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63" name="Text Box 36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64" name="Text Box 36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65" name="Text Box 36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66" name="Text Box 36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67" name="Text Box 36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68" name="Text Box 36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69" name="Text Box 36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70" name="Text Box 36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71" name="Text Box 36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72" name="Text Box 36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73" name="Text Box 36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74" name="Text Box 36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75" name="Text Box 36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76" name="Text Box 36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77" name="Text Box 36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78" name="Text Box 36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79" name="Text Box 36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80" name="Text Box 36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81" name="Text Box 36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82" name="Text Box 36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83" name="Text Box 36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84" name="Text Box 36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85" name="Text Box 36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86" name="Text Box 36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87" name="Text Box 36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88" name="Text Box 36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89" name="Text Box 36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90" name="Text Box 36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91" name="Text Box 36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92" name="Text Box 36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93" name="Text Box 36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94" name="Text Box 36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95" name="Text Box 36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96" name="Text Box 36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97" name="Text Box 36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98" name="Text Box 36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499" name="Text Box 36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00" name="Text Box 36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01" name="Text Box 36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02" name="Text Box 36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03" name="Text Box 36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04" name="Text Box 36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05" name="Text Box 36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06" name="Text Box 36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07" name="Text Box 36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08" name="Text Box 36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09" name="Text Box 36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10" name="Text Box 36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11" name="Text Box 36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12" name="Text Box 36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13" name="Text Box 36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14" name="Text Box 36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15" name="Text Box 36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16" name="Text Box 37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17" name="Text Box 37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18" name="Text Box 37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19" name="Text Box 37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20" name="Text Box 37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21" name="Text Box 37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22" name="Text Box 37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23" name="Text Box 37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24" name="Text Box 37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25" name="Text Box 37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26" name="Text Box 37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27" name="Text Box 37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28" name="Text Box 37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29" name="Text Box 37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30" name="Text Box 37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31" name="Text Box 37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32" name="Text Box 37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33" name="Text Box 37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34" name="Text Box 37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35" name="Text Box 37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36" name="Text Box 37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37" name="Text Box 37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38" name="Text Box 37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39" name="Text Box 37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40" name="Text Box 37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41" name="Text Box 37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42" name="Text Box 37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43" name="Text Box 37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44" name="Text Box 37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45" name="Text Box 37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46" name="Text Box 37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47" name="Text Box 37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48" name="Text Box 37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49" name="Text Box 37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50" name="Text Box 37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51" name="Text Box 37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52" name="Text Box 37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53" name="Text Box 37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54" name="Text Box 37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55" name="Text Box 37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56" name="Text Box 37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57" name="Text Box 37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58" name="Text Box 37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59" name="Text Box 37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60" name="Text Box 37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61" name="Text Box 37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62" name="Text Box 37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63" name="Text Box 37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64" name="Text Box 37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65" name="Text Box 37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66" name="Text Box 37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67" name="Text Box 37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68" name="Text Box 37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69" name="Text Box 37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70" name="Text Box 37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71" name="Text Box 37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72" name="Text Box 37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73" name="Text Box 37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74" name="Text Box 37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75" name="Text Box 37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76" name="Text Box 37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77" name="Text Box 37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78" name="Text Box 37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79" name="Text Box 37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80" name="Text Box 37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81" name="Text Box 37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82" name="Text Box 37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83" name="Text Box 37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84" name="Text Box 37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85" name="Text Box 37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86" name="Text Box 37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87" name="Text Box 37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88" name="Text Box 37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89" name="Text Box 37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90" name="Text Box 37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91" name="Text Box 37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92" name="Text Box 37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93" name="Text Box 37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94" name="Text Box 37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95" name="Text Box 37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96" name="Text Box 37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97" name="Text Box 37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98" name="Text Box 37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599" name="Text Box 37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00" name="Text Box 37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01" name="Text Box 37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02" name="Text Box 37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03" name="Text Box 37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04" name="Text Box 37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05" name="Text Box 37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06" name="Text Box 37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07" name="Text Box 37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08" name="Text Box 37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09" name="Text Box 37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10" name="Text Box 37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11" name="Text Box 37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12" name="Text Box 37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13" name="Text Box 37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14" name="Text Box 37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15" name="Text Box 37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16" name="Text Box 38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17" name="Text Box 38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18" name="Text Box 38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19" name="Text Box 38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20" name="Text Box 38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21" name="Text Box 38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22" name="Text Box 38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23" name="Text Box 38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24" name="Text Box 38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25" name="Text Box 38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26" name="Text Box 38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27" name="Text Box 38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28" name="Text Box 38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29" name="Text Box 38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30" name="Text Box 38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31" name="Text Box 38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32" name="Text Box 38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33" name="Text Box 38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34" name="Text Box 38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35" name="Text Box 38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36" name="Text Box 38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37" name="Text Box 38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38" name="Text Box 38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39" name="Text Box 38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40" name="Text Box 38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41" name="Text Box 38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42" name="Text Box 38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43" name="Text Box 38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44" name="Text Box 38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45" name="Text Box 38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46" name="Text Box 38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47" name="Text Box 38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48" name="Text Box 38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49" name="Text Box 38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50" name="Text Box 38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51" name="Text Box 38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52" name="Text Box 38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53" name="Text Box 38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54" name="Text Box 38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55" name="Text Box 38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56" name="Text Box 38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57" name="Text Box 38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58" name="Text Box 38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59" name="Text Box 38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60" name="Text Box 38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61" name="Text Box 38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62" name="Text Box 38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63" name="Text Box 38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64" name="Text Box 38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65" name="Text Box 38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66" name="Text Box 38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67" name="Text Box 38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68" name="Text Box 38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69" name="Text Box 38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70" name="Text Box 38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71" name="Text Box 38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72" name="Text Box 38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73" name="Text Box 38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74" name="Text Box 38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75" name="Text Box 38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76" name="Text Box 38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77" name="Text Box 38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78" name="Text Box 38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79" name="Text Box 38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80" name="Text Box 38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81" name="Text Box 38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82" name="Text Box 38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83" name="Text Box 38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84" name="Text Box 38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85" name="Text Box 38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86" name="Text Box 38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87" name="Text Box 38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88" name="Text Box 38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89" name="Text Box 38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90" name="Text Box 38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91" name="Text Box 38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92" name="Text Box 38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93" name="Text Box 38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94" name="Text Box 38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95" name="Text Box 38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96" name="Text Box 38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97" name="Text Box 38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98" name="Text Box 38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699" name="Text Box 38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00" name="Text Box 38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01" name="Text Box 38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02" name="Text Box 38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03" name="Text Box 38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04" name="Text Box 38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05" name="Text Box 38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06" name="Text Box 38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07" name="Text Box 38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08" name="Text Box 38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09" name="Text Box 38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10" name="Text Box 38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11" name="Text Box 38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12" name="Text Box 38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13" name="Text Box 38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14" name="Text Box 38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15" name="Text Box 38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16" name="Text Box 39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17" name="Text Box 39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18" name="Text Box 39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19" name="Text Box 39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20" name="Text Box 39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21" name="Text Box 39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22" name="Text Box 39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23" name="Text Box 39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24" name="Text Box 39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25" name="Text Box 39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26" name="Text Box 39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27" name="Text Box 39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28" name="Text Box 39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29" name="Text Box 39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30" name="Text Box 39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31" name="Text Box 39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32" name="Text Box 39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33" name="Text Box 39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34" name="Text Box 39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35" name="Text Box 39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36" name="Text Box 39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37" name="Text Box 39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38" name="Text Box 39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39" name="Text Box 39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40" name="Text Box 39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41" name="Text Box 39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42" name="Text Box 39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43" name="Text Box 39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44" name="Text Box 39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45" name="Text Box 39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46" name="Text Box 39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47" name="Text Box 39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48" name="Text Box 39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49" name="Text Box 39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50" name="Text Box 39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51" name="Text Box 39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52" name="Text Box 39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53" name="Text Box 39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54" name="Text Box 39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55" name="Text Box 39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56" name="Text Box 39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57" name="Text Box 39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58" name="Text Box 39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59" name="Text Box 39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60" name="Text Box 39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61" name="Text Box 39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62" name="Text Box 39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63" name="Text Box 39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64" name="Text Box 39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65" name="Text Box 39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66" name="Text Box 39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67" name="Text Box 39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68" name="Text Box 39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69" name="Text Box 39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70" name="Text Box 39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71" name="Text Box 39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72" name="Text Box 39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73" name="Text Box 39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74" name="Text Box 39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75" name="Text Box 39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76" name="Text Box 39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77" name="Text Box 39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78" name="Text Box 39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79" name="Text Box 39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80" name="Text Box 39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81" name="Text Box 39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82" name="Text Box 39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83" name="Text Box 39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84" name="Text Box 39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85" name="Text Box 39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86" name="Text Box 39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87" name="Text Box 39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88" name="Text Box 39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89" name="Text Box 39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90" name="Text Box 39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91" name="Text Box 39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92" name="Text Box 39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93" name="Text Box 39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94" name="Text Box 39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95" name="Text Box 39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96" name="Text Box 39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97" name="Text Box 39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98" name="Text Box 39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799" name="Text Box 39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00" name="Text Box 39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01" name="Text Box 39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02" name="Text Box 39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03" name="Text Box 39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04" name="Text Box 39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05" name="Text Box 39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06" name="Text Box 39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07" name="Text Box 39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08" name="Text Box 39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09" name="Text Box 39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10" name="Text Box 39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11" name="Text Box 39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12" name="Text Box 39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13" name="Text Box 39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14" name="Text Box 39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15" name="Text Box 39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16" name="Text Box 40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17" name="Text Box 40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18" name="Text Box 40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19" name="Text Box 40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20" name="Text Box 40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21" name="Text Box 40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22" name="Text Box 40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23" name="Text Box 40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24" name="Text Box 40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25" name="Text Box 40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26" name="Text Box 40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27" name="Text Box 40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28" name="Text Box 40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29" name="Text Box 40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30" name="Text Box 40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31" name="Text Box 40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32" name="Text Box 40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33" name="Text Box 40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34" name="Text Box 40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35" name="Text Box 40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36" name="Text Box 40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37" name="Text Box 40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38" name="Text Box 40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39" name="Text Box 40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40" name="Text Box 40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41" name="Text Box 40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42" name="Text Box 40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43" name="Text Box 40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44" name="Text Box 40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45" name="Text Box 40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46" name="Text Box 40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47" name="Text Box 40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48" name="Text Box 40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49" name="Text Box 40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50" name="Text Box 40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51" name="Text Box 40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52" name="Text Box 40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53" name="Text Box 40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54" name="Text Box 40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55" name="Text Box 40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56" name="Text Box 40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57" name="Text Box 40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58" name="Text Box 40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59" name="Text Box 40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60" name="Text Box 40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61" name="Text Box 40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62" name="Text Box 40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63" name="Text Box 40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64" name="Text Box 40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65" name="Text Box 40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66" name="Text Box 40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67" name="Text Box 40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68" name="Text Box 40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69" name="Text Box 40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70" name="Text Box 40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71" name="Text Box 40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72" name="Text Box 40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73" name="Text Box 40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74" name="Text Box 40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75" name="Text Box 40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76" name="Text Box 40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77" name="Text Box 40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78" name="Text Box 40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79" name="Text Box 40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80" name="Text Box 40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81" name="Text Box 40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82" name="Text Box 40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83" name="Text Box 40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84" name="Text Box 40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85" name="Text Box 40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86" name="Text Box 40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87" name="Text Box 40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88" name="Text Box 40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89" name="Text Box 40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90" name="Text Box 40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91" name="Text Box 40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92" name="Text Box 40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93" name="Text Box 40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94" name="Text Box 40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95" name="Text Box 40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96" name="Text Box 40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97" name="Text Box 40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98" name="Text Box 40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899" name="Text Box 40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00" name="Text Box 40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01" name="Text Box 40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02" name="Text Box 40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03" name="Text Box 40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04" name="Text Box 40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05" name="Text Box 40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06" name="Text Box 40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07" name="Text Box 40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08" name="Text Box 40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09" name="Text Box 40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10" name="Text Box 40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11" name="Text Box 40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12" name="Text Box 40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13" name="Text Box 40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14" name="Text Box 40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15" name="Text Box 40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16" name="Text Box 41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17" name="Text Box 41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18" name="Text Box 41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19" name="Text Box 41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20" name="Text Box 41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21" name="Text Box 41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22" name="Text Box 41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23" name="Text Box 41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24" name="Text Box 41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25" name="Text Box 41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26" name="Text Box 41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27" name="Text Box 41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28" name="Text Box 41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29" name="Text Box 41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30" name="Text Box 41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31" name="Text Box 41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32" name="Text Box 41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33" name="Text Box 41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34" name="Text Box 41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35" name="Text Box 41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36" name="Text Box 41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37" name="Text Box 41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38" name="Text Box 41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39" name="Text Box 41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40" name="Text Box 41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41" name="Text Box 41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42" name="Text Box 41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43" name="Text Box 41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44" name="Text Box 41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45" name="Text Box 41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46" name="Text Box 41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47" name="Text Box 41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48" name="Text Box 41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49" name="Text Box 41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50" name="Text Box 41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51" name="Text Box 41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52" name="Text Box 41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53" name="Text Box 41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54" name="Text Box 41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55" name="Text Box 41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56" name="Text Box 41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57" name="Text Box 41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58" name="Text Box 41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59" name="Text Box 41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60" name="Text Box 41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61" name="Text Box 41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62" name="Text Box 41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63" name="Text Box 41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64" name="Text Box 41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65" name="Text Box 41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66" name="Text Box 41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67" name="Text Box 41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68" name="Text Box 41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69" name="Text Box 41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70" name="Text Box 41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71" name="Text Box 41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72" name="Text Box 41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73" name="Text Box 41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74" name="Text Box 41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75" name="Text Box 41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76" name="Text Box 41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77" name="Text Box 41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78" name="Text Box 41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79" name="Text Box 41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80" name="Text Box 41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81" name="Text Box 41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82" name="Text Box 41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83" name="Text Box 41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84" name="Text Box 41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85" name="Text Box 41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86" name="Text Box 41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87" name="Text Box 41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88" name="Text Box 41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89" name="Text Box 41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90" name="Text Box 41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91" name="Text Box 41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92" name="Text Box 41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93" name="Text Box 41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94" name="Text Box 41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95" name="Text Box 41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96" name="Text Box 41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97" name="Text Box 41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98" name="Text Box 41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6999" name="Text Box 41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00" name="Text Box 41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01" name="Text Box 41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02" name="Text Box 41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03" name="Text Box 41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04" name="Text Box 41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05" name="Text Box 41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06" name="Text Box 41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07" name="Text Box 41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08" name="Text Box 41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09" name="Text Box 41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10" name="Text Box 41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11" name="Text Box 41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12" name="Text Box 41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13" name="Text Box 41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14" name="Text Box 41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15" name="Text Box 41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16" name="Text Box 42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17" name="Text Box 42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18" name="Text Box 42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19" name="Text Box 42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20" name="Text Box 42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21" name="Text Box 42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22" name="Text Box 42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23" name="Text Box 42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24" name="Text Box 42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25" name="Text Box 42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26" name="Text Box 42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27" name="Text Box 42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28" name="Text Box 42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29" name="Text Box 42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30" name="Text Box 42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31" name="Text Box 42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32" name="Text Box 42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33" name="Text Box 42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34" name="Text Box 42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35" name="Text Box 42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36" name="Text Box 42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37" name="Text Box 42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38" name="Text Box 42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39" name="Text Box 42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40" name="Text Box 42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41" name="Text Box 42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42" name="Text Box 42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43" name="Text Box 42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44" name="Text Box 42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45" name="Text Box 42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46" name="Text Box 42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47" name="Text Box 42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48" name="Text Box 42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49" name="Text Box 42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50" name="Text Box 42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51" name="Text Box 42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52" name="Text Box 42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53" name="Text Box 42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54" name="Text Box 42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55" name="Text Box 42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56" name="Text Box 42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57" name="Text Box 42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58" name="Text Box 42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59" name="Text Box 42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60" name="Text Box 42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61" name="Text Box 42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62" name="Text Box 42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63" name="Text Box 42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64" name="Text Box 42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65" name="Text Box 42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66" name="Text Box 42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67" name="Text Box 42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68" name="Text Box 42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69" name="Text Box 42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70" name="Text Box 42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71" name="Text Box 42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72" name="Text Box 42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73" name="Text Box 42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74" name="Text Box 42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75" name="Text Box 42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76" name="Text Box 42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77" name="Text Box 42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78" name="Text Box 42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79" name="Text Box 42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80" name="Text Box 42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81" name="Text Box 42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82" name="Text Box 42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83" name="Text Box 42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84" name="Text Box 42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85" name="Text Box 42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86" name="Text Box 42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87" name="Text Box 42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88" name="Text Box 42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89" name="Text Box 42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90" name="Text Box 42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91" name="Text Box 42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92" name="Text Box 42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93" name="Text Box 42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94" name="Text Box 42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95" name="Text Box 42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96" name="Text Box 42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97" name="Text Box 42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98" name="Text Box 42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099" name="Text Box 42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00" name="Text Box 42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01" name="Text Box 42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02" name="Text Box 42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03" name="Text Box 42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04" name="Text Box 42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05" name="Text Box 42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06" name="Text Box 42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07" name="Text Box 42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08" name="Text Box 42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09" name="Text Box 42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10" name="Text Box 42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11" name="Text Box 42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12" name="Text Box 42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13" name="Text Box 42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14" name="Text Box 42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15" name="Text Box 42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16" name="Text Box 43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17" name="Text Box 43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18" name="Text Box 43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19" name="Text Box 43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20" name="Text Box 43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21" name="Text Box 43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22" name="Text Box 43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23" name="Text Box 43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24" name="Text Box 43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25" name="Text Box 43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26" name="Text Box 43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27" name="Text Box 43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28" name="Text Box 43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29" name="Text Box 43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30" name="Text Box 43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31" name="Text Box 43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32" name="Text Box 43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33" name="Text Box 43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34" name="Text Box 43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35" name="Text Box 43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36" name="Text Box 43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37" name="Text Box 43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38" name="Text Box 43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39" name="Text Box 43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40" name="Text Box 43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41" name="Text Box 43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42" name="Text Box 43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43" name="Text Box 43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44" name="Text Box 43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45" name="Text Box 43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46" name="Text Box 43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47" name="Text Box 43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48" name="Text Box 43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49" name="Text Box 43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50" name="Text Box 43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51" name="Text Box 43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52" name="Text Box 43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53" name="Text Box 43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54" name="Text Box 43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55" name="Text Box 43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56" name="Text Box 43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57" name="Text Box 43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58" name="Text Box 43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59" name="Text Box 43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60" name="Text Box 43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61" name="Text Box 43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62" name="Text Box 43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63" name="Text Box 43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64" name="Text Box 43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65" name="Text Box 43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66" name="Text Box 43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67" name="Text Box 43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68" name="Text Box 43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69" name="Text Box 43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70" name="Text Box 43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71" name="Text Box 43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72" name="Text Box 43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73" name="Text Box 43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74" name="Text Box 43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75" name="Text Box 43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76" name="Text Box 43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77" name="Text Box 43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78" name="Text Box 43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79" name="Text Box 43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80" name="Text Box 43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81" name="Text Box 43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82" name="Text Box 43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83" name="Text Box 43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84" name="Text Box 43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85" name="Text Box 43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86" name="Text Box 43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87" name="Text Box 43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88" name="Text Box 43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89" name="Text Box 43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90" name="Text Box 43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91" name="Text Box 43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92" name="Text Box 43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93" name="Text Box 43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94" name="Text Box 43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95" name="Text Box 43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96" name="Text Box 43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97" name="Text Box 43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98" name="Text Box 43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199" name="Text Box 43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00" name="Text Box 43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01" name="Text Box 43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02" name="Text Box 43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03" name="Text Box 43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04" name="Text Box 43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05" name="Text Box 43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06" name="Text Box 43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07" name="Text Box 43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08" name="Text Box 43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09" name="Text Box 43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10" name="Text Box 43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11" name="Text Box 43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12" name="Text Box 43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13" name="Text Box 43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14" name="Text Box 43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15" name="Text Box 43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16" name="Text Box 44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17" name="Text Box 44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18" name="Text Box 44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19" name="Text Box 44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20" name="Text Box 44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21" name="Text Box 44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22" name="Text Box 44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23" name="Text Box 44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24" name="Text Box 44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25" name="Text Box 44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26" name="Text Box 44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27" name="Text Box 44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28" name="Text Box 44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29" name="Text Box 44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30" name="Text Box 44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31" name="Text Box 44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32" name="Text Box 44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33" name="Text Box 44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34" name="Text Box 44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35" name="Text Box 44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36" name="Text Box 44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37" name="Text Box 44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38" name="Text Box 44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39" name="Text Box 44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40" name="Text Box 44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41" name="Text Box 44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42" name="Text Box 44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43" name="Text Box 44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44" name="Text Box 44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45" name="Text Box 44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46" name="Text Box 44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47" name="Text Box 44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48" name="Text Box 44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49" name="Text Box 44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50" name="Text Box 44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51" name="Text Box 44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52" name="Text Box 44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53" name="Text Box 44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54" name="Text Box 44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55" name="Text Box 44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56" name="Text Box 44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57" name="Text Box 44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58" name="Text Box 44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59" name="Text Box 44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60" name="Text Box 44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61" name="Text Box 44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62" name="Text Box 44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63" name="Text Box 44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64" name="Text Box 44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65" name="Text Box 44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66" name="Text Box 44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67" name="Text Box 44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68" name="Text Box 44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69" name="Text Box 44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70" name="Text Box 44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71" name="Text Box 44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72" name="Text Box 44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73" name="Text Box 44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74" name="Text Box 44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75" name="Text Box 44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76" name="Text Box 44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77" name="Text Box 44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78" name="Text Box 44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79" name="Text Box 44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80" name="Text Box 44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81" name="Text Box 44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82" name="Text Box 44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83" name="Text Box 44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84" name="Text Box 44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85" name="Text Box 44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86" name="Text Box 44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87" name="Text Box 44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88" name="Text Box 44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89" name="Text Box 44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90" name="Text Box 44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91" name="Text Box 44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92" name="Text Box 44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93" name="Text Box 44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94" name="Text Box 44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95" name="Text Box 44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96" name="Text Box 44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97" name="Text Box 44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98" name="Text Box 44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299" name="Text Box 44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00" name="Text Box 44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01" name="Text Box 44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02" name="Text Box 44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03" name="Text Box 44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04" name="Text Box 44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05" name="Text Box 44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06" name="Text Box 44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07" name="Text Box 44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08" name="Text Box 44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09" name="Text Box 44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10" name="Text Box 44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11" name="Text Box 44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12" name="Text Box 44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13" name="Text Box 44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14" name="Text Box 44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15" name="Text Box 44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16" name="Text Box 45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17" name="Text Box 45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18" name="Text Box 45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19" name="Text Box 45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20" name="Text Box 45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21" name="Text Box 45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22" name="Text Box 45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23" name="Text Box 45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24" name="Text Box 45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25" name="Text Box 45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26" name="Text Box 45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27" name="Text Box 45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28" name="Text Box 45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29" name="Text Box 45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30" name="Text Box 45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31" name="Text Box 45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32" name="Text Box 45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33" name="Text Box 45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34" name="Text Box 45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35" name="Text Box 45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36" name="Text Box 45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37" name="Text Box 45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38" name="Text Box 45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39" name="Text Box 45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40" name="Text Box 45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41" name="Text Box 45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42" name="Text Box 45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43" name="Text Box 45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44" name="Text Box 45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45" name="Text Box 45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46" name="Text Box 45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47" name="Text Box 45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48" name="Text Box 45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49" name="Text Box 45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50" name="Text Box 45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51" name="Text Box 45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52" name="Text Box 45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53" name="Text Box 45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54" name="Text Box 45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55" name="Text Box 45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56" name="Text Box 45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57" name="Text Box 45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58" name="Text Box 45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59" name="Text Box 45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60" name="Text Box 45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61" name="Text Box 45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62" name="Text Box 45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63" name="Text Box 45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64" name="Text Box 45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65" name="Text Box 45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66" name="Text Box 45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67" name="Text Box 45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68" name="Text Box 45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69" name="Text Box 45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70" name="Text Box 45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71" name="Text Box 45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72" name="Text Box 45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73" name="Text Box 45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74" name="Text Box 45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75" name="Text Box 45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76" name="Text Box 45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77" name="Text Box 45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78" name="Text Box 45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79" name="Text Box 45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80" name="Text Box 45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81" name="Text Box 45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82" name="Text Box 45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83" name="Text Box 45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84" name="Text Box 45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85" name="Text Box 45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86" name="Text Box 45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87" name="Text Box 45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88" name="Text Box 45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89" name="Text Box 45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90" name="Text Box 45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91" name="Text Box 45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92" name="Text Box 45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93" name="Text Box 45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94" name="Text Box 45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95" name="Text Box 45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96" name="Text Box 45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97" name="Text Box 45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98" name="Text Box 45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399" name="Text Box 45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00" name="Text Box 45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01" name="Text Box 45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02" name="Text Box 45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03" name="Text Box 45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04" name="Text Box 45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05" name="Text Box 45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06" name="Text Box 45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07" name="Text Box 45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08" name="Text Box 45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09" name="Text Box 45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10" name="Text Box 45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11" name="Text Box 45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12" name="Text Box 45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13" name="Text Box 45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14" name="Text Box 45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15" name="Text Box 45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16" name="Text Box 46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17" name="Text Box 46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18" name="Text Box 46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19" name="Text Box 46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20" name="Text Box 46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21" name="Text Box 46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22" name="Text Box 46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23" name="Text Box 46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24" name="Text Box 46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25" name="Text Box 46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26" name="Text Box 46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27" name="Text Box 46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28" name="Text Box 46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29" name="Text Box 46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30" name="Text Box 46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31" name="Text Box 46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32" name="Text Box 46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33" name="Text Box 46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34" name="Text Box 46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35" name="Text Box 46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36" name="Text Box 46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37" name="Text Box 46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38" name="Text Box 46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39" name="Text Box 46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40" name="Text Box 46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41" name="Text Box 46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42" name="Text Box 46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43" name="Text Box 46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44" name="Text Box 46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45" name="Text Box 46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46" name="Text Box 46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47" name="Text Box 46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48" name="Text Box 46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49" name="Text Box 46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50" name="Text Box 46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51" name="Text Box 46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52" name="Text Box 46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53" name="Text Box 46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54" name="Text Box 46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55" name="Text Box 46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56" name="Text Box 46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57" name="Text Box 46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58" name="Text Box 46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59" name="Text Box 46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60" name="Text Box 46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61" name="Text Box 46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62" name="Text Box 46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63" name="Text Box 46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64" name="Text Box 46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65" name="Text Box 46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66" name="Text Box 46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67" name="Text Box 46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68" name="Text Box 46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69" name="Text Box 46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70" name="Text Box 46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71" name="Text Box 46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72" name="Text Box 46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73" name="Text Box 46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74" name="Text Box 46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75" name="Text Box 46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76" name="Text Box 46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77" name="Text Box 46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78" name="Text Box 46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79" name="Text Box 46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80" name="Text Box 46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81" name="Text Box 46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82" name="Text Box 46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83" name="Text Box 46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84" name="Text Box 46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85" name="Text Box 46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86" name="Text Box 46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87" name="Text Box 46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88" name="Text Box 46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89" name="Text Box 46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90" name="Text Box 46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91" name="Text Box 46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92" name="Text Box 46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93" name="Text Box 46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94" name="Text Box 46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95" name="Text Box 46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96" name="Text Box 46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97" name="Text Box 46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98" name="Text Box 46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499" name="Text Box 46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00" name="Text Box 46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01" name="Text Box 46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02" name="Text Box 46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03" name="Text Box 46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04" name="Text Box 46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05" name="Text Box 46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06" name="Text Box 46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07" name="Text Box 46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08" name="Text Box 46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09" name="Text Box 46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10" name="Text Box 46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11" name="Text Box 46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12" name="Text Box 46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13" name="Text Box 46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14" name="Text Box 46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15" name="Text Box 46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16" name="Text Box 47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17" name="Text Box 47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18" name="Text Box 47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19" name="Text Box 47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20" name="Text Box 47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21" name="Text Box 47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22" name="Text Box 47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23" name="Text Box 47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24" name="Text Box 47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25" name="Text Box 47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26" name="Text Box 47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27" name="Text Box 47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28" name="Text Box 47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29" name="Text Box 47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30" name="Text Box 47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31" name="Text Box 47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32" name="Text Box 47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33" name="Text Box 47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34" name="Text Box 47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35" name="Text Box 47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36" name="Text Box 47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37" name="Text Box 47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38" name="Text Box 47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39" name="Text Box 47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40" name="Text Box 47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41" name="Text Box 47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42" name="Text Box 47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43" name="Text Box 47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44" name="Text Box 47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45" name="Text Box 47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46" name="Text Box 47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47" name="Text Box 47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48" name="Text Box 47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49" name="Text Box 47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50" name="Text Box 47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51" name="Text Box 47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52" name="Text Box 47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53" name="Text Box 47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54" name="Text Box 47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55" name="Text Box 47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56" name="Text Box 47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57" name="Text Box 47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58" name="Text Box 47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59" name="Text Box 47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60" name="Text Box 47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61" name="Text Box 47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62" name="Text Box 47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63" name="Text Box 47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64" name="Text Box 47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65" name="Text Box 47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66" name="Text Box 47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67" name="Text Box 47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68" name="Text Box 47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69" name="Text Box 47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70" name="Text Box 47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71" name="Text Box 47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72" name="Text Box 47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73" name="Text Box 47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74" name="Text Box 47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75" name="Text Box 47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76" name="Text Box 47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77" name="Text Box 47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78" name="Text Box 47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79" name="Text Box 47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80" name="Text Box 47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81" name="Text Box 47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82" name="Text Box 47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83" name="Text Box 47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84" name="Text Box 47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85" name="Text Box 47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86" name="Text Box 47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87" name="Text Box 47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88" name="Text Box 47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89" name="Text Box 47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90" name="Text Box 47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91" name="Text Box 47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92" name="Text Box 47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93" name="Text Box 47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94" name="Text Box 47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95" name="Text Box 47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96" name="Text Box 47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97" name="Text Box 47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98" name="Text Box 47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599" name="Text Box 47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00" name="Text Box 47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01" name="Text Box 47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02" name="Text Box 47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03" name="Text Box 47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04" name="Text Box 47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05" name="Text Box 47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06" name="Text Box 47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07" name="Text Box 47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08" name="Text Box 47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09" name="Text Box 47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10" name="Text Box 47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11" name="Text Box 47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12" name="Text Box 47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13" name="Text Box 47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14" name="Text Box 47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15" name="Text Box 47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16" name="Text Box 48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17" name="Text Box 48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18" name="Text Box 48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19" name="Text Box 48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20" name="Text Box 48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21" name="Text Box 48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22" name="Text Box 48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23" name="Text Box 48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24" name="Text Box 48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25" name="Text Box 48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26" name="Text Box 48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27" name="Text Box 48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28" name="Text Box 48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29" name="Text Box 48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30" name="Text Box 48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31" name="Text Box 48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32" name="Text Box 48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33" name="Text Box 48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34" name="Text Box 48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35" name="Text Box 48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36" name="Text Box 48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37" name="Text Box 48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38" name="Text Box 48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39" name="Text Box 48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40" name="Text Box 48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41" name="Text Box 48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42" name="Text Box 48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43" name="Text Box 48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44" name="Text Box 48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45" name="Text Box 48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46" name="Text Box 48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47" name="Text Box 48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48" name="Text Box 48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49" name="Text Box 48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50" name="Text Box 48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51" name="Text Box 48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52" name="Text Box 48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53" name="Text Box 48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54" name="Text Box 48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55" name="Text Box 48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56" name="Text Box 48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57" name="Text Box 48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58" name="Text Box 48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59" name="Text Box 48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60" name="Text Box 48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61" name="Text Box 48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62" name="Text Box 48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63" name="Text Box 48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64" name="Text Box 48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65" name="Text Box 48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66" name="Text Box 48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67" name="Text Box 48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68" name="Text Box 48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69" name="Text Box 48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70" name="Text Box 48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71" name="Text Box 48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72" name="Text Box 48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73" name="Text Box 48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74" name="Text Box 48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75" name="Text Box 48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76" name="Text Box 48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77" name="Text Box 48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78" name="Text Box 48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79" name="Text Box 48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80" name="Text Box 48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81" name="Text Box 48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82" name="Text Box 48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83" name="Text Box 48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84" name="Text Box 48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85" name="Text Box 48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86" name="Text Box 48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87" name="Text Box 48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88" name="Text Box 48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89" name="Text Box 48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90" name="Text Box 48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91" name="Text Box 48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92" name="Text Box 48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93" name="Text Box 48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94" name="Text Box 48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95" name="Text Box 48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96" name="Text Box 48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97" name="Text Box 48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98" name="Text Box 48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699" name="Text Box 48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00" name="Text Box 48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01" name="Text Box 48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02" name="Text Box 48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03" name="Text Box 48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04" name="Text Box 48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05" name="Text Box 48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06" name="Text Box 48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07" name="Text Box 48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08" name="Text Box 48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09" name="Text Box 48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10" name="Text Box 48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11" name="Text Box 48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12" name="Text Box 48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13" name="Text Box 48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14" name="Text Box 48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15" name="Text Box 48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16" name="Text Box 49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17" name="Text Box 49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18" name="Text Box 49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19" name="Text Box 49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20" name="Text Box 49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21" name="Text Box 49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22" name="Text Box 49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23" name="Text Box 49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24" name="Text Box 49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25" name="Text Box 49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26" name="Text Box 49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27" name="Text Box 49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28" name="Text Box 49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29" name="Text Box 49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30" name="Text Box 49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31" name="Text Box 49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32" name="Text Box 49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33" name="Text Box 49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34" name="Text Box 49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35" name="Text Box 49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36" name="Text Box 49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37" name="Text Box 49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38" name="Text Box 49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39" name="Text Box 49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40" name="Text Box 49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41" name="Text Box 49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42" name="Text Box 49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43" name="Text Box 49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44" name="Text Box 49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45" name="Text Box 49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46" name="Text Box 49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47" name="Text Box 49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48" name="Text Box 49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49" name="Text Box 49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50" name="Text Box 49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51" name="Text Box 49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52" name="Text Box 49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53" name="Text Box 49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54" name="Text Box 49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55" name="Text Box 49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56" name="Text Box 49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57" name="Text Box 49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58" name="Text Box 49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59" name="Text Box 49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60" name="Text Box 49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61" name="Text Box 49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62" name="Text Box 49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63" name="Text Box 49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64" name="Text Box 49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65" name="Text Box 49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66" name="Text Box 49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67" name="Text Box 49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68" name="Text Box 49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69" name="Text Box 49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70" name="Text Box 49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71" name="Text Box 49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72" name="Text Box 49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73" name="Text Box 49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74" name="Text Box 49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75" name="Text Box 49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76" name="Text Box 49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77" name="Text Box 49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78" name="Text Box 49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79" name="Text Box 49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80" name="Text Box 49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81" name="Text Box 49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82" name="Text Box 49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83" name="Text Box 49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84" name="Text Box 49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85" name="Text Box 49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86" name="Text Box 49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87" name="Text Box 49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88" name="Text Box 49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89" name="Text Box 49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90" name="Text Box 49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91" name="Text Box 49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92" name="Text Box 49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93" name="Text Box 49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94" name="Text Box 49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95" name="Text Box 49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96" name="Text Box 49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97" name="Text Box 49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98" name="Text Box 49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799" name="Text Box 49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00" name="Text Box 49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01" name="Text Box 49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02" name="Text Box 49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03" name="Text Box 49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04" name="Text Box 49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05" name="Text Box 49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06" name="Text Box 49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07" name="Text Box 49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08" name="Text Box 49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09" name="Text Box 49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10" name="Text Box 49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11" name="Text Box 49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12" name="Text Box 49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13" name="Text Box 49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14" name="Text Box 49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15" name="Text Box 49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16" name="Text Box 50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17" name="Text Box 50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18" name="Text Box 50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19" name="Text Box 50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20" name="Text Box 50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21" name="Text Box 50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22" name="Text Box 50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23" name="Text Box 50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24" name="Text Box 50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25" name="Text Box 50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26" name="Text Box 50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27" name="Text Box 50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28" name="Text Box 50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29" name="Text Box 50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30" name="Text Box 50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31" name="Text Box 50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32" name="Text Box 50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33" name="Text Box 50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34" name="Text Box 50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35" name="Text Box 50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36" name="Text Box 50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37" name="Text Box 50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38" name="Text Box 50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39" name="Text Box 50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40" name="Text Box 50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41" name="Text Box 50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42" name="Text Box 50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43" name="Text Box 50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44" name="Text Box 50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45" name="Text Box 50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46" name="Text Box 50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47" name="Text Box 50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48" name="Text Box 50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49" name="Text Box 50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50" name="Text Box 50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51" name="Text Box 50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52" name="Text Box 50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53" name="Text Box 50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54" name="Text Box 50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55" name="Text Box 50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56" name="Text Box 50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57" name="Text Box 50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58" name="Text Box 50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59" name="Text Box 50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60" name="Text Box 50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61" name="Text Box 50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62" name="Text Box 50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63" name="Text Box 50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64" name="Text Box 50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65" name="Text Box 50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66" name="Text Box 50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67" name="Text Box 50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68" name="Text Box 50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69" name="Text Box 50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70" name="Text Box 50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71" name="Text Box 50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72" name="Text Box 50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73" name="Text Box 50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74" name="Text Box 50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75" name="Text Box 50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76" name="Text Box 50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77" name="Text Box 50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78" name="Text Box 50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79" name="Text Box 50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80" name="Text Box 50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81" name="Text Box 50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82" name="Text Box 50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83" name="Text Box 50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84" name="Text Box 50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85" name="Text Box 50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86" name="Text Box 50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87" name="Text Box 50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88" name="Text Box 50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89" name="Text Box 50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90" name="Text Box 50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91" name="Text Box 50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92" name="Text Box 50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93" name="Text Box 50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94" name="Text Box 50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95" name="Text Box 50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96" name="Text Box 50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97" name="Text Box 50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98" name="Text Box 50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899" name="Text Box 50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00" name="Text Box 50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01" name="Text Box 50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02" name="Text Box 50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03" name="Text Box 50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04" name="Text Box 50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05" name="Text Box 50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06" name="Text Box 50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07" name="Text Box 50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08" name="Text Box 50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09" name="Text Box 50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10" name="Text Box 50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11" name="Text Box 50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12" name="Text Box 50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13" name="Text Box 50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14" name="Text Box 50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15" name="Text Box 50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16" name="Text Box 51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17" name="Text Box 51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18" name="Text Box 51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19" name="Text Box 51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20" name="Text Box 51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21" name="Text Box 51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22" name="Text Box 51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23" name="Text Box 51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24" name="Text Box 51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25" name="Text Box 51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26" name="Text Box 51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27" name="Text Box 51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28" name="Text Box 51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29" name="Text Box 51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30" name="Text Box 51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31" name="Text Box 51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32" name="Text Box 51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33" name="Text Box 51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34" name="Text Box 51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35" name="Text Box 51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36" name="Text Box 51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37" name="Text Box 51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38" name="Text Box 51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39" name="Text Box 51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40" name="Text Box 51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41" name="Text Box 51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42" name="Text Box 51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43" name="Text Box 51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44" name="Text Box 51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45" name="Text Box 51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46" name="Text Box 51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47" name="Text Box 51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48" name="Text Box 51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49" name="Text Box 51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50" name="Text Box 51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51" name="Text Box 51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52" name="Text Box 51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53" name="Text Box 51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54" name="Text Box 51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55" name="Text Box 51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56" name="Text Box 51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57" name="Text Box 51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58" name="Text Box 51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59" name="Text Box 51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60" name="Text Box 51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61" name="Text Box 51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62" name="Text Box 51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63" name="Text Box 51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64" name="Text Box 51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65" name="Text Box 51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66" name="Text Box 51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67" name="Text Box 51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68" name="Text Box 51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69" name="Text Box 51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70" name="Text Box 51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71" name="Text Box 51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72" name="Text Box 51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73" name="Text Box 51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74" name="Text Box 51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75" name="Text Box 51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76" name="Text Box 51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77" name="Text Box 51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78" name="Text Box 51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79" name="Text Box 51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80" name="Text Box 51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81" name="Text Box 51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82" name="Text Box 51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83" name="Text Box 51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84" name="Text Box 51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85" name="Text Box 51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86" name="Text Box 51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87" name="Text Box 51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88" name="Text Box 51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89" name="Text Box 51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90" name="Text Box 51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91" name="Text Box 51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92" name="Text Box 51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93" name="Text Box 51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94" name="Text Box 51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95" name="Text Box 51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96" name="Text Box 51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97" name="Text Box 51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98" name="Text Box 51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7999" name="Text Box 51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00" name="Text Box 51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01" name="Text Box 51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02" name="Text Box 51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03" name="Text Box 51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04" name="Text Box 51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05" name="Text Box 51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06" name="Text Box 51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07" name="Text Box 51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08" name="Text Box 51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09" name="Text Box 51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10" name="Text Box 51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11" name="Text Box 51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12" name="Text Box 51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13" name="Text Box 51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14" name="Text Box 51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15" name="Text Box 51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16" name="Text Box 52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17" name="Text Box 52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18" name="Text Box 52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19" name="Text Box 52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20" name="Text Box 52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21" name="Text Box 52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22" name="Text Box 52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23" name="Text Box 52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24" name="Text Box 52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25" name="Text Box 52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26" name="Text Box 52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27" name="Text Box 52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28" name="Text Box 52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29" name="Text Box 52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30" name="Text Box 52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31" name="Text Box 52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32" name="Text Box 52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33" name="Text Box 52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34" name="Text Box 52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35" name="Text Box 52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36" name="Text Box 52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37" name="Text Box 52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38" name="Text Box 52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39" name="Text Box 52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40" name="Text Box 52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41" name="Text Box 52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42" name="Text Box 52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43" name="Text Box 52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44" name="Text Box 52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45" name="Text Box 52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46" name="Text Box 52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47" name="Text Box 52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48" name="Text Box 52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49" name="Text Box 52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50" name="Text Box 52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51" name="Text Box 52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52" name="Text Box 52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53" name="Text Box 52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54" name="Text Box 52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55" name="Text Box 52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56" name="Text Box 52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57" name="Text Box 52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58" name="Text Box 52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59" name="Text Box 52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60" name="Text Box 52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61" name="Text Box 52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62" name="Text Box 52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63" name="Text Box 52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64" name="Text Box 52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65" name="Text Box 52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66" name="Text Box 52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67" name="Text Box 52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68" name="Text Box 52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69" name="Text Box 52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70" name="Text Box 52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71" name="Text Box 52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72" name="Text Box 52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73" name="Text Box 52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74" name="Text Box 52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75" name="Text Box 52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76" name="Text Box 52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77" name="Text Box 52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78" name="Text Box 52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79" name="Text Box 52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80" name="Text Box 52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81" name="Text Box 52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82" name="Text Box 52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83" name="Text Box 52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84" name="Text Box 52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85" name="Text Box 52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86" name="Text Box 52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87" name="Text Box 52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88" name="Text Box 52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89" name="Text Box 52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90" name="Text Box 52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91" name="Text Box 52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92" name="Text Box 52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93" name="Text Box 52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94" name="Text Box 52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95" name="Text Box 52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96" name="Text Box 52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97" name="Text Box 52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98" name="Text Box 52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099" name="Text Box 52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00" name="Text Box 52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01" name="Text Box 52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02" name="Text Box 52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03" name="Text Box 52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04" name="Text Box 52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05" name="Text Box 52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06" name="Text Box 52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07" name="Text Box 52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08" name="Text Box 52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09" name="Text Box 52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10" name="Text Box 52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11" name="Text Box 52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12" name="Text Box 52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13" name="Text Box 52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14" name="Text Box 52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15" name="Text Box 52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16" name="Text Box 53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17" name="Text Box 53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18" name="Text Box 53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19" name="Text Box 53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20" name="Text Box 53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21" name="Text Box 53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22" name="Text Box 53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23" name="Text Box 53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24" name="Text Box 530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25" name="Text Box 530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26" name="Text Box 531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27" name="Text Box 531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28" name="Text Box 531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29" name="Text Box 531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30" name="Text Box 531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31" name="Text Box 531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32" name="Text Box 531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33" name="Text Box 531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34" name="Text Box 531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35" name="Text Box 531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36" name="Text Box 532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37" name="Text Box 532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38" name="Text Box 532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39" name="Text Box 532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40" name="Text Box 532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41" name="Text Box 532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42" name="Text Box 532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43" name="Text Box 532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44" name="Text Box 532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45" name="Text Box 532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46" name="Text Box 533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47" name="Text Box 533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48" name="Text Box 533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49" name="Text Box 533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50" name="Text Box 533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51" name="Text Box 533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52" name="Text Box 533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53" name="Text Box 533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54" name="Text Box 533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55" name="Text Box 533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56" name="Text Box 534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57" name="Text Box 534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58" name="Text Box 534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59" name="Text Box 534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60" name="Text Box 534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61" name="Text Box 534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62" name="Text Box 534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63" name="Text Box 534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64" name="Text Box 534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65" name="Text Box 534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66" name="Text Box 535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67" name="Text Box 535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68" name="Text Box 535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69" name="Text Box 535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70" name="Text Box 535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71" name="Text Box 535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72" name="Text Box 535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73" name="Text Box 535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74" name="Text Box 535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75" name="Text Box 535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76" name="Text Box 536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77" name="Text Box 536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78" name="Text Box 536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79" name="Text Box 536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80" name="Text Box 536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81" name="Text Box 536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82" name="Text Box 536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83" name="Text Box 536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84" name="Text Box 536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85" name="Text Box 536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86" name="Text Box 537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87" name="Text Box 537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88" name="Text Box 537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89" name="Text Box 537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90" name="Text Box 537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91" name="Text Box 537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92" name="Text Box 537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93" name="Text Box 537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94" name="Text Box 537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95" name="Text Box 537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96" name="Text Box 538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97" name="Text Box 538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98" name="Text Box 538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199" name="Text Box 538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00" name="Text Box 538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01" name="Text Box 538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02" name="Text Box 538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03" name="Text Box 538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04" name="Text Box 538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05" name="Text Box 538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06" name="Text Box 539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07" name="Text Box 539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08" name="Text Box 539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09" name="Text Box 539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10" name="Text Box 539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11" name="Text Box 539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12" name="Text Box 539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13" name="Text Box 539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14" name="Text Box 5398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15" name="Text Box 5399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16" name="Text Box 5400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17" name="Text Box 5401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18" name="Text Box 5402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19" name="Text Box 5403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20" name="Text Box 5404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21" name="Text Box 5405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22" name="Text Box 5406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770</xdr:row>
      <xdr:rowOff>0</xdr:rowOff>
    </xdr:from>
    <xdr:to>
      <xdr:col>4</xdr:col>
      <xdr:colOff>85725</xdr:colOff>
      <xdr:row>771</xdr:row>
      <xdr:rowOff>19051</xdr:rowOff>
    </xdr:to>
    <xdr:sp macro="" textlink="">
      <xdr:nvSpPr>
        <xdr:cNvPr id="8223" name="Text Box 5407"/>
        <xdr:cNvSpPr txBox="1">
          <a:spLocks noChangeArrowheads="1"/>
        </xdr:cNvSpPr>
      </xdr:nvSpPr>
      <xdr:spPr bwMode="auto">
        <a:xfrm>
          <a:off x="4686300" y="146685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24" name="Text Box 5427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25" name="Text Box 5428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26" name="Text Box 5429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27" name="Text Box 5430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28" name="Text Box 5431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29" name="Text Box 5432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30" name="Text Box 5433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31" name="Text Box 5434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32" name="Text Box 5435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33" name="Text Box 5436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34" name="Text Box 5437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35" name="Text Box 5438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36" name="Text Box 5439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37" name="Text Box 5440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38" name="Text Box 5441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39" name="Text Box 5442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40" name="Text Box 5443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41" name="Text Box 5444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42" name="Text Box 5445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43" name="Text Box 5446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44" name="Text Box 5447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45" name="Text Box 5448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46" name="Text Box 5449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47" name="Text Box 5450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48" name="Text Box 5451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49" name="Text Box 5452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50" name="Text Box 5453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51" name="Text Box 5454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52" name="Text Box 5455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53" name="Text Box 5456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54" name="Text Box 5457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55" name="Text Box 5458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56" name="Text Box 5459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57" name="Text Box 5460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58" name="Text Box 5461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59" name="Text Box 5462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60" name="Text Box 5463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61" name="Text Box 5464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62" name="Text Box 5465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63" name="Text Box 5466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64" name="Text Box 5467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769</xdr:row>
      <xdr:rowOff>0</xdr:rowOff>
    </xdr:from>
    <xdr:to>
      <xdr:col>4</xdr:col>
      <xdr:colOff>85725</xdr:colOff>
      <xdr:row>770</xdr:row>
      <xdr:rowOff>19051</xdr:rowOff>
    </xdr:to>
    <xdr:sp macro="" textlink="">
      <xdr:nvSpPr>
        <xdr:cNvPr id="8265" name="Text Box 5468"/>
        <xdr:cNvSpPr txBox="1">
          <a:spLocks noChangeArrowheads="1"/>
        </xdr:cNvSpPr>
      </xdr:nvSpPr>
      <xdr:spPr bwMode="auto">
        <a:xfrm>
          <a:off x="4686300" y="1464945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66" name="Text Box 25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67" name="Text Box 25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68" name="Text Box 25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69" name="Text Box 25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70" name="Text Box 25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71" name="Text Box 25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72" name="Text Box 25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73" name="Text Box 25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74" name="Text Box 25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75" name="Text Box 25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76" name="Text Box 25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77" name="Text Box 25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78" name="Text Box 25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79" name="Text Box 25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80" name="Text Box 26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81" name="Text Box 26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82" name="Text Box 26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83" name="Text Box 26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84" name="Text Box 26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85" name="Text Box 26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86" name="Text Box 26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87" name="Text Box 26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88" name="Text Box 26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89" name="Text Box 26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90" name="Text Box 26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91" name="Text Box 26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92" name="Text Box 26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93" name="Text Box 26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94" name="Text Box 26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95" name="Text Box 26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96" name="Text Box 26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97" name="Text Box 26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98" name="Text Box 26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299" name="Text Box 26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00" name="Text Box 26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01" name="Text Box 26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02" name="Text Box 26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03" name="Text Box 26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04" name="Text Box 26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05" name="Text Box 26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06" name="Text Box 26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07" name="Text Box 26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08" name="Text Box 26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09" name="Text Box 26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10" name="Text Box 26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11" name="Text Box 26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12" name="Text Box 26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13" name="Text Box 26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14" name="Text Box 26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15" name="Text Box 26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16" name="Text Box 26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17" name="Text Box 26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18" name="Text Box 26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19" name="Text Box 26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20" name="Text Box 26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21" name="Text Box 26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22" name="Text Box 26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23" name="Text Box 26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24" name="Text Box 26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25" name="Text Box 26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26" name="Text Box 26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27" name="Text Box 26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28" name="Text Box 26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29" name="Text Box 26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30" name="Text Box 26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31" name="Text Box 26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32" name="Text Box 26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33" name="Text Box 26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34" name="Text Box 26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35" name="Text Box 26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36" name="Text Box 26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37" name="Text Box 26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38" name="Text Box 27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39" name="Text Box 27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40" name="Text Box 27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41" name="Text Box 27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42" name="Text Box 27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43" name="Text Box 27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44" name="Text Box 27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45" name="Text Box 27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46" name="Text Box 27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47" name="Text Box 27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48" name="Text Box 27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49" name="Text Box 27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50" name="Text Box 27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51" name="Text Box 27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52" name="Text Box 27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53" name="Text Box 27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54" name="Text Box 27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55" name="Text Box 27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56" name="Text Box 27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57" name="Text Box 27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58" name="Text Box 27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59" name="Text Box 27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60" name="Text Box 27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61" name="Text Box 27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62" name="Text Box 27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63" name="Text Box 27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64" name="Text Box 27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65" name="Text Box 27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66" name="Text Box 27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67" name="Text Box 27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68" name="Text Box 27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69" name="Text Box 27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70" name="Text Box 27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71" name="Text Box 27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72" name="Text Box 27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73" name="Text Box 27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74" name="Text Box 27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75" name="Text Box 27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76" name="Text Box 27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77" name="Text Box 27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78" name="Text Box 27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79" name="Text Box 27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80" name="Text Box 27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81" name="Text Box 27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82" name="Text Box 27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83" name="Text Box 27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84" name="Text Box 27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85" name="Text Box 27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86" name="Text Box 27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87" name="Text Box 27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88" name="Text Box 27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89" name="Text Box 27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90" name="Text Box 27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91" name="Text Box 27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92" name="Text Box 27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93" name="Text Box 27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94" name="Text Box 27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95" name="Text Box 27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96" name="Text Box 27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97" name="Text Box 27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98" name="Text Box 27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399" name="Text Box 27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00" name="Text Box 27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01" name="Text Box 27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02" name="Text Box 27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03" name="Text Box 27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04" name="Text Box 27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05" name="Text Box 27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06" name="Text Box 27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07" name="Text Box 27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08" name="Text Box 27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09" name="Text Box 27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10" name="Text Box 27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11" name="Text Box 27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12" name="Text Box 27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13" name="Text Box 27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14" name="Text Box 27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15" name="Text Box 27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16" name="Text Box 27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17" name="Text Box 27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18" name="Text Box 27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19" name="Text Box 27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20" name="Text Box 27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21" name="Text Box 27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22" name="Text Box 27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23" name="Text Box 27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24" name="Text Box 27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25" name="Text Box 27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26" name="Text Box 27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27" name="Text Box 27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28" name="Text Box 27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29" name="Text Box 27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30" name="Text Box 27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31" name="Text Box 27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32" name="Text Box 27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33" name="Text Box 27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34" name="Text Box 27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35" name="Text Box 27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36" name="Text Box 27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37" name="Text Box 27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38" name="Text Box 28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39" name="Text Box 28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40" name="Text Box 28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41" name="Text Box 28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42" name="Text Box 28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43" name="Text Box 28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44" name="Text Box 28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45" name="Text Box 28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46" name="Text Box 28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47" name="Text Box 28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48" name="Text Box 28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49" name="Text Box 28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50" name="Text Box 28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51" name="Text Box 28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52" name="Text Box 28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53" name="Text Box 28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54" name="Text Box 28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55" name="Text Box 28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56" name="Text Box 28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57" name="Text Box 28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58" name="Text Box 28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59" name="Text Box 28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60" name="Text Box 28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61" name="Text Box 28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62" name="Text Box 28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63" name="Text Box 28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64" name="Text Box 28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65" name="Text Box 28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66" name="Text Box 28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67" name="Text Box 28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68" name="Text Box 28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69" name="Text Box 28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70" name="Text Box 28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71" name="Text Box 28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72" name="Text Box 28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73" name="Text Box 28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74" name="Text Box 28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75" name="Text Box 28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76" name="Text Box 28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77" name="Text Box 28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78" name="Text Box 28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79" name="Text Box 28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80" name="Text Box 28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81" name="Text Box 28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82" name="Text Box 28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83" name="Text Box 28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84" name="Text Box 28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85" name="Text Box 28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86" name="Text Box 28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87" name="Text Box 28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88" name="Text Box 28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89" name="Text Box 28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90" name="Text Box 28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91" name="Text Box 28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92" name="Text Box 28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93" name="Text Box 28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94" name="Text Box 28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95" name="Text Box 28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96" name="Text Box 28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97" name="Text Box 28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98" name="Text Box 28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499" name="Text Box 28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00" name="Text Box 28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01" name="Text Box 28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02" name="Text Box 28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03" name="Text Box 28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04" name="Text Box 28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05" name="Text Box 28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06" name="Text Box 28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07" name="Text Box 28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08" name="Text Box 28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09" name="Text Box 28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10" name="Text Box 28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11" name="Text Box 28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12" name="Text Box 28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13" name="Text Box 28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14" name="Text Box 28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15" name="Text Box 28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16" name="Text Box 28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17" name="Text Box 28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18" name="Text Box 28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19" name="Text Box 28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20" name="Text Box 28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21" name="Text Box 28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22" name="Text Box 28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23" name="Text Box 28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24" name="Text Box 28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25" name="Text Box 28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26" name="Text Box 28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27" name="Text Box 28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28" name="Text Box 28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29" name="Text Box 28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30" name="Text Box 28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31" name="Text Box 28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32" name="Text Box 28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33" name="Text Box 28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34" name="Text Box 28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35" name="Text Box 28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36" name="Text Box 28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37" name="Text Box 28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38" name="Text Box 29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39" name="Text Box 29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40" name="Text Box 29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41" name="Text Box 29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42" name="Text Box 29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43" name="Text Box 29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44" name="Text Box 29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45" name="Text Box 29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46" name="Text Box 29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47" name="Text Box 29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48" name="Text Box 29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49" name="Text Box 29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50" name="Text Box 29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51" name="Text Box 29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52" name="Text Box 29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53" name="Text Box 29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54" name="Text Box 29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55" name="Text Box 29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56" name="Text Box 29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57" name="Text Box 29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58" name="Text Box 29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59" name="Text Box 29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60" name="Text Box 29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61" name="Text Box 29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62" name="Text Box 29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63" name="Text Box 29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64" name="Text Box 29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65" name="Text Box 29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66" name="Text Box 29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67" name="Text Box 29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68" name="Text Box 29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69" name="Text Box 29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70" name="Text Box 29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71" name="Text Box 29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72" name="Text Box 29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73" name="Text Box 29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74" name="Text Box 29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75" name="Text Box 29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76" name="Text Box 29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77" name="Text Box 29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78" name="Text Box 29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79" name="Text Box 29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80" name="Text Box 29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81" name="Text Box 29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82" name="Text Box 29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83" name="Text Box 29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84" name="Text Box 29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85" name="Text Box 29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86" name="Text Box 29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87" name="Text Box 29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88" name="Text Box 29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89" name="Text Box 29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90" name="Text Box 29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91" name="Text Box 29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92" name="Text Box 29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93" name="Text Box 29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94" name="Text Box 29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95" name="Text Box 29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96" name="Text Box 29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97" name="Text Box 29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98" name="Text Box 29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599" name="Text Box 29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00" name="Text Box 29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01" name="Text Box 29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02" name="Text Box 29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03" name="Text Box 29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04" name="Text Box 29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05" name="Text Box 29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06" name="Text Box 29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07" name="Text Box 29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08" name="Text Box 29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09" name="Text Box 29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10" name="Text Box 29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11" name="Text Box 29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12" name="Text Box 29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13" name="Text Box 29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14" name="Text Box 29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15" name="Text Box 29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16" name="Text Box 29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17" name="Text Box 29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18" name="Text Box 29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19" name="Text Box 29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20" name="Text Box 29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21" name="Text Box 29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22" name="Text Box 29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23" name="Text Box 29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24" name="Text Box 29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25" name="Text Box 29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26" name="Text Box 29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27" name="Text Box 29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28" name="Text Box 29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29" name="Text Box 29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30" name="Text Box 29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31" name="Text Box 29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32" name="Text Box 29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33" name="Text Box 29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34" name="Text Box 29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35" name="Text Box 29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36" name="Text Box 29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37" name="Text Box 29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38" name="Text Box 30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39" name="Text Box 30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40" name="Text Box 30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41" name="Text Box 30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42" name="Text Box 30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43" name="Text Box 30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44" name="Text Box 30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45" name="Text Box 30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46" name="Text Box 30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47" name="Text Box 30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48" name="Text Box 30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49" name="Text Box 30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50" name="Text Box 30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51" name="Text Box 30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52" name="Text Box 30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53" name="Text Box 30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54" name="Text Box 30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55" name="Text Box 30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56" name="Text Box 30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57" name="Text Box 30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58" name="Text Box 30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59" name="Text Box 30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60" name="Text Box 30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61" name="Text Box 30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62" name="Text Box 30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63" name="Text Box 30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64" name="Text Box 30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65" name="Text Box 30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66" name="Text Box 30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67" name="Text Box 30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68" name="Text Box 30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69" name="Text Box 30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70" name="Text Box 30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71" name="Text Box 30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72" name="Text Box 30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73" name="Text Box 30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74" name="Text Box 30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75" name="Text Box 30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76" name="Text Box 30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77" name="Text Box 30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78" name="Text Box 30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79" name="Text Box 30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80" name="Text Box 30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81" name="Text Box 30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82" name="Text Box 30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83" name="Text Box 30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84" name="Text Box 30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85" name="Text Box 30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86" name="Text Box 30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87" name="Text Box 30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88" name="Text Box 30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89" name="Text Box 30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90" name="Text Box 30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91" name="Text Box 30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92" name="Text Box 30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93" name="Text Box 30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94" name="Text Box 30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95" name="Text Box 30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96" name="Text Box 30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97" name="Text Box 30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98" name="Text Box 30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699" name="Text Box 30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00" name="Text Box 30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01" name="Text Box 30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02" name="Text Box 30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03" name="Text Box 30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04" name="Text Box 30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05" name="Text Box 30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06" name="Text Box 30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07" name="Text Box 30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08" name="Text Box 30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09" name="Text Box 30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10" name="Text Box 30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11" name="Text Box 30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12" name="Text Box 30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13" name="Text Box 30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14" name="Text Box 30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15" name="Text Box 30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16" name="Text Box 30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17" name="Text Box 30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18" name="Text Box 30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19" name="Text Box 30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20" name="Text Box 30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21" name="Text Box 30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22" name="Text Box 30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23" name="Text Box 30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24" name="Text Box 30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25" name="Text Box 30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26" name="Text Box 30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27" name="Text Box 30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28" name="Text Box 30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29" name="Text Box 30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30" name="Text Box 30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31" name="Text Box 30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32" name="Text Box 30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33" name="Text Box 30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34" name="Text Box 30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35" name="Text Box 30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36" name="Text Box 30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37" name="Text Box 30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38" name="Text Box 31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39" name="Text Box 31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40" name="Text Box 31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41" name="Text Box 31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42" name="Text Box 31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43" name="Text Box 31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44" name="Text Box 31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45" name="Text Box 31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46" name="Text Box 31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47" name="Text Box 31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48" name="Text Box 31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49" name="Text Box 31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50" name="Text Box 31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51" name="Text Box 31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52" name="Text Box 31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53" name="Text Box 31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54" name="Text Box 31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55" name="Text Box 31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56" name="Text Box 31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57" name="Text Box 31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58" name="Text Box 31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59" name="Text Box 31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60" name="Text Box 31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61" name="Text Box 31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62" name="Text Box 31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63" name="Text Box 31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64" name="Text Box 31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65" name="Text Box 31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66" name="Text Box 31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67" name="Text Box 31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68" name="Text Box 31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69" name="Text Box 31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70" name="Text Box 31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71" name="Text Box 31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72" name="Text Box 31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73" name="Text Box 31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74" name="Text Box 31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75" name="Text Box 31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76" name="Text Box 31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77" name="Text Box 31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78" name="Text Box 31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79" name="Text Box 31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80" name="Text Box 31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81" name="Text Box 31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82" name="Text Box 31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83" name="Text Box 31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84" name="Text Box 31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85" name="Text Box 31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86" name="Text Box 31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87" name="Text Box 31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88" name="Text Box 31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89" name="Text Box 31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90" name="Text Box 31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91" name="Text Box 31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92" name="Text Box 31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93" name="Text Box 31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94" name="Text Box 31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95" name="Text Box 31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96" name="Text Box 31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97" name="Text Box 31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98" name="Text Box 31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799" name="Text Box 31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00" name="Text Box 31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01" name="Text Box 31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02" name="Text Box 31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03" name="Text Box 31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04" name="Text Box 31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05" name="Text Box 31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06" name="Text Box 31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07" name="Text Box 31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08" name="Text Box 31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09" name="Text Box 31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10" name="Text Box 31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11" name="Text Box 31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12" name="Text Box 31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13" name="Text Box 31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14" name="Text Box 31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15" name="Text Box 31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16" name="Text Box 31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17" name="Text Box 31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18" name="Text Box 31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19" name="Text Box 31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20" name="Text Box 31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21" name="Text Box 31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22" name="Text Box 31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23" name="Text Box 31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24" name="Text Box 31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25" name="Text Box 31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26" name="Text Box 31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27" name="Text Box 31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28" name="Text Box 31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29" name="Text Box 31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30" name="Text Box 31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31" name="Text Box 31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32" name="Text Box 31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33" name="Text Box 31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34" name="Text Box 31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35" name="Text Box 31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36" name="Text Box 31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37" name="Text Box 31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38" name="Text Box 32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39" name="Text Box 32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40" name="Text Box 32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41" name="Text Box 32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42" name="Text Box 32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43" name="Text Box 32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44" name="Text Box 32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45" name="Text Box 32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46" name="Text Box 32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47" name="Text Box 32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48" name="Text Box 32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49" name="Text Box 32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50" name="Text Box 32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51" name="Text Box 32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52" name="Text Box 32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53" name="Text Box 32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54" name="Text Box 32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55" name="Text Box 32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56" name="Text Box 32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57" name="Text Box 32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58" name="Text Box 32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59" name="Text Box 32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60" name="Text Box 32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61" name="Text Box 32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62" name="Text Box 32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63" name="Text Box 32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64" name="Text Box 32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65" name="Text Box 32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66" name="Text Box 32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67" name="Text Box 32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68" name="Text Box 32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69" name="Text Box 32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70" name="Text Box 32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71" name="Text Box 32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72" name="Text Box 32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73" name="Text Box 32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74" name="Text Box 32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75" name="Text Box 32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76" name="Text Box 32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77" name="Text Box 32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78" name="Text Box 32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79" name="Text Box 32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80" name="Text Box 32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81" name="Text Box 32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82" name="Text Box 32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83" name="Text Box 32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84" name="Text Box 32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85" name="Text Box 32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86" name="Text Box 32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87" name="Text Box 32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88" name="Text Box 32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89" name="Text Box 32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90" name="Text Box 32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91" name="Text Box 32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92" name="Text Box 32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93" name="Text Box 32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94" name="Text Box 32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95" name="Text Box 32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96" name="Text Box 32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97" name="Text Box 32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98" name="Text Box 32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899" name="Text Box 32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00" name="Text Box 32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01" name="Text Box 32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02" name="Text Box 32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03" name="Text Box 32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04" name="Text Box 32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05" name="Text Box 32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06" name="Text Box 32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07" name="Text Box 32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08" name="Text Box 32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09" name="Text Box 32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10" name="Text Box 32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11" name="Text Box 32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12" name="Text Box 32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13" name="Text Box 32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14" name="Text Box 32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15" name="Text Box 32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16" name="Text Box 32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17" name="Text Box 32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18" name="Text Box 32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19" name="Text Box 32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20" name="Text Box 32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21" name="Text Box 32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22" name="Text Box 32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23" name="Text Box 32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24" name="Text Box 32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25" name="Text Box 32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26" name="Text Box 32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27" name="Text Box 32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28" name="Text Box 32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29" name="Text Box 32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30" name="Text Box 32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31" name="Text Box 32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32" name="Text Box 32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33" name="Text Box 32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34" name="Text Box 32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35" name="Text Box 32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36" name="Text Box 32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37" name="Text Box 32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38" name="Text Box 33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39" name="Text Box 33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40" name="Text Box 33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41" name="Text Box 33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42" name="Text Box 33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43" name="Text Box 33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44" name="Text Box 33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45" name="Text Box 33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46" name="Text Box 33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47" name="Text Box 33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48" name="Text Box 33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49" name="Text Box 33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50" name="Text Box 33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51" name="Text Box 33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52" name="Text Box 33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53" name="Text Box 33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54" name="Text Box 33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55" name="Text Box 33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56" name="Text Box 33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57" name="Text Box 33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58" name="Text Box 33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59" name="Text Box 33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60" name="Text Box 33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61" name="Text Box 33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62" name="Text Box 33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63" name="Text Box 33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64" name="Text Box 33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65" name="Text Box 33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66" name="Text Box 33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67" name="Text Box 33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68" name="Text Box 33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69" name="Text Box 33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70" name="Text Box 33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71" name="Text Box 33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72" name="Text Box 33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73" name="Text Box 33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74" name="Text Box 33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75" name="Text Box 33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76" name="Text Box 33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77" name="Text Box 33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78" name="Text Box 33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79" name="Text Box 33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80" name="Text Box 33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81" name="Text Box 33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82" name="Text Box 33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83" name="Text Box 33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84" name="Text Box 33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85" name="Text Box 33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86" name="Text Box 33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87" name="Text Box 33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88" name="Text Box 33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89" name="Text Box 33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90" name="Text Box 33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91" name="Text Box 33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92" name="Text Box 33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93" name="Text Box 33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94" name="Text Box 33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95" name="Text Box 33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96" name="Text Box 33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97" name="Text Box 33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98" name="Text Box 33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8999" name="Text Box 33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00" name="Text Box 33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01" name="Text Box 33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02" name="Text Box 33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03" name="Text Box 33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04" name="Text Box 33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05" name="Text Box 33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06" name="Text Box 33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07" name="Text Box 33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08" name="Text Box 33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09" name="Text Box 33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10" name="Text Box 33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11" name="Text Box 33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12" name="Text Box 33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13" name="Text Box 33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14" name="Text Box 33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15" name="Text Box 33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16" name="Text Box 33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17" name="Text Box 33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18" name="Text Box 33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19" name="Text Box 33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20" name="Text Box 33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21" name="Text Box 33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22" name="Text Box 33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23" name="Text Box 33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24" name="Text Box 33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25" name="Text Box 33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26" name="Text Box 33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27" name="Text Box 33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28" name="Text Box 33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29" name="Text Box 33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30" name="Text Box 33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31" name="Text Box 33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32" name="Text Box 33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33" name="Text Box 33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34" name="Text Box 33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35" name="Text Box 33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36" name="Text Box 33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37" name="Text Box 33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38" name="Text Box 34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39" name="Text Box 34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40" name="Text Box 34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41" name="Text Box 34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42" name="Text Box 34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43" name="Text Box 34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44" name="Text Box 34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45" name="Text Box 34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46" name="Text Box 34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47" name="Text Box 34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48" name="Text Box 34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49" name="Text Box 34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50" name="Text Box 34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51" name="Text Box 34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52" name="Text Box 34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53" name="Text Box 34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54" name="Text Box 34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55" name="Text Box 34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56" name="Text Box 34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57" name="Text Box 34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58" name="Text Box 34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59" name="Text Box 34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60" name="Text Box 34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61" name="Text Box 34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62" name="Text Box 34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63" name="Text Box 34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64" name="Text Box 34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65" name="Text Box 34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66" name="Text Box 34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67" name="Text Box 34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68" name="Text Box 34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69" name="Text Box 34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70" name="Text Box 34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71" name="Text Box 34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72" name="Text Box 34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73" name="Text Box 34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74" name="Text Box 34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75" name="Text Box 34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76" name="Text Box 34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77" name="Text Box 34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78" name="Text Box 34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79" name="Text Box 34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80" name="Text Box 34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81" name="Text Box 34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82" name="Text Box 34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83" name="Text Box 34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84" name="Text Box 34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85" name="Text Box 34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86" name="Text Box 34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87" name="Text Box 34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88" name="Text Box 34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89" name="Text Box 34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90" name="Text Box 34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91" name="Text Box 34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92" name="Text Box 34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93" name="Text Box 34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94" name="Text Box 34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95" name="Text Box 34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96" name="Text Box 34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97" name="Text Box 34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98" name="Text Box 34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099" name="Text Box 34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00" name="Text Box 34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01" name="Text Box 34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02" name="Text Box 34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03" name="Text Box 34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04" name="Text Box 34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05" name="Text Box 34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06" name="Text Box 34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07" name="Text Box 34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08" name="Text Box 34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09" name="Text Box 34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10" name="Text Box 34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11" name="Text Box 34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12" name="Text Box 34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13" name="Text Box 34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14" name="Text Box 34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15" name="Text Box 34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16" name="Text Box 34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17" name="Text Box 34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18" name="Text Box 34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19" name="Text Box 34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20" name="Text Box 34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21" name="Text Box 34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22" name="Text Box 34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23" name="Text Box 34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24" name="Text Box 34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25" name="Text Box 34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26" name="Text Box 34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27" name="Text Box 34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28" name="Text Box 34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29" name="Text Box 34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30" name="Text Box 34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31" name="Text Box 34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32" name="Text Box 34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33" name="Text Box 34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34" name="Text Box 34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35" name="Text Box 34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36" name="Text Box 34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37" name="Text Box 34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38" name="Text Box 35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39" name="Text Box 35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40" name="Text Box 35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41" name="Text Box 35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42" name="Text Box 35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43" name="Text Box 35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44" name="Text Box 35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45" name="Text Box 35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46" name="Text Box 35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47" name="Text Box 35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48" name="Text Box 35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49" name="Text Box 35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50" name="Text Box 35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51" name="Text Box 35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52" name="Text Box 35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53" name="Text Box 35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54" name="Text Box 35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55" name="Text Box 35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56" name="Text Box 35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57" name="Text Box 35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58" name="Text Box 35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59" name="Text Box 35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60" name="Text Box 35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61" name="Text Box 35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62" name="Text Box 35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63" name="Text Box 35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64" name="Text Box 35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65" name="Text Box 35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66" name="Text Box 35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67" name="Text Box 35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68" name="Text Box 35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69" name="Text Box 35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70" name="Text Box 35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71" name="Text Box 35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72" name="Text Box 35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73" name="Text Box 35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74" name="Text Box 35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75" name="Text Box 35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76" name="Text Box 35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77" name="Text Box 35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78" name="Text Box 35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79" name="Text Box 35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80" name="Text Box 35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81" name="Text Box 35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82" name="Text Box 35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83" name="Text Box 35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84" name="Text Box 35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85" name="Text Box 35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86" name="Text Box 35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87" name="Text Box 35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88" name="Text Box 35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89" name="Text Box 35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90" name="Text Box 35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91" name="Text Box 35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92" name="Text Box 35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93" name="Text Box 35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94" name="Text Box 35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95" name="Text Box 35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96" name="Text Box 35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97" name="Text Box 35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98" name="Text Box 35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199" name="Text Box 35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00" name="Text Box 35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01" name="Text Box 35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02" name="Text Box 35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03" name="Text Box 35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04" name="Text Box 35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05" name="Text Box 35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06" name="Text Box 35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07" name="Text Box 35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08" name="Text Box 35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09" name="Text Box 35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10" name="Text Box 35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11" name="Text Box 35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12" name="Text Box 35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13" name="Text Box 35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14" name="Text Box 35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15" name="Text Box 35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16" name="Text Box 35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17" name="Text Box 35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18" name="Text Box 35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19" name="Text Box 35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20" name="Text Box 35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21" name="Text Box 35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22" name="Text Box 35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23" name="Text Box 35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24" name="Text Box 35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25" name="Text Box 35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26" name="Text Box 35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27" name="Text Box 35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28" name="Text Box 35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29" name="Text Box 35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30" name="Text Box 35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31" name="Text Box 35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32" name="Text Box 35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33" name="Text Box 35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34" name="Text Box 35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35" name="Text Box 35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36" name="Text Box 35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37" name="Text Box 35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38" name="Text Box 36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39" name="Text Box 36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40" name="Text Box 36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41" name="Text Box 36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42" name="Text Box 36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43" name="Text Box 36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44" name="Text Box 36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45" name="Text Box 36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46" name="Text Box 36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47" name="Text Box 36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48" name="Text Box 36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49" name="Text Box 36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50" name="Text Box 36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51" name="Text Box 36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52" name="Text Box 36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53" name="Text Box 36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54" name="Text Box 36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55" name="Text Box 36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56" name="Text Box 36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57" name="Text Box 36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58" name="Text Box 36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59" name="Text Box 36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60" name="Text Box 36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61" name="Text Box 36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62" name="Text Box 36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63" name="Text Box 36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64" name="Text Box 36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65" name="Text Box 36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66" name="Text Box 36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67" name="Text Box 36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68" name="Text Box 36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69" name="Text Box 36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70" name="Text Box 36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71" name="Text Box 36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72" name="Text Box 36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73" name="Text Box 36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74" name="Text Box 36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75" name="Text Box 36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76" name="Text Box 36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77" name="Text Box 36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78" name="Text Box 36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79" name="Text Box 36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80" name="Text Box 36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81" name="Text Box 36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82" name="Text Box 36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83" name="Text Box 36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84" name="Text Box 36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85" name="Text Box 36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86" name="Text Box 36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87" name="Text Box 36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88" name="Text Box 36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89" name="Text Box 36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90" name="Text Box 36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91" name="Text Box 36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92" name="Text Box 36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93" name="Text Box 36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94" name="Text Box 36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95" name="Text Box 36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96" name="Text Box 36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97" name="Text Box 36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98" name="Text Box 36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299" name="Text Box 36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00" name="Text Box 36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01" name="Text Box 36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02" name="Text Box 36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03" name="Text Box 36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04" name="Text Box 36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05" name="Text Box 36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06" name="Text Box 36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07" name="Text Box 36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08" name="Text Box 36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09" name="Text Box 36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10" name="Text Box 36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11" name="Text Box 36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12" name="Text Box 36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13" name="Text Box 36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14" name="Text Box 36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15" name="Text Box 36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16" name="Text Box 36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17" name="Text Box 36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18" name="Text Box 36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19" name="Text Box 36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20" name="Text Box 36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21" name="Text Box 36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22" name="Text Box 36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23" name="Text Box 36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24" name="Text Box 36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25" name="Text Box 36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26" name="Text Box 36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27" name="Text Box 36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28" name="Text Box 36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29" name="Text Box 36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30" name="Text Box 36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31" name="Text Box 36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32" name="Text Box 36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33" name="Text Box 36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34" name="Text Box 36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35" name="Text Box 36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36" name="Text Box 36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37" name="Text Box 36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38" name="Text Box 37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39" name="Text Box 37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40" name="Text Box 37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41" name="Text Box 37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42" name="Text Box 37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43" name="Text Box 37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44" name="Text Box 37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45" name="Text Box 37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46" name="Text Box 37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47" name="Text Box 37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48" name="Text Box 37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49" name="Text Box 37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50" name="Text Box 37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51" name="Text Box 37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52" name="Text Box 37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53" name="Text Box 37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54" name="Text Box 37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55" name="Text Box 37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56" name="Text Box 37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57" name="Text Box 37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58" name="Text Box 37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59" name="Text Box 37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60" name="Text Box 37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61" name="Text Box 37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62" name="Text Box 37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63" name="Text Box 37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64" name="Text Box 37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65" name="Text Box 37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66" name="Text Box 37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67" name="Text Box 37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68" name="Text Box 37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69" name="Text Box 37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70" name="Text Box 37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71" name="Text Box 37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72" name="Text Box 37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73" name="Text Box 37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74" name="Text Box 37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75" name="Text Box 37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76" name="Text Box 37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77" name="Text Box 37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78" name="Text Box 37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79" name="Text Box 37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80" name="Text Box 37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81" name="Text Box 37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82" name="Text Box 37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83" name="Text Box 37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84" name="Text Box 37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85" name="Text Box 37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86" name="Text Box 37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87" name="Text Box 37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88" name="Text Box 37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89" name="Text Box 37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90" name="Text Box 37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91" name="Text Box 37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92" name="Text Box 37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93" name="Text Box 37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94" name="Text Box 37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95" name="Text Box 37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96" name="Text Box 37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97" name="Text Box 37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98" name="Text Box 37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399" name="Text Box 37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00" name="Text Box 37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01" name="Text Box 37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02" name="Text Box 37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03" name="Text Box 37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04" name="Text Box 37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05" name="Text Box 37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06" name="Text Box 37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07" name="Text Box 37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08" name="Text Box 37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09" name="Text Box 37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10" name="Text Box 37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11" name="Text Box 37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12" name="Text Box 37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13" name="Text Box 37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14" name="Text Box 37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15" name="Text Box 37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16" name="Text Box 37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17" name="Text Box 37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18" name="Text Box 37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19" name="Text Box 37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20" name="Text Box 37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21" name="Text Box 37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22" name="Text Box 37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23" name="Text Box 37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24" name="Text Box 37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25" name="Text Box 37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26" name="Text Box 37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27" name="Text Box 37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28" name="Text Box 37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29" name="Text Box 37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30" name="Text Box 37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31" name="Text Box 37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32" name="Text Box 37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33" name="Text Box 37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34" name="Text Box 37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35" name="Text Box 37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36" name="Text Box 37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37" name="Text Box 37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38" name="Text Box 38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39" name="Text Box 38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40" name="Text Box 38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41" name="Text Box 38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42" name="Text Box 38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43" name="Text Box 38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44" name="Text Box 38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45" name="Text Box 38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46" name="Text Box 38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47" name="Text Box 38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48" name="Text Box 38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49" name="Text Box 38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50" name="Text Box 38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51" name="Text Box 38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52" name="Text Box 38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53" name="Text Box 38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54" name="Text Box 38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55" name="Text Box 38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56" name="Text Box 38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57" name="Text Box 38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58" name="Text Box 38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59" name="Text Box 38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60" name="Text Box 38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61" name="Text Box 38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62" name="Text Box 38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63" name="Text Box 38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64" name="Text Box 38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65" name="Text Box 38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66" name="Text Box 38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67" name="Text Box 38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68" name="Text Box 38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69" name="Text Box 38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70" name="Text Box 38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71" name="Text Box 38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72" name="Text Box 38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73" name="Text Box 38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74" name="Text Box 38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75" name="Text Box 38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76" name="Text Box 38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77" name="Text Box 38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78" name="Text Box 38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79" name="Text Box 38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80" name="Text Box 38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81" name="Text Box 38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82" name="Text Box 38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83" name="Text Box 38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84" name="Text Box 38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85" name="Text Box 38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86" name="Text Box 38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87" name="Text Box 38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88" name="Text Box 38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89" name="Text Box 38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90" name="Text Box 38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91" name="Text Box 38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92" name="Text Box 38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93" name="Text Box 38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94" name="Text Box 38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95" name="Text Box 38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96" name="Text Box 38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97" name="Text Box 38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98" name="Text Box 38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499" name="Text Box 38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00" name="Text Box 38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01" name="Text Box 38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02" name="Text Box 38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03" name="Text Box 38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04" name="Text Box 38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05" name="Text Box 38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06" name="Text Box 38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07" name="Text Box 38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08" name="Text Box 38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09" name="Text Box 38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10" name="Text Box 38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11" name="Text Box 38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12" name="Text Box 38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13" name="Text Box 38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14" name="Text Box 38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15" name="Text Box 38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16" name="Text Box 38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17" name="Text Box 38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18" name="Text Box 38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19" name="Text Box 38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20" name="Text Box 38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21" name="Text Box 38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22" name="Text Box 38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23" name="Text Box 38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24" name="Text Box 38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25" name="Text Box 38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26" name="Text Box 38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27" name="Text Box 38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28" name="Text Box 38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29" name="Text Box 38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30" name="Text Box 38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31" name="Text Box 38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32" name="Text Box 38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33" name="Text Box 38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34" name="Text Box 38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35" name="Text Box 38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36" name="Text Box 38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37" name="Text Box 38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38" name="Text Box 39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39" name="Text Box 39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40" name="Text Box 39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41" name="Text Box 39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42" name="Text Box 39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43" name="Text Box 39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44" name="Text Box 39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45" name="Text Box 39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46" name="Text Box 39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47" name="Text Box 39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48" name="Text Box 39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49" name="Text Box 39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50" name="Text Box 39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51" name="Text Box 39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52" name="Text Box 39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53" name="Text Box 39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54" name="Text Box 39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55" name="Text Box 39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56" name="Text Box 39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57" name="Text Box 39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58" name="Text Box 39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59" name="Text Box 39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60" name="Text Box 39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61" name="Text Box 39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62" name="Text Box 39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63" name="Text Box 39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64" name="Text Box 39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65" name="Text Box 39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66" name="Text Box 39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67" name="Text Box 39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68" name="Text Box 39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69" name="Text Box 39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70" name="Text Box 39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71" name="Text Box 39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72" name="Text Box 39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73" name="Text Box 39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74" name="Text Box 39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75" name="Text Box 39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76" name="Text Box 39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77" name="Text Box 39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78" name="Text Box 39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79" name="Text Box 39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80" name="Text Box 39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81" name="Text Box 39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82" name="Text Box 39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83" name="Text Box 39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84" name="Text Box 39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85" name="Text Box 39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86" name="Text Box 39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87" name="Text Box 39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88" name="Text Box 39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89" name="Text Box 39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90" name="Text Box 39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91" name="Text Box 39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92" name="Text Box 39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93" name="Text Box 39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94" name="Text Box 39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95" name="Text Box 39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96" name="Text Box 39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97" name="Text Box 39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98" name="Text Box 39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599" name="Text Box 39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00" name="Text Box 39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01" name="Text Box 39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02" name="Text Box 39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03" name="Text Box 39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04" name="Text Box 39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05" name="Text Box 39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06" name="Text Box 39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07" name="Text Box 39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08" name="Text Box 39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09" name="Text Box 39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10" name="Text Box 39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11" name="Text Box 39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12" name="Text Box 39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13" name="Text Box 39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14" name="Text Box 39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15" name="Text Box 39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16" name="Text Box 39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17" name="Text Box 39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18" name="Text Box 39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19" name="Text Box 39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20" name="Text Box 39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21" name="Text Box 39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22" name="Text Box 39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23" name="Text Box 39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24" name="Text Box 39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25" name="Text Box 39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26" name="Text Box 39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27" name="Text Box 39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28" name="Text Box 39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29" name="Text Box 39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30" name="Text Box 39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31" name="Text Box 39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32" name="Text Box 39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33" name="Text Box 39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34" name="Text Box 39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35" name="Text Box 39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36" name="Text Box 39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37" name="Text Box 39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38" name="Text Box 40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39" name="Text Box 40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40" name="Text Box 40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41" name="Text Box 40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42" name="Text Box 40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43" name="Text Box 40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44" name="Text Box 40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45" name="Text Box 40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46" name="Text Box 40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47" name="Text Box 40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48" name="Text Box 40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49" name="Text Box 40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50" name="Text Box 40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51" name="Text Box 40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52" name="Text Box 40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53" name="Text Box 40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54" name="Text Box 40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55" name="Text Box 40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56" name="Text Box 40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57" name="Text Box 40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58" name="Text Box 40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59" name="Text Box 40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60" name="Text Box 40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61" name="Text Box 40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62" name="Text Box 40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63" name="Text Box 40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64" name="Text Box 40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65" name="Text Box 40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66" name="Text Box 40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67" name="Text Box 40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68" name="Text Box 40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69" name="Text Box 40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70" name="Text Box 40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71" name="Text Box 40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72" name="Text Box 40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73" name="Text Box 40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74" name="Text Box 40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75" name="Text Box 40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76" name="Text Box 40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77" name="Text Box 40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78" name="Text Box 40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79" name="Text Box 40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80" name="Text Box 40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81" name="Text Box 40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82" name="Text Box 40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83" name="Text Box 40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84" name="Text Box 40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85" name="Text Box 40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86" name="Text Box 40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87" name="Text Box 40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88" name="Text Box 40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89" name="Text Box 40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90" name="Text Box 40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91" name="Text Box 40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92" name="Text Box 40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93" name="Text Box 40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94" name="Text Box 40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95" name="Text Box 40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96" name="Text Box 40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97" name="Text Box 40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98" name="Text Box 40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699" name="Text Box 40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00" name="Text Box 40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01" name="Text Box 40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02" name="Text Box 40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03" name="Text Box 40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04" name="Text Box 40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05" name="Text Box 40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06" name="Text Box 40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07" name="Text Box 40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08" name="Text Box 40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09" name="Text Box 40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10" name="Text Box 40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11" name="Text Box 40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12" name="Text Box 40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13" name="Text Box 40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14" name="Text Box 40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15" name="Text Box 40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16" name="Text Box 40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17" name="Text Box 40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18" name="Text Box 40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19" name="Text Box 40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20" name="Text Box 40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21" name="Text Box 40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22" name="Text Box 40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23" name="Text Box 40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24" name="Text Box 40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25" name="Text Box 40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26" name="Text Box 40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27" name="Text Box 40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28" name="Text Box 40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29" name="Text Box 40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30" name="Text Box 40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31" name="Text Box 40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32" name="Text Box 40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33" name="Text Box 40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34" name="Text Box 40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35" name="Text Box 40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36" name="Text Box 40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37" name="Text Box 40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38" name="Text Box 41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39" name="Text Box 41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40" name="Text Box 41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41" name="Text Box 41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42" name="Text Box 41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43" name="Text Box 41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44" name="Text Box 41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45" name="Text Box 41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46" name="Text Box 41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47" name="Text Box 41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48" name="Text Box 41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49" name="Text Box 41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50" name="Text Box 41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51" name="Text Box 41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52" name="Text Box 41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53" name="Text Box 41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54" name="Text Box 41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55" name="Text Box 41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56" name="Text Box 41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57" name="Text Box 41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58" name="Text Box 41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59" name="Text Box 41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60" name="Text Box 41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61" name="Text Box 41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62" name="Text Box 41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63" name="Text Box 41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64" name="Text Box 41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65" name="Text Box 41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66" name="Text Box 41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67" name="Text Box 41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68" name="Text Box 41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69" name="Text Box 41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70" name="Text Box 41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71" name="Text Box 41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72" name="Text Box 41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73" name="Text Box 41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74" name="Text Box 41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75" name="Text Box 41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76" name="Text Box 41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77" name="Text Box 41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78" name="Text Box 41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79" name="Text Box 41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80" name="Text Box 41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81" name="Text Box 41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82" name="Text Box 41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83" name="Text Box 41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84" name="Text Box 41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85" name="Text Box 41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86" name="Text Box 41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87" name="Text Box 41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88" name="Text Box 41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89" name="Text Box 41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90" name="Text Box 41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91" name="Text Box 41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92" name="Text Box 41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93" name="Text Box 41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94" name="Text Box 41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95" name="Text Box 41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96" name="Text Box 41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97" name="Text Box 41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98" name="Text Box 41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799" name="Text Box 41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00" name="Text Box 41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01" name="Text Box 41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02" name="Text Box 41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03" name="Text Box 41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04" name="Text Box 41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05" name="Text Box 41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06" name="Text Box 41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07" name="Text Box 41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08" name="Text Box 41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09" name="Text Box 41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10" name="Text Box 41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11" name="Text Box 41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12" name="Text Box 41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13" name="Text Box 41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14" name="Text Box 41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15" name="Text Box 41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16" name="Text Box 41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17" name="Text Box 41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18" name="Text Box 41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19" name="Text Box 41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20" name="Text Box 41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21" name="Text Box 41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22" name="Text Box 41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23" name="Text Box 41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24" name="Text Box 41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25" name="Text Box 41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26" name="Text Box 41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27" name="Text Box 41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28" name="Text Box 41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29" name="Text Box 41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30" name="Text Box 41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31" name="Text Box 41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32" name="Text Box 41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33" name="Text Box 41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34" name="Text Box 41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35" name="Text Box 41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36" name="Text Box 41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37" name="Text Box 41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38" name="Text Box 42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39" name="Text Box 42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40" name="Text Box 42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41" name="Text Box 42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42" name="Text Box 42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43" name="Text Box 42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44" name="Text Box 42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45" name="Text Box 42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46" name="Text Box 42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47" name="Text Box 42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48" name="Text Box 42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49" name="Text Box 42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50" name="Text Box 42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51" name="Text Box 42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52" name="Text Box 42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53" name="Text Box 42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54" name="Text Box 42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55" name="Text Box 42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56" name="Text Box 42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57" name="Text Box 42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58" name="Text Box 42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59" name="Text Box 42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60" name="Text Box 42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61" name="Text Box 42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62" name="Text Box 42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63" name="Text Box 42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64" name="Text Box 42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65" name="Text Box 42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66" name="Text Box 42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67" name="Text Box 42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68" name="Text Box 42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69" name="Text Box 42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70" name="Text Box 42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71" name="Text Box 42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72" name="Text Box 42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73" name="Text Box 42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74" name="Text Box 42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75" name="Text Box 42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76" name="Text Box 42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77" name="Text Box 42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78" name="Text Box 42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79" name="Text Box 42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80" name="Text Box 42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81" name="Text Box 42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82" name="Text Box 42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83" name="Text Box 42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84" name="Text Box 42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85" name="Text Box 42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86" name="Text Box 42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87" name="Text Box 42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88" name="Text Box 42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89" name="Text Box 42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90" name="Text Box 42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91" name="Text Box 42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92" name="Text Box 42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93" name="Text Box 42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94" name="Text Box 42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95" name="Text Box 42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96" name="Text Box 42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97" name="Text Box 42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98" name="Text Box 42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899" name="Text Box 42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00" name="Text Box 42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01" name="Text Box 42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02" name="Text Box 42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03" name="Text Box 42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04" name="Text Box 42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05" name="Text Box 42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06" name="Text Box 42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07" name="Text Box 42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08" name="Text Box 42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09" name="Text Box 42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10" name="Text Box 42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11" name="Text Box 42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12" name="Text Box 42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13" name="Text Box 42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14" name="Text Box 42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15" name="Text Box 42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16" name="Text Box 42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17" name="Text Box 42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18" name="Text Box 42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19" name="Text Box 42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20" name="Text Box 42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21" name="Text Box 42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22" name="Text Box 42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23" name="Text Box 42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24" name="Text Box 42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25" name="Text Box 42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26" name="Text Box 42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27" name="Text Box 42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28" name="Text Box 42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29" name="Text Box 42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30" name="Text Box 42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31" name="Text Box 42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32" name="Text Box 42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33" name="Text Box 42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34" name="Text Box 42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35" name="Text Box 42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36" name="Text Box 42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37" name="Text Box 42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38" name="Text Box 43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39" name="Text Box 43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40" name="Text Box 43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41" name="Text Box 43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42" name="Text Box 43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43" name="Text Box 43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44" name="Text Box 43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45" name="Text Box 43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46" name="Text Box 43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47" name="Text Box 43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48" name="Text Box 43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49" name="Text Box 43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50" name="Text Box 43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51" name="Text Box 43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52" name="Text Box 43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53" name="Text Box 43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54" name="Text Box 43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55" name="Text Box 43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56" name="Text Box 43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57" name="Text Box 43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58" name="Text Box 43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59" name="Text Box 43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60" name="Text Box 43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61" name="Text Box 43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62" name="Text Box 43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63" name="Text Box 43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64" name="Text Box 43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65" name="Text Box 43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66" name="Text Box 43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67" name="Text Box 43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68" name="Text Box 43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69" name="Text Box 43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70" name="Text Box 43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71" name="Text Box 43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72" name="Text Box 43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73" name="Text Box 43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74" name="Text Box 43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75" name="Text Box 43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76" name="Text Box 43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77" name="Text Box 43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78" name="Text Box 43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79" name="Text Box 43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80" name="Text Box 43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81" name="Text Box 43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82" name="Text Box 43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83" name="Text Box 43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84" name="Text Box 43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85" name="Text Box 43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86" name="Text Box 43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87" name="Text Box 43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88" name="Text Box 43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89" name="Text Box 43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90" name="Text Box 43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91" name="Text Box 43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92" name="Text Box 43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93" name="Text Box 43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94" name="Text Box 43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95" name="Text Box 43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96" name="Text Box 43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97" name="Text Box 43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98" name="Text Box 43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9999" name="Text Box 43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00" name="Text Box 43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01" name="Text Box 43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02" name="Text Box 43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03" name="Text Box 43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04" name="Text Box 43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05" name="Text Box 43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06" name="Text Box 43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07" name="Text Box 43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08" name="Text Box 43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09" name="Text Box 43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10" name="Text Box 43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11" name="Text Box 43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12" name="Text Box 43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13" name="Text Box 43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14" name="Text Box 43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15" name="Text Box 43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16" name="Text Box 43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17" name="Text Box 43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18" name="Text Box 43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19" name="Text Box 43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20" name="Text Box 43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21" name="Text Box 43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22" name="Text Box 43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23" name="Text Box 43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24" name="Text Box 43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25" name="Text Box 43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26" name="Text Box 43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27" name="Text Box 43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28" name="Text Box 43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29" name="Text Box 43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30" name="Text Box 43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31" name="Text Box 43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32" name="Text Box 43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33" name="Text Box 43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34" name="Text Box 43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35" name="Text Box 43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36" name="Text Box 43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37" name="Text Box 43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38" name="Text Box 44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39" name="Text Box 44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40" name="Text Box 44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41" name="Text Box 44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42" name="Text Box 44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43" name="Text Box 44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44" name="Text Box 44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45" name="Text Box 44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46" name="Text Box 44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47" name="Text Box 44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48" name="Text Box 44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49" name="Text Box 44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50" name="Text Box 44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51" name="Text Box 44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52" name="Text Box 44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53" name="Text Box 44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54" name="Text Box 44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55" name="Text Box 44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56" name="Text Box 44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57" name="Text Box 44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58" name="Text Box 44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59" name="Text Box 44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60" name="Text Box 44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61" name="Text Box 44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62" name="Text Box 44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63" name="Text Box 44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64" name="Text Box 44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65" name="Text Box 44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66" name="Text Box 44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67" name="Text Box 44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68" name="Text Box 44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69" name="Text Box 44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70" name="Text Box 44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71" name="Text Box 44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72" name="Text Box 44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73" name="Text Box 44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74" name="Text Box 44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75" name="Text Box 44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76" name="Text Box 44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77" name="Text Box 44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78" name="Text Box 44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79" name="Text Box 44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80" name="Text Box 44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81" name="Text Box 44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82" name="Text Box 44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83" name="Text Box 44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84" name="Text Box 44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85" name="Text Box 44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86" name="Text Box 44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87" name="Text Box 44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88" name="Text Box 44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89" name="Text Box 44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90" name="Text Box 44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91" name="Text Box 44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92" name="Text Box 44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93" name="Text Box 44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94" name="Text Box 44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95" name="Text Box 44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96" name="Text Box 44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97" name="Text Box 44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98" name="Text Box 44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099" name="Text Box 44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00" name="Text Box 44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01" name="Text Box 44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02" name="Text Box 44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03" name="Text Box 44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04" name="Text Box 44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05" name="Text Box 44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06" name="Text Box 44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07" name="Text Box 44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08" name="Text Box 44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09" name="Text Box 44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10" name="Text Box 44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11" name="Text Box 44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12" name="Text Box 44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13" name="Text Box 44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14" name="Text Box 44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15" name="Text Box 44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16" name="Text Box 44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17" name="Text Box 44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18" name="Text Box 44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19" name="Text Box 44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20" name="Text Box 44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21" name="Text Box 44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22" name="Text Box 44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23" name="Text Box 44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24" name="Text Box 44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25" name="Text Box 44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26" name="Text Box 44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27" name="Text Box 44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28" name="Text Box 44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29" name="Text Box 44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30" name="Text Box 44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31" name="Text Box 44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32" name="Text Box 44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33" name="Text Box 44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34" name="Text Box 44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35" name="Text Box 44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36" name="Text Box 44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37" name="Text Box 44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38" name="Text Box 45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39" name="Text Box 45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40" name="Text Box 45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41" name="Text Box 45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42" name="Text Box 45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43" name="Text Box 45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44" name="Text Box 45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45" name="Text Box 45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46" name="Text Box 45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47" name="Text Box 45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48" name="Text Box 45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49" name="Text Box 45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50" name="Text Box 45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51" name="Text Box 45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52" name="Text Box 45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53" name="Text Box 45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54" name="Text Box 45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55" name="Text Box 45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56" name="Text Box 45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57" name="Text Box 45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58" name="Text Box 45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59" name="Text Box 45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60" name="Text Box 45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61" name="Text Box 45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62" name="Text Box 45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63" name="Text Box 45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64" name="Text Box 45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65" name="Text Box 45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66" name="Text Box 45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67" name="Text Box 45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68" name="Text Box 45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69" name="Text Box 45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70" name="Text Box 45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71" name="Text Box 45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72" name="Text Box 45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73" name="Text Box 45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74" name="Text Box 45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75" name="Text Box 45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76" name="Text Box 45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77" name="Text Box 45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78" name="Text Box 45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79" name="Text Box 45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80" name="Text Box 45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81" name="Text Box 45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82" name="Text Box 45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83" name="Text Box 45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84" name="Text Box 45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85" name="Text Box 45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86" name="Text Box 45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87" name="Text Box 45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88" name="Text Box 45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89" name="Text Box 45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90" name="Text Box 45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91" name="Text Box 45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92" name="Text Box 45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93" name="Text Box 45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94" name="Text Box 45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95" name="Text Box 45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96" name="Text Box 45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97" name="Text Box 45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98" name="Text Box 45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199" name="Text Box 45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00" name="Text Box 45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01" name="Text Box 45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02" name="Text Box 45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03" name="Text Box 45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04" name="Text Box 45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05" name="Text Box 45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06" name="Text Box 45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07" name="Text Box 45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08" name="Text Box 45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09" name="Text Box 45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10" name="Text Box 45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11" name="Text Box 45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12" name="Text Box 45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13" name="Text Box 45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14" name="Text Box 45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15" name="Text Box 45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16" name="Text Box 45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17" name="Text Box 45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18" name="Text Box 45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19" name="Text Box 45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20" name="Text Box 45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21" name="Text Box 45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22" name="Text Box 45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23" name="Text Box 45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24" name="Text Box 45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25" name="Text Box 45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26" name="Text Box 45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27" name="Text Box 45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28" name="Text Box 45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29" name="Text Box 45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30" name="Text Box 45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31" name="Text Box 45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32" name="Text Box 45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33" name="Text Box 45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34" name="Text Box 45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35" name="Text Box 45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36" name="Text Box 45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37" name="Text Box 45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38" name="Text Box 46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39" name="Text Box 46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40" name="Text Box 46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41" name="Text Box 46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42" name="Text Box 46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43" name="Text Box 46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44" name="Text Box 46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45" name="Text Box 46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46" name="Text Box 46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47" name="Text Box 46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48" name="Text Box 46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49" name="Text Box 46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50" name="Text Box 46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51" name="Text Box 46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52" name="Text Box 46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53" name="Text Box 46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54" name="Text Box 46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55" name="Text Box 46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56" name="Text Box 46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57" name="Text Box 46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58" name="Text Box 46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59" name="Text Box 46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60" name="Text Box 46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61" name="Text Box 46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62" name="Text Box 46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63" name="Text Box 46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64" name="Text Box 46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65" name="Text Box 46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66" name="Text Box 46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67" name="Text Box 46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68" name="Text Box 46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69" name="Text Box 46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70" name="Text Box 46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71" name="Text Box 46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72" name="Text Box 46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73" name="Text Box 46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74" name="Text Box 46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75" name="Text Box 46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76" name="Text Box 46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77" name="Text Box 46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78" name="Text Box 46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79" name="Text Box 46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80" name="Text Box 46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81" name="Text Box 46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82" name="Text Box 46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83" name="Text Box 46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84" name="Text Box 46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85" name="Text Box 46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86" name="Text Box 46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87" name="Text Box 46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88" name="Text Box 46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89" name="Text Box 46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90" name="Text Box 46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91" name="Text Box 46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92" name="Text Box 46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93" name="Text Box 46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94" name="Text Box 46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95" name="Text Box 46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96" name="Text Box 46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97" name="Text Box 46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98" name="Text Box 46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299" name="Text Box 46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00" name="Text Box 46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01" name="Text Box 46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02" name="Text Box 46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03" name="Text Box 46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04" name="Text Box 46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05" name="Text Box 46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06" name="Text Box 46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07" name="Text Box 46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08" name="Text Box 46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09" name="Text Box 46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10" name="Text Box 46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11" name="Text Box 46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12" name="Text Box 46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13" name="Text Box 46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14" name="Text Box 46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15" name="Text Box 46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16" name="Text Box 46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17" name="Text Box 46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18" name="Text Box 46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19" name="Text Box 46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20" name="Text Box 46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21" name="Text Box 46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22" name="Text Box 46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23" name="Text Box 46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24" name="Text Box 46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25" name="Text Box 46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26" name="Text Box 46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27" name="Text Box 46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28" name="Text Box 46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29" name="Text Box 46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30" name="Text Box 46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31" name="Text Box 46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32" name="Text Box 46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33" name="Text Box 46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34" name="Text Box 46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35" name="Text Box 46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36" name="Text Box 46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37" name="Text Box 46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38" name="Text Box 47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39" name="Text Box 47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40" name="Text Box 47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41" name="Text Box 47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42" name="Text Box 47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43" name="Text Box 47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44" name="Text Box 47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45" name="Text Box 47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46" name="Text Box 47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47" name="Text Box 47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48" name="Text Box 47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49" name="Text Box 47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50" name="Text Box 47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51" name="Text Box 47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52" name="Text Box 47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53" name="Text Box 47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54" name="Text Box 47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55" name="Text Box 47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56" name="Text Box 47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57" name="Text Box 47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58" name="Text Box 47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59" name="Text Box 47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60" name="Text Box 47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61" name="Text Box 47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62" name="Text Box 47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63" name="Text Box 47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64" name="Text Box 47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65" name="Text Box 47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66" name="Text Box 47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67" name="Text Box 47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68" name="Text Box 47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69" name="Text Box 47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70" name="Text Box 47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71" name="Text Box 47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72" name="Text Box 47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73" name="Text Box 47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74" name="Text Box 47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75" name="Text Box 47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76" name="Text Box 47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77" name="Text Box 47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78" name="Text Box 47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79" name="Text Box 47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80" name="Text Box 47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81" name="Text Box 47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82" name="Text Box 47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83" name="Text Box 47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84" name="Text Box 47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85" name="Text Box 47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86" name="Text Box 47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87" name="Text Box 47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88" name="Text Box 47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89" name="Text Box 47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90" name="Text Box 47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91" name="Text Box 47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92" name="Text Box 47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93" name="Text Box 47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94" name="Text Box 47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95" name="Text Box 47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96" name="Text Box 47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97" name="Text Box 47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98" name="Text Box 47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399" name="Text Box 47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00" name="Text Box 47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01" name="Text Box 47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02" name="Text Box 47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03" name="Text Box 47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04" name="Text Box 47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05" name="Text Box 47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06" name="Text Box 47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07" name="Text Box 47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08" name="Text Box 47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09" name="Text Box 47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10" name="Text Box 47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11" name="Text Box 47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12" name="Text Box 47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13" name="Text Box 47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14" name="Text Box 47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15" name="Text Box 47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16" name="Text Box 47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17" name="Text Box 47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18" name="Text Box 47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19" name="Text Box 47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20" name="Text Box 47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21" name="Text Box 47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22" name="Text Box 47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23" name="Text Box 47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24" name="Text Box 47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25" name="Text Box 47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26" name="Text Box 47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27" name="Text Box 47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28" name="Text Box 47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29" name="Text Box 47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30" name="Text Box 47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31" name="Text Box 47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32" name="Text Box 47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33" name="Text Box 47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34" name="Text Box 47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35" name="Text Box 47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36" name="Text Box 47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37" name="Text Box 47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38" name="Text Box 48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39" name="Text Box 48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40" name="Text Box 48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41" name="Text Box 48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42" name="Text Box 48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43" name="Text Box 48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44" name="Text Box 48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45" name="Text Box 48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46" name="Text Box 48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47" name="Text Box 48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48" name="Text Box 48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49" name="Text Box 48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50" name="Text Box 48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51" name="Text Box 48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52" name="Text Box 48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53" name="Text Box 48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54" name="Text Box 48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55" name="Text Box 48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56" name="Text Box 48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57" name="Text Box 48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58" name="Text Box 48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59" name="Text Box 48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60" name="Text Box 48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61" name="Text Box 48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62" name="Text Box 48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63" name="Text Box 48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64" name="Text Box 48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65" name="Text Box 48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66" name="Text Box 48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67" name="Text Box 48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68" name="Text Box 48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69" name="Text Box 48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70" name="Text Box 48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71" name="Text Box 48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72" name="Text Box 48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73" name="Text Box 48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74" name="Text Box 48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75" name="Text Box 48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76" name="Text Box 48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77" name="Text Box 48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78" name="Text Box 48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79" name="Text Box 48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80" name="Text Box 48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81" name="Text Box 48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82" name="Text Box 48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83" name="Text Box 48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84" name="Text Box 48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85" name="Text Box 48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86" name="Text Box 48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87" name="Text Box 48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88" name="Text Box 48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89" name="Text Box 48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90" name="Text Box 48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91" name="Text Box 48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92" name="Text Box 48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93" name="Text Box 48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94" name="Text Box 48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95" name="Text Box 48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96" name="Text Box 48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97" name="Text Box 48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98" name="Text Box 48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499" name="Text Box 48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00" name="Text Box 48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01" name="Text Box 48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02" name="Text Box 48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03" name="Text Box 48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04" name="Text Box 48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05" name="Text Box 48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06" name="Text Box 48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07" name="Text Box 48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08" name="Text Box 48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09" name="Text Box 48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10" name="Text Box 48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11" name="Text Box 48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12" name="Text Box 48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13" name="Text Box 48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14" name="Text Box 48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15" name="Text Box 48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16" name="Text Box 48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17" name="Text Box 48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18" name="Text Box 48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19" name="Text Box 48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20" name="Text Box 48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21" name="Text Box 48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22" name="Text Box 48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23" name="Text Box 48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24" name="Text Box 48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25" name="Text Box 48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26" name="Text Box 48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27" name="Text Box 48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28" name="Text Box 48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29" name="Text Box 48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30" name="Text Box 48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31" name="Text Box 48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32" name="Text Box 48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33" name="Text Box 48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34" name="Text Box 48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35" name="Text Box 48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36" name="Text Box 48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37" name="Text Box 48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38" name="Text Box 49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39" name="Text Box 49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40" name="Text Box 49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41" name="Text Box 49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42" name="Text Box 49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43" name="Text Box 49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44" name="Text Box 49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45" name="Text Box 49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46" name="Text Box 49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47" name="Text Box 49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48" name="Text Box 49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49" name="Text Box 49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50" name="Text Box 49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51" name="Text Box 49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52" name="Text Box 49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53" name="Text Box 49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54" name="Text Box 49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55" name="Text Box 49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56" name="Text Box 49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57" name="Text Box 49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58" name="Text Box 49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59" name="Text Box 49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60" name="Text Box 49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61" name="Text Box 49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62" name="Text Box 49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63" name="Text Box 49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64" name="Text Box 49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65" name="Text Box 49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66" name="Text Box 49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67" name="Text Box 49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68" name="Text Box 49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69" name="Text Box 49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70" name="Text Box 49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71" name="Text Box 49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72" name="Text Box 49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73" name="Text Box 49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74" name="Text Box 49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75" name="Text Box 49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76" name="Text Box 49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77" name="Text Box 49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78" name="Text Box 49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79" name="Text Box 49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80" name="Text Box 49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81" name="Text Box 49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82" name="Text Box 49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83" name="Text Box 49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84" name="Text Box 49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85" name="Text Box 49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86" name="Text Box 49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87" name="Text Box 49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88" name="Text Box 49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89" name="Text Box 49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90" name="Text Box 49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91" name="Text Box 49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92" name="Text Box 49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93" name="Text Box 49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94" name="Text Box 49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95" name="Text Box 49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96" name="Text Box 49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97" name="Text Box 49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98" name="Text Box 49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599" name="Text Box 49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00" name="Text Box 49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01" name="Text Box 49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02" name="Text Box 49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03" name="Text Box 49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04" name="Text Box 49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05" name="Text Box 49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06" name="Text Box 49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07" name="Text Box 49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08" name="Text Box 49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09" name="Text Box 49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10" name="Text Box 49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11" name="Text Box 49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12" name="Text Box 49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13" name="Text Box 49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14" name="Text Box 49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15" name="Text Box 49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16" name="Text Box 49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17" name="Text Box 49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18" name="Text Box 49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19" name="Text Box 49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20" name="Text Box 49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21" name="Text Box 49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22" name="Text Box 49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23" name="Text Box 49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24" name="Text Box 49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25" name="Text Box 49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26" name="Text Box 49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27" name="Text Box 49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28" name="Text Box 49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29" name="Text Box 49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30" name="Text Box 49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31" name="Text Box 49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32" name="Text Box 49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33" name="Text Box 49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34" name="Text Box 49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35" name="Text Box 49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36" name="Text Box 49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37" name="Text Box 49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38" name="Text Box 50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39" name="Text Box 50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40" name="Text Box 50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41" name="Text Box 50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42" name="Text Box 50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43" name="Text Box 50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44" name="Text Box 50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45" name="Text Box 50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46" name="Text Box 50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47" name="Text Box 50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48" name="Text Box 50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49" name="Text Box 50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50" name="Text Box 50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51" name="Text Box 50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52" name="Text Box 50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53" name="Text Box 50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54" name="Text Box 50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55" name="Text Box 50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56" name="Text Box 50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57" name="Text Box 50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58" name="Text Box 50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59" name="Text Box 50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60" name="Text Box 50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61" name="Text Box 50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62" name="Text Box 50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63" name="Text Box 50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64" name="Text Box 50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65" name="Text Box 50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66" name="Text Box 50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67" name="Text Box 50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68" name="Text Box 50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69" name="Text Box 50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70" name="Text Box 50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71" name="Text Box 50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72" name="Text Box 50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73" name="Text Box 50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74" name="Text Box 50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75" name="Text Box 50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76" name="Text Box 50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77" name="Text Box 50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78" name="Text Box 50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79" name="Text Box 50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80" name="Text Box 50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81" name="Text Box 50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82" name="Text Box 50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83" name="Text Box 50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84" name="Text Box 50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85" name="Text Box 50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86" name="Text Box 50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87" name="Text Box 50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88" name="Text Box 50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89" name="Text Box 50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90" name="Text Box 50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91" name="Text Box 50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92" name="Text Box 50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93" name="Text Box 50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94" name="Text Box 50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95" name="Text Box 50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96" name="Text Box 50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97" name="Text Box 50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98" name="Text Box 50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699" name="Text Box 50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00" name="Text Box 50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01" name="Text Box 50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02" name="Text Box 50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03" name="Text Box 50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04" name="Text Box 50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05" name="Text Box 50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06" name="Text Box 50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07" name="Text Box 50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08" name="Text Box 50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09" name="Text Box 50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10" name="Text Box 50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11" name="Text Box 50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12" name="Text Box 50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13" name="Text Box 50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14" name="Text Box 50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15" name="Text Box 50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16" name="Text Box 50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17" name="Text Box 50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18" name="Text Box 50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19" name="Text Box 50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20" name="Text Box 50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21" name="Text Box 50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22" name="Text Box 50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23" name="Text Box 50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24" name="Text Box 50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25" name="Text Box 50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26" name="Text Box 50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27" name="Text Box 50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28" name="Text Box 50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29" name="Text Box 50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30" name="Text Box 50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31" name="Text Box 50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32" name="Text Box 50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33" name="Text Box 50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34" name="Text Box 50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35" name="Text Box 50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36" name="Text Box 50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37" name="Text Box 50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38" name="Text Box 51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39" name="Text Box 51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40" name="Text Box 51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41" name="Text Box 51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42" name="Text Box 51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43" name="Text Box 51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44" name="Text Box 51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45" name="Text Box 51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46" name="Text Box 51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47" name="Text Box 51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48" name="Text Box 51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49" name="Text Box 51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50" name="Text Box 51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51" name="Text Box 51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52" name="Text Box 51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53" name="Text Box 51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54" name="Text Box 51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55" name="Text Box 51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56" name="Text Box 51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57" name="Text Box 51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58" name="Text Box 51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59" name="Text Box 51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60" name="Text Box 51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61" name="Text Box 51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62" name="Text Box 51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63" name="Text Box 51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64" name="Text Box 51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65" name="Text Box 51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66" name="Text Box 51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67" name="Text Box 51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68" name="Text Box 51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69" name="Text Box 51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70" name="Text Box 51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71" name="Text Box 51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72" name="Text Box 51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73" name="Text Box 51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74" name="Text Box 51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75" name="Text Box 51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76" name="Text Box 51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77" name="Text Box 51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78" name="Text Box 51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79" name="Text Box 51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80" name="Text Box 51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81" name="Text Box 51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82" name="Text Box 51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83" name="Text Box 51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84" name="Text Box 51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85" name="Text Box 51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86" name="Text Box 51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87" name="Text Box 51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88" name="Text Box 51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89" name="Text Box 51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90" name="Text Box 51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91" name="Text Box 51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92" name="Text Box 51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93" name="Text Box 51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94" name="Text Box 51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95" name="Text Box 51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96" name="Text Box 51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97" name="Text Box 51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98" name="Text Box 51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799" name="Text Box 51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00" name="Text Box 51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01" name="Text Box 51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02" name="Text Box 51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03" name="Text Box 51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04" name="Text Box 51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05" name="Text Box 51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06" name="Text Box 51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07" name="Text Box 51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08" name="Text Box 51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09" name="Text Box 51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10" name="Text Box 51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11" name="Text Box 51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12" name="Text Box 51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13" name="Text Box 51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14" name="Text Box 51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15" name="Text Box 51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16" name="Text Box 51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17" name="Text Box 51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18" name="Text Box 51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19" name="Text Box 51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20" name="Text Box 51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21" name="Text Box 51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22" name="Text Box 51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23" name="Text Box 51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24" name="Text Box 51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25" name="Text Box 51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26" name="Text Box 51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27" name="Text Box 51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28" name="Text Box 51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29" name="Text Box 51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30" name="Text Box 51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31" name="Text Box 51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32" name="Text Box 51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33" name="Text Box 51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34" name="Text Box 51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35" name="Text Box 51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36" name="Text Box 51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37" name="Text Box 51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38" name="Text Box 52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39" name="Text Box 52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40" name="Text Box 52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41" name="Text Box 52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42" name="Text Box 52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43" name="Text Box 52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44" name="Text Box 52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45" name="Text Box 52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46" name="Text Box 52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47" name="Text Box 52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48" name="Text Box 52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49" name="Text Box 52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50" name="Text Box 52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51" name="Text Box 52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52" name="Text Box 52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53" name="Text Box 52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54" name="Text Box 52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55" name="Text Box 52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56" name="Text Box 52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57" name="Text Box 52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58" name="Text Box 52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59" name="Text Box 52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60" name="Text Box 52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61" name="Text Box 52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62" name="Text Box 52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63" name="Text Box 52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64" name="Text Box 52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65" name="Text Box 52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66" name="Text Box 52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67" name="Text Box 52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68" name="Text Box 52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69" name="Text Box 52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70" name="Text Box 52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71" name="Text Box 52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72" name="Text Box 52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73" name="Text Box 52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74" name="Text Box 52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75" name="Text Box 52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76" name="Text Box 52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77" name="Text Box 52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78" name="Text Box 52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79" name="Text Box 52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80" name="Text Box 52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81" name="Text Box 52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82" name="Text Box 52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83" name="Text Box 52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84" name="Text Box 52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85" name="Text Box 52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86" name="Text Box 52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87" name="Text Box 52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88" name="Text Box 52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89" name="Text Box 52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90" name="Text Box 52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91" name="Text Box 52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92" name="Text Box 52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93" name="Text Box 52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94" name="Text Box 52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95" name="Text Box 52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96" name="Text Box 52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97" name="Text Box 52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98" name="Text Box 52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899" name="Text Box 52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00" name="Text Box 52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01" name="Text Box 52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02" name="Text Box 52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03" name="Text Box 52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04" name="Text Box 52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05" name="Text Box 52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06" name="Text Box 52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07" name="Text Box 52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08" name="Text Box 52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09" name="Text Box 52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10" name="Text Box 52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11" name="Text Box 52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12" name="Text Box 52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13" name="Text Box 52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14" name="Text Box 52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15" name="Text Box 52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16" name="Text Box 52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17" name="Text Box 52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18" name="Text Box 52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19" name="Text Box 52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20" name="Text Box 52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21" name="Text Box 52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22" name="Text Box 52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23" name="Text Box 52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24" name="Text Box 52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25" name="Text Box 52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26" name="Text Box 52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27" name="Text Box 52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28" name="Text Box 52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29" name="Text Box 52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30" name="Text Box 52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31" name="Text Box 52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32" name="Text Box 52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33" name="Text Box 52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34" name="Text Box 52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35" name="Text Box 52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36" name="Text Box 52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37" name="Text Box 52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38" name="Text Box 53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39" name="Text Box 53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40" name="Text Box 53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41" name="Text Box 53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42" name="Text Box 53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43" name="Text Box 53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44" name="Text Box 53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45" name="Text Box 53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46" name="Text Box 530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47" name="Text Box 530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48" name="Text Box 531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49" name="Text Box 531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50" name="Text Box 531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51" name="Text Box 531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52" name="Text Box 531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53" name="Text Box 531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54" name="Text Box 531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55" name="Text Box 531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56" name="Text Box 531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57" name="Text Box 531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58" name="Text Box 532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59" name="Text Box 532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60" name="Text Box 532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61" name="Text Box 532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62" name="Text Box 532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63" name="Text Box 532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64" name="Text Box 532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65" name="Text Box 532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66" name="Text Box 532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67" name="Text Box 532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68" name="Text Box 533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69" name="Text Box 533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70" name="Text Box 533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71" name="Text Box 533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72" name="Text Box 533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73" name="Text Box 533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74" name="Text Box 533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75" name="Text Box 533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76" name="Text Box 533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77" name="Text Box 533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78" name="Text Box 534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79" name="Text Box 534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80" name="Text Box 534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81" name="Text Box 534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82" name="Text Box 534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83" name="Text Box 534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84" name="Text Box 534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85" name="Text Box 534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86" name="Text Box 534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87" name="Text Box 534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88" name="Text Box 535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89" name="Text Box 535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90" name="Text Box 535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91" name="Text Box 535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92" name="Text Box 535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93" name="Text Box 535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94" name="Text Box 535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95" name="Text Box 535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96" name="Text Box 535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97" name="Text Box 535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98" name="Text Box 536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0999" name="Text Box 536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00" name="Text Box 536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01" name="Text Box 536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02" name="Text Box 536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03" name="Text Box 536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04" name="Text Box 536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05" name="Text Box 536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06" name="Text Box 536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07" name="Text Box 536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08" name="Text Box 537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09" name="Text Box 537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10" name="Text Box 537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11" name="Text Box 537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12" name="Text Box 537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13" name="Text Box 537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14" name="Text Box 537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15" name="Text Box 537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16" name="Text Box 537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17" name="Text Box 537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18" name="Text Box 538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19" name="Text Box 538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20" name="Text Box 538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21" name="Text Box 538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22" name="Text Box 538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23" name="Text Box 538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24" name="Text Box 538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25" name="Text Box 538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26" name="Text Box 538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27" name="Text Box 538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28" name="Text Box 539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29" name="Text Box 539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30" name="Text Box 539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31" name="Text Box 539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32" name="Text Box 539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33" name="Text Box 539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34" name="Text Box 539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35" name="Text Box 539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36" name="Text Box 5398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37" name="Text Box 5399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38" name="Text Box 5400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39" name="Text Box 5401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40" name="Text Box 5402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41" name="Text Box 5403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42" name="Text Box 5404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43" name="Text Box 5405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44" name="Text Box 5406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797</xdr:row>
      <xdr:rowOff>0</xdr:rowOff>
    </xdr:from>
    <xdr:ext cx="85725" cy="205409"/>
    <xdr:sp macro="" textlink="">
      <xdr:nvSpPr>
        <xdr:cNvPr id="11045" name="Text Box 5407"/>
        <xdr:cNvSpPr txBox="1">
          <a:spLocks noChangeArrowheads="1"/>
        </xdr:cNvSpPr>
      </xdr:nvSpPr>
      <xdr:spPr bwMode="auto">
        <a:xfrm>
          <a:off x="4686300" y="151828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46" name="Text Box 5427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47" name="Text Box 5428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48" name="Text Box 5429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49" name="Text Box 5430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50" name="Text Box 5431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51" name="Text Box 5432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52" name="Text Box 5433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53" name="Text Box 5434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54" name="Text Box 5435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55" name="Text Box 5436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56" name="Text Box 5437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57" name="Text Box 5438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58" name="Text Box 5439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59" name="Text Box 5440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60" name="Text Box 5441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61" name="Text Box 5442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62" name="Text Box 5443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63" name="Text Box 5444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64" name="Text Box 5445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65" name="Text Box 5446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66" name="Text Box 5447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67" name="Text Box 5448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68" name="Text Box 5449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69" name="Text Box 5450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70" name="Text Box 5451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71" name="Text Box 5452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72" name="Text Box 5453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73" name="Text Box 5454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74" name="Text Box 5455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75" name="Text Box 5456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76" name="Text Box 5457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77" name="Text Box 5458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78" name="Text Box 5459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79" name="Text Box 5460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80" name="Text Box 5461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81" name="Text Box 5462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82" name="Text Box 5463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83" name="Text Box 5464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84" name="Text Box 5465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85" name="Text Box 5466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86" name="Text Box 5467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796</xdr:row>
      <xdr:rowOff>0</xdr:rowOff>
    </xdr:from>
    <xdr:ext cx="85725" cy="205408"/>
    <xdr:sp macro="" textlink="">
      <xdr:nvSpPr>
        <xdr:cNvPr id="11087" name="Text Box 5468"/>
        <xdr:cNvSpPr txBox="1">
          <a:spLocks noChangeArrowheads="1"/>
        </xdr:cNvSpPr>
      </xdr:nvSpPr>
      <xdr:spPr bwMode="auto">
        <a:xfrm>
          <a:off x="4686300" y="151638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088" name="Text Box 25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089" name="Text Box 25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090" name="Text Box 25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091" name="Text Box 25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092" name="Text Box 25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093" name="Text Box 25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094" name="Text Box 25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095" name="Text Box 25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096" name="Text Box 25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097" name="Text Box 25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098" name="Text Box 25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099" name="Text Box 25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00" name="Text Box 25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01" name="Text Box 25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02" name="Text Box 26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03" name="Text Box 26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04" name="Text Box 26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05" name="Text Box 26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06" name="Text Box 26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07" name="Text Box 26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08" name="Text Box 26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09" name="Text Box 26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10" name="Text Box 26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11" name="Text Box 26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12" name="Text Box 26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13" name="Text Box 26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14" name="Text Box 26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15" name="Text Box 26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16" name="Text Box 26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17" name="Text Box 26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18" name="Text Box 26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19" name="Text Box 26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20" name="Text Box 26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21" name="Text Box 26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22" name="Text Box 26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23" name="Text Box 26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24" name="Text Box 26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25" name="Text Box 26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26" name="Text Box 26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27" name="Text Box 26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28" name="Text Box 26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29" name="Text Box 26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30" name="Text Box 26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31" name="Text Box 26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32" name="Text Box 26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33" name="Text Box 26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34" name="Text Box 26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35" name="Text Box 26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36" name="Text Box 26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37" name="Text Box 26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38" name="Text Box 26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39" name="Text Box 26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40" name="Text Box 26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41" name="Text Box 26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42" name="Text Box 26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43" name="Text Box 26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44" name="Text Box 26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45" name="Text Box 26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46" name="Text Box 26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47" name="Text Box 26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48" name="Text Box 26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49" name="Text Box 26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50" name="Text Box 26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51" name="Text Box 26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52" name="Text Box 26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53" name="Text Box 26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54" name="Text Box 26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55" name="Text Box 26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56" name="Text Box 26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57" name="Text Box 26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58" name="Text Box 26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59" name="Text Box 26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60" name="Text Box 27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61" name="Text Box 27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62" name="Text Box 27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63" name="Text Box 27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64" name="Text Box 27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65" name="Text Box 27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66" name="Text Box 27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67" name="Text Box 27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68" name="Text Box 27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69" name="Text Box 27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70" name="Text Box 27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71" name="Text Box 27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72" name="Text Box 27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73" name="Text Box 27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74" name="Text Box 27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75" name="Text Box 27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76" name="Text Box 27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77" name="Text Box 27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78" name="Text Box 27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79" name="Text Box 27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80" name="Text Box 27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81" name="Text Box 27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82" name="Text Box 27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83" name="Text Box 27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84" name="Text Box 27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85" name="Text Box 27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86" name="Text Box 27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87" name="Text Box 27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88" name="Text Box 27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89" name="Text Box 27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90" name="Text Box 27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91" name="Text Box 27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92" name="Text Box 27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93" name="Text Box 27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94" name="Text Box 27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95" name="Text Box 27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96" name="Text Box 27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97" name="Text Box 27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98" name="Text Box 27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199" name="Text Box 27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00" name="Text Box 27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01" name="Text Box 27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02" name="Text Box 27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03" name="Text Box 27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04" name="Text Box 27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05" name="Text Box 27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06" name="Text Box 27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07" name="Text Box 27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08" name="Text Box 27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09" name="Text Box 27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10" name="Text Box 27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11" name="Text Box 27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12" name="Text Box 27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13" name="Text Box 27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14" name="Text Box 27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15" name="Text Box 27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16" name="Text Box 27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17" name="Text Box 27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18" name="Text Box 27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19" name="Text Box 27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20" name="Text Box 27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21" name="Text Box 27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22" name="Text Box 27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23" name="Text Box 27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24" name="Text Box 27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25" name="Text Box 27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26" name="Text Box 27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27" name="Text Box 27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28" name="Text Box 27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29" name="Text Box 27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30" name="Text Box 27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31" name="Text Box 27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32" name="Text Box 27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33" name="Text Box 27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34" name="Text Box 27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35" name="Text Box 27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36" name="Text Box 27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37" name="Text Box 27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38" name="Text Box 27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39" name="Text Box 27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40" name="Text Box 27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41" name="Text Box 27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42" name="Text Box 27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43" name="Text Box 27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44" name="Text Box 27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45" name="Text Box 27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46" name="Text Box 27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47" name="Text Box 27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48" name="Text Box 27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49" name="Text Box 27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50" name="Text Box 27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51" name="Text Box 27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52" name="Text Box 27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53" name="Text Box 27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54" name="Text Box 27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55" name="Text Box 27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56" name="Text Box 27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57" name="Text Box 27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58" name="Text Box 27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59" name="Text Box 27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60" name="Text Box 28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61" name="Text Box 28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62" name="Text Box 28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63" name="Text Box 28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64" name="Text Box 28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65" name="Text Box 28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66" name="Text Box 28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67" name="Text Box 28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68" name="Text Box 28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69" name="Text Box 28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70" name="Text Box 28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71" name="Text Box 28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72" name="Text Box 28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73" name="Text Box 28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74" name="Text Box 28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75" name="Text Box 28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76" name="Text Box 28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77" name="Text Box 28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78" name="Text Box 28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79" name="Text Box 28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80" name="Text Box 28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81" name="Text Box 28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82" name="Text Box 28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83" name="Text Box 28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84" name="Text Box 28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85" name="Text Box 28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86" name="Text Box 28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87" name="Text Box 28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88" name="Text Box 28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89" name="Text Box 28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90" name="Text Box 28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91" name="Text Box 28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92" name="Text Box 28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93" name="Text Box 28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94" name="Text Box 28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95" name="Text Box 28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96" name="Text Box 28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97" name="Text Box 28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98" name="Text Box 28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299" name="Text Box 28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00" name="Text Box 28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01" name="Text Box 28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02" name="Text Box 28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03" name="Text Box 28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04" name="Text Box 28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05" name="Text Box 28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06" name="Text Box 28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07" name="Text Box 28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08" name="Text Box 28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09" name="Text Box 28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10" name="Text Box 28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11" name="Text Box 28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12" name="Text Box 28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13" name="Text Box 28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14" name="Text Box 28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15" name="Text Box 28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16" name="Text Box 28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17" name="Text Box 28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18" name="Text Box 28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19" name="Text Box 28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20" name="Text Box 28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21" name="Text Box 28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22" name="Text Box 28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23" name="Text Box 28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24" name="Text Box 28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25" name="Text Box 28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26" name="Text Box 28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27" name="Text Box 28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28" name="Text Box 28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29" name="Text Box 28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30" name="Text Box 28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31" name="Text Box 28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32" name="Text Box 28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33" name="Text Box 28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34" name="Text Box 28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35" name="Text Box 28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36" name="Text Box 28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37" name="Text Box 28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38" name="Text Box 28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39" name="Text Box 28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40" name="Text Box 28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41" name="Text Box 28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42" name="Text Box 28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43" name="Text Box 28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44" name="Text Box 28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45" name="Text Box 28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46" name="Text Box 28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47" name="Text Box 28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48" name="Text Box 28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49" name="Text Box 28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50" name="Text Box 28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51" name="Text Box 28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52" name="Text Box 28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53" name="Text Box 28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54" name="Text Box 28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55" name="Text Box 28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56" name="Text Box 28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57" name="Text Box 28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58" name="Text Box 28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59" name="Text Box 28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60" name="Text Box 29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61" name="Text Box 29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62" name="Text Box 29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63" name="Text Box 29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64" name="Text Box 29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65" name="Text Box 29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66" name="Text Box 29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67" name="Text Box 29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68" name="Text Box 29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69" name="Text Box 29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70" name="Text Box 29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71" name="Text Box 29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72" name="Text Box 29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73" name="Text Box 29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74" name="Text Box 29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75" name="Text Box 29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76" name="Text Box 29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77" name="Text Box 29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78" name="Text Box 29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79" name="Text Box 29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80" name="Text Box 29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81" name="Text Box 29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82" name="Text Box 29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83" name="Text Box 29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84" name="Text Box 29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85" name="Text Box 29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86" name="Text Box 29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87" name="Text Box 29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88" name="Text Box 29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89" name="Text Box 29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90" name="Text Box 29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91" name="Text Box 29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92" name="Text Box 29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93" name="Text Box 29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94" name="Text Box 29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95" name="Text Box 29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96" name="Text Box 29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97" name="Text Box 29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98" name="Text Box 29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399" name="Text Box 29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00" name="Text Box 29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01" name="Text Box 29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02" name="Text Box 29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03" name="Text Box 29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04" name="Text Box 29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05" name="Text Box 29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06" name="Text Box 29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07" name="Text Box 29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08" name="Text Box 29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09" name="Text Box 29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10" name="Text Box 29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11" name="Text Box 29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12" name="Text Box 29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13" name="Text Box 29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14" name="Text Box 29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15" name="Text Box 29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16" name="Text Box 29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17" name="Text Box 29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18" name="Text Box 29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19" name="Text Box 29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20" name="Text Box 29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21" name="Text Box 29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22" name="Text Box 29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23" name="Text Box 29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24" name="Text Box 29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25" name="Text Box 29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26" name="Text Box 29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27" name="Text Box 29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28" name="Text Box 29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29" name="Text Box 29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30" name="Text Box 29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31" name="Text Box 29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32" name="Text Box 29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33" name="Text Box 29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34" name="Text Box 29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35" name="Text Box 29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36" name="Text Box 29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37" name="Text Box 29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38" name="Text Box 29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39" name="Text Box 29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40" name="Text Box 29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41" name="Text Box 29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42" name="Text Box 29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43" name="Text Box 29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44" name="Text Box 29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45" name="Text Box 29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46" name="Text Box 29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47" name="Text Box 29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48" name="Text Box 29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49" name="Text Box 29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50" name="Text Box 29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51" name="Text Box 29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52" name="Text Box 29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53" name="Text Box 29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54" name="Text Box 29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55" name="Text Box 29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56" name="Text Box 29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57" name="Text Box 29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58" name="Text Box 29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59" name="Text Box 29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60" name="Text Box 30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61" name="Text Box 30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62" name="Text Box 30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63" name="Text Box 30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64" name="Text Box 30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65" name="Text Box 30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66" name="Text Box 30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67" name="Text Box 30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68" name="Text Box 30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69" name="Text Box 30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70" name="Text Box 30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71" name="Text Box 30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72" name="Text Box 30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73" name="Text Box 30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74" name="Text Box 30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75" name="Text Box 30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76" name="Text Box 30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77" name="Text Box 30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78" name="Text Box 30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79" name="Text Box 30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80" name="Text Box 30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81" name="Text Box 30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82" name="Text Box 30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83" name="Text Box 30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84" name="Text Box 30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85" name="Text Box 30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86" name="Text Box 30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87" name="Text Box 30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88" name="Text Box 30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89" name="Text Box 30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90" name="Text Box 30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91" name="Text Box 30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92" name="Text Box 30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93" name="Text Box 30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94" name="Text Box 30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95" name="Text Box 30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96" name="Text Box 30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97" name="Text Box 30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98" name="Text Box 30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499" name="Text Box 30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00" name="Text Box 30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01" name="Text Box 30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02" name="Text Box 30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03" name="Text Box 30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04" name="Text Box 30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05" name="Text Box 30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06" name="Text Box 30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07" name="Text Box 30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08" name="Text Box 30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09" name="Text Box 30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10" name="Text Box 30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11" name="Text Box 30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12" name="Text Box 30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13" name="Text Box 30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14" name="Text Box 30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15" name="Text Box 30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16" name="Text Box 30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17" name="Text Box 30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18" name="Text Box 30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19" name="Text Box 30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20" name="Text Box 30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21" name="Text Box 30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22" name="Text Box 30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23" name="Text Box 30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24" name="Text Box 30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25" name="Text Box 30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26" name="Text Box 30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27" name="Text Box 30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28" name="Text Box 30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29" name="Text Box 30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30" name="Text Box 30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31" name="Text Box 30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32" name="Text Box 30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33" name="Text Box 30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34" name="Text Box 30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35" name="Text Box 30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36" name="Text Box 30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37" name="Text Box 30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38" name="Text Box 30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39" name="Text Box 30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40" name="Text Box 30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41" name="Text Box 30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42" name="Text Box 30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43" name="Text Box 30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44" name="Text Box 30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45" name="Text Box 30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46" name="Text Box 30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47" name="Text Box 30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48" name="Text Box 30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49" name="Text Box 30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50" name="Text Box 30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51" name="Text Box 30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52" name="Text Box 30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53" name="Text Box 30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54" name="Text Box 30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55" name="Text Box 30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56" name="Text Box 30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57" name="Text Box 30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58" name="Text Box 30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59" name="Text Box 30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60" name="Text Box 31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61" name="Text Box 31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62" name="Text Box 31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63" name="Text Box 31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64" name="Text Box 31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65" name="Text Box 31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66" name="Text Box 31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67" name="Text Box 31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68" name="Text Box 31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69" name="Text Box 31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70" name="Text Box 31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71" name="Text Box 31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72" name="Text Box 31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73" name="Text Box 31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74" name="Text Box 31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75" name="Text Box 31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76" name="Text Box 31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77" name="Text Box 31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78" name="Text Box 31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79" name="Text Box 31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80" name="Text Box 31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81" name="Text Box 31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82" name="Text Box 31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83" name="Text Box 31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84" name="Text Box 31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85" name="Text Box 31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86" name="Text Box 31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87" name="Text Box 31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88" name="Text Box 31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89" name="Text Box 31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90" name="Text Box 31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91" name="Text Box 31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92" name="Text Box 31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93" name="Text Box 31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94" name="Text Box 31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95" name="Text Box 31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96" name="Text Box 31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97" name="Text Box 31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98" name="Text Box 31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599" name="Text Box 31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00" name="Text Box 31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01" name="Text Box 31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02" name="Text Box 31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03" name="Text Box 31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04" name="Text Box 31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05" name="Text Box 31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06" name="Text Box 31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07" name="Text Box 31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08" name="Text Box 31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09" name="Text Box 31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10" name="Text Box 31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11" name="Text Box 31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12" name="Text Box 31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13" name="Text Box 31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14" name="Text Box 31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15" name="Text Box 31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16" name="Text Box 31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17" name="Text Box 31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18" name="Text Box 31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19" name="Text Box 31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20" name="Text Box 31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21" name="Text Box 31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22" name="Text Box 31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23" name="Text Box 31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24" name="Text Box 31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25" name="Text Box 31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26" name="Text Box 31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27" name="Text Box 31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28" name="Text Box 31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29" name="Text Box 31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30" name="Text Box 31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31" name="Text Box 31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32" name="Text Box 31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33" name="Text Box 31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34" name="Text Box 31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35" name="Text Box 31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36" name="Text Box 31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37" name="Text Box 31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38" name="Text Box 31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39" name="Text Box 31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40" name="Text Box 31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41" name="Text Box 31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42" name="Text Box 31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43" name="Text Box 31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44" name="Text Box 31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45" name="Text Box 31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46" name="Text Box 31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47" name="Text Box 31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48" name="Text Box 31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49" name="Text Box 31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50" name="Text Box 31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51" name="Text Box 31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52" name="Text Box 31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53" name="Text Box 31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54" name="Text Box 31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55" name="Text Box 31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56" name="Text Box 31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57" name="Text Box 31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58" name="Text Box 31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59" name="Text Box 31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60" name="Text Box 32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61" name="Text Box 32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62" name="Text Box 32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63" name="Text Box 32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64" name="Text Box 32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65" name="Text Box 32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66" name="Text Box 32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67" name="Text Box 32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68" name="Text Box 32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69" name="Text Box 32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70" name="Text Box 32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71" name="Text Box 32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72" name="Text Box 32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73" name="Text Box 32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74" name="Text Box 32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75" name="Text Box 32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76" name="Text Box 32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77" name="Text Box 32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78" name="Text Box 32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79" name="Text Box 32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80" name="Text Box 32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81" name="Text Box 32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82" name="Text Box 32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83" name="Text Box 32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84" name="Text Box 32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85" name="Text Box 32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86" name="Text Box 32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87" name="Text Box 32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88" name="Text Box 32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89" name="Text Box 32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90" name="Text Box 32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91" name="Text Box 32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92" name="Text Box 32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93" name="Text Box 32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94" name="Text Box 32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95" name="Text Box 32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96" name="Text Box 32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97" name="Text Box 32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98" name="Text Box 32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699" name="Text Box 32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00" name="Text Box 32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01" name="Text Box 32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02" name="Text Box 32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03" name="Text Box 32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04" name="Text Box 32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05" name="Text Box 32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06" name="Text Box 32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07" name="Text Box 32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08" name="Text Box 32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09" name="Text Box 32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10" name="Text Box 32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11" name="Text Box 32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12" name="Text Box 32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13" name="Text Box 32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14" name="Text Box 32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15" name="Text Box 32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16" name="Text Box 32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17" name="Text Box 32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18" name="Text Box 32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19" name="Text Box 32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20" name="Text Box 32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21" name="Text Box 32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22" name="Text Box 32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23" name="Text Box 32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24" name="Text Box 32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25" name="Text Box 32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26" name="Text Box 32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27" name="Text Box 32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28" name="Text Box 32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29" name="Text Box 32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30" name="Text Box 32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31" name="Text Box 32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32" name="Text Box 32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33" name="Text Box 32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34" name="Text Box 32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35" name="Text Box 32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36" name="Text Box 32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37" name="Text Box 32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38" name="Text Box 32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39" name="Text Box 32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40" name="Text Box 32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41" name="Text Box 32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42" name="Text Box 32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43" name="Text Box 32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44" name="Text Box 32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45" name="Text Box 32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46" name="Text Box 32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47" name="Text Box 32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48" name="Text Box 32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49" name="Text Box 32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50" name="Text Box 32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51" name="Text Box 32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52" name="Text Box 32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53" name="Text Box 32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54" name="Text Box 32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55" name="Text Box 32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56" name="Text Box 32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57" name="Text Box 32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58" name="Text Box 32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59" name="Text Box 32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60" name="Text Box 33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61" name="Text Box 33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62" name="Text Box 33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63" name="Text Box 33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64" name="Text Box 33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65" name="Text Box 33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66" name="Text Box 33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67" name="Text Box 33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68" name="Text Box 33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69" name="Text Box 33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70" name="Text Box 33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71" name="Text Box 33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72" name="Text Box 33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73" name="Text Box 33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74" name="Text Box 33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75" name="Text Box 33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76" name="Text Box 33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77" name="Text Box 33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78" name="Text Box 33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79" name="Text Box 33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80" name="Text Box 33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81" name="Text Box 33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82" name="Text Box 33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83" name="Text Box 33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84" name="Text Box 33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85" name="Text Box 33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86" name="Text Box 33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87" name="Text Box 33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88" name="Text Box 33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89" name="Text Box 33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90" name="Text Box 33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91" name="Text Box 33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92" name="Text Box 33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93" name="Text Box 33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94" name="Text Box 33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95" name="Text Box 33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96" name="Text Box 33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97" name="Text Box 33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98" name="Text Box 33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799" name="Text Box 33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00" name="Text Box 33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01" name="Text Box 33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02" name="Text Box 33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03" name="Text Box 33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04" name="Text Box 33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05" name="Text Box 33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06" name="Text Box 33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07" name="Text Box 33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08" name="Text Box 33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09" name="Text Box 33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10" name="Text Box 33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11" name="Text Box 33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12" name="Text Box 33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13" name="Text Box 33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14" name="Text Box 33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15" name="Text Box 33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16" name="Text Box 33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17" name="Text Box 33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18" name="Text Box 33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19" name="Text Box 33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20" name="Text Box 33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21" name="Text Box 33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22" name="Text Box 33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23" name="Text Box 33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24" name="Text Box 33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25" name="Text Box 33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26" name="Text Box 33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27" name="Text Box 33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28" name="Text Box 33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29" name="Text Box 33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30" name="Text Box 33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31" name="Text Box 33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32" name="Text Box 33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33" name="Text Box 33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34" name="Text Box 33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35" name="Text Box 33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36" name="Text Box 33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37" name="Text Box 33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38" name="Text Box 33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39" name="Text Box 33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40" name="Text Box 33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41" name="Text Box 33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42" name="Text Box 33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43" name="Text Box 33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44" name="Text Box 33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45" name="Text Box 33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46" name="Text Box 33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47" name="Text Box 33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48" name="Text Box 33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49" name="Text Box 33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50" name="Text Box 33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51" name="Text Box 33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52" name="Text Box 33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53" name="Text Box 33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54" name="Text Box 33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55" name="Text Box 33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56" name="Text Box 33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57" name="Text Box 33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58" name="Text Box 33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59" name="Text Box 33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60" name="Text Box 34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61" name="Text Box 34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62" name="Text Box 34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63" name="Text Box 34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64" name="Text Box 34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65" name="Text Box 34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66" name="Text Box 34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67" name="Text Box 34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68" name="Text Box 34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69" name="Text Box 34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70" name="Text Box 34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71" name="Text Box 34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72" name="Text Box 34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73" name="Text Box 34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74" name="Text Box 34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75" name="Text Box 34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76" name="Text Box 34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77" name="Text Box 34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78" name="Text Box 34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79" name="Text Box 34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80" name="Text Box 34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81" name="Text Box 34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82" name="Text Box 34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83" name="Text Box 34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84" name="Text Box 34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85" name="Text Box 34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86" name="Text Box 34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87" name="Text Box 34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88" name="Text Box 34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89" name="Text Box 34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90" name="Text Box 34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91" name="Text Box 34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92" name="Text Box 34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93" name="Text Box 34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94" name="Text Box 34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95" name="Text Box 34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96" name="Text Box 34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97" name="Text Box 34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98" name="Text Box 34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899" name="Text Box 34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00" name="Text Box 34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01" name="Text Box 34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02" name="Text Box 34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03" name="Text Box 34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04" name="Text Box 34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05" name="Text Box 34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06" name="Text Box 34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07" name="Text Box 34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08" name="Text Box 34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09" name="Text Box 34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10" name="Text Box 34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11" name="Text Box 34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12" name="Text Box 34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13" name="Text Box 34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14" name="Text Box 34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15" name="Text Box 34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16" name="Text Box 34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17" name="Text Box 34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18" name="Text Box 34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19" name="Text Box 34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20" name="Text Box 34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21" name="Text Box 34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22" name="Text Box 34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23" name="Text Box 34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24" name="Text Box 34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25" name="Text Box 34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26" name="Text Box 34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27" name="Text Box 34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28" name="Text Box 34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29" name="Text Box 34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30" name="Text Box 34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31" name="Text Box 34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32" name="Text Box 34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33" name="Text Box 34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34" name="Text Box 34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35" name="Text Box 34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36" name="Text Box 34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37" name="Text Box 34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38" name="Text Box 34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39" name="Text Box 34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40" name="Text Box 34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41" name="Text Box 34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42" name="Text Box 34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43" name="Text Box 34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44" name="Text Box 34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45" name="Text Box 34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46" name="Text Box 34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47" name="Text Box 34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48" name="Text Box 34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49" name="Text Box 34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50" name="Text Box 34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51" name="Text Box 34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52" name="Text Box 34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53" name="Text Box 34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54" name="Text Box 34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55" name="Text Box 34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56" name="Text Box 34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57" name="Text Box 34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58" name="Text Box 34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59" name="Text Box 34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60" name="Text Box 35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61" name="Text Box 35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62" name="Text Box 35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63" name="Text Box 35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64" name="Text Box 35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65" name="Text Box 35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66" name="Text Box 35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67" name="Text Box 35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68" name="Text Box 35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69" name="Text Box 35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70" name="Text Box 35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71" name="Text Box 35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72" name="Text Box 35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73" name="Text Box 35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74" name="Text Box 35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75" name="Text Box 35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76" name="Text Box 35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77" name="Text Box 35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78" name="Text Box 35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79" name="Text Box 35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80" name="Text Box 35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81" name="Text Box 35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82" name="Text Box 35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83" name="Text Box 35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84" name="Text Box 35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85" name="Text Box 35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86" name="Text Box 35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87" name="Text Box 35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88" name="Text Box 35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89" name="Text Box 35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90" name="Text Box 35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91" name="Text Box 35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92" name="Text Box 35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93" name="Text Box 35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94" name="Text Box 35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95" name="Text Box 35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96" name="Text Box 35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97" name="Text Box 35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98" name="Text Box 35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1999" name="Text Box 35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00" name="Text Box 35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01" name="Text Box 35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02" name="Text Box 35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03" name="Text Box 35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04" name="Text Box 35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05" name="Text Box 35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06" name="Text Box 35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07" name="Text Box 35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08" name="Text Box 35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09" name="Text Box 35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10" name="Text Box 35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11" name="Text Box 35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12" name="Text Box 35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13" name="Text Box 35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14" name="Text Box 35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15" name="Text Box 35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16" name="Text Box 35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17" name="Text Box 35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18" name="Text Box 35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19" name="Text Box 35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20" name="Text Box 35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21" name="Text Box 35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22" name="Text Box 35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23" name="Text Box 35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24" name="Text Box 35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25" name="Text Box 35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26" name="Text Box 35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27" name="Text Box 35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28" name="Text Box 35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29" name="Text Box 35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30" name="Text Box 35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31" name="Text Box 35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32" name="Text Box 35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33" name="Text Box 35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34" name="Text Box 35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35" name="Text Box 35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36" name="Text Box 35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37" name="Text Box 35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38" name="Text Box 35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39" name="Text Box 35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40" name="Text Box 35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41" name="Text Box 35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42" name="Text Box 35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43" name="Text Box 35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44" name="Text Box 35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45" name="Text Box 35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46" name="Text Box 35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47" name="Text Box 35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48" name="Text Box 35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49" name="Text Box 35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50" name="Text Box 35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51" name="Text Box 35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52" name="Text Box 35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53" name="Text Box 35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54" name="Text Box 35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55" name="Text Box 35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56" name="Text Box 35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57" name="Text Box 35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58" name="Text Box 35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59" name="Text Box 35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60" name="Text Box 36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61" name="Text Box 36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62" name="Text Box 36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63" name="Text Box 36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64" name="Text Box 36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65" name="Text Box 36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66" name="Text Box 36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67" name="Text Box 36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68" name="Text Box 36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69" name="Text Box 36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70" name="Text Box 36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71" name="Text Box 36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72" name="Text Box 36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73" name="Text Box 36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74" name="Text Box 36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75" name="Text Box 36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76" name="Text Box 36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77" name="Text Box 36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78" name="Text Box 36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79" name="Text Box 36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80" name="Text Box 36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81" name="Text Box 36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82" name="Text Box 36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83" name="Text Box 36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84" name="Text Box 36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85" name="Text Box 36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86" name="Text Box 36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87" name="Text Box 36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88" name="Text Box 36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89" name="Text Box 36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90" name="Text Box 36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91" name="Text Box 36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92" name="Text Box 36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93" name="Text Box 36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94" name="Text Box 36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95" name="Text Box 36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96" name="Text Box 36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97" name="Text Box 36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98" name="Text Box 36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099" name="Text Box 36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00" name="Text Box 36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01" name="Text Box 36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02" name="Text Box 36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03" name="Text Box 36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04" name="Text Box 36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05" name="Text Box 36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06" name="Text Box 36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07" name="Text Box 36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08" name="Text Box 36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09" name="Text Box 36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10" name="Text Box 36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11" name="Text Box 36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12" name="Text Box 36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13" name="Text Box 36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14" name="Text Box 36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15" name="Text Box 36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16" name="Text Box 36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17" name="Text Box 36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18" name="Text Box 36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19" name="Text Box 36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20" name="Text Box 36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21" name="Text Box 36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22" name="Text Box 36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23" name="Text Box 36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24" name="Text Box 36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25" name="Text Box 36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26" name="Text Box 36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27" name="Text Box 36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28" name="Text Box 36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29" name="Text Box 36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30" name="Text Box 36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31" name="Text Box 36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32" name="Text Box 36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33" name="Text Box 36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34" name="Text Box 36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35" name="Text Box 36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36" name="Text Box 36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37" name="Text Box 36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38" name="Text Box 36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39" name="Text Box 36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40" name="Text Box 36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41" name="Text Box 36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42" name="Text Box 36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43" name="Text Box 36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44" name="Text Box 36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45" name="Text Box 36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46" name="Text Box 36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47" name="Text Box 36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48" name="Text Box 36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49" name="Text Box 36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50" name="Text Box 36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51" name="Text Box 36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52" name="Text Box 36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53" name="Text Box 36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54" name="Text Box 36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55" name="Text Box 36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56" name="Text Box 36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57" name="Text Box 36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58" name="Text Box 36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59" name="Text Box 36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60" name="Text Box 37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61" name="Text Box 37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62" name="Text Box 37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63" name="Text Box 37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64" name="Text Box 37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65" name="Text Box 37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66" name="Text Box 37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67" name="Text Box 37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68" name="Text Box 37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69" name="Text Box 37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70" name="Text Box 37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71" name="Text Box 37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72" name="Text Box 37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73" name="Text Box 37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74" name="Text Box 37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75" name="Text Box 37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76" name="Text Box 37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77" name="Text Box 37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78" name="Text Box 37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79" name="Text Box 37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80" name="Text Box 37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81" name="Text Box 37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82" name="Text Box 37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83" name="Text Box 37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84" name="Text Box 37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85" name="Text Box 37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86" name="Text Box 37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87" name="Text Box 37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88" name="Text Box 37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89" name="Text Box 37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90" name="Text Box 37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91" name="Text Box 37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92" name="Text Box 37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93" name="Text Box 37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94" name="Text Box 37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95" name="Text Box 37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96" name="Text Box 37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97" name="Text Box 37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98" name="Text Box 37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199" name="Text Box 37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00" name="Text Box 37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01" name="Text Box 37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02" name="Text Box 37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03" name="Text Box 37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04" name="Text Box 37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05" name="Text Box 37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06" name="Text Box 37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07" name="Text Box 37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08" name="Text Box 37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09" name="Text Box 37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10" name="Text Box 37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11" name="Text Box 37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12" name="Text Box 37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13" name="Text Box 37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14" name="Text Box 37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15" name="Text Box 37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16" name="Text Box 37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17" name="Text Box 37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18" name="Text Box 37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19" name="Text Box 37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20" name="Text Box 37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21" name="Text Box 37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22" name="Text Box 37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23" name="Text Box 37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24" name="Text Box 37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25" name="Text Box 37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26" name="Text Box 37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27" name="Text Box 37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28" name="Text Box 37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29" name="Text Box 37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30" name="Text Box 37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31" name="Text Box 37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32" name="Text Box 37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33" name="Text Box 37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34" name="Text Box 37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35" name="Text Box 37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36" name="Text Box 37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37" name="Text Box 37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38" name="Text Box 37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39" name="Text Box 37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40" name="Text Box 37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41" name="Text Box 37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42" name="Text Box 37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43" name="Text Box 37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44" name="Text Box 37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45" name="Text Box 37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46" name="Text Box 37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47" name="Text Box 37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48" name="Text Box 37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49" name="Text Box 37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50" name="Text Box 37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51" name="Text Box 37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52" name="Text Box 37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53" name="Text Box 37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54" name="Text Box 37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55" name="Text Box 37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56" name="Text Box 37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57" name="Text Box 37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58" name="Text Box 37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59" name="Text Box 37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60" name="Text Box 38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61" name="Text Box 38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62" name="Text Box 38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63" name="Text Box 38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64" name="Text Box 38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65" name="Text Box 38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66" name="Text Box 38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67" name="Text Box 38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68" name="Text Box 38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69" name="Text Box 38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70" name="Text Box 38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71" name="Text Box 38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72" name="Text Box 38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73" name="Text Box 38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74" name="Text Box 38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75" name="Text Box 38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76" name="Text Box 38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77" name="Text Box 38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78" name="Text Box 38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79" name="Text Box 38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80" name="Text Box 38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81" name="Text Box 38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82" name="Text Box 38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83" name="Text Box 38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84" name="Text Box 38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85" name="Text Box 38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86" name="Text Box 38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87" name="Text Box 38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88" name="Text Box 38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89" name="Text Box 38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90" name="Text Box 38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91" name="Text Box 38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92" name="Text Box 38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93" name="Text Box 38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94" name="Text Box 38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95" name="Text Box 38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96" name="Text Box 38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97" name="Text Box 38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98" name="Text Box 38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299" name="Text Box 38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00" name="Text Box 38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01" name="Text Box 38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02" name="Text Box 38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03" name="Text Box 38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04" name="Text Box 38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05" name="Text Box 38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06" name="Text Box 38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07" name="Text Box 38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08" name="Text Box 38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09" name="Text Box 38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10" name="Text Box 38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11" name="Text Box 38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12" name="Text Box 38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13" name="Text Box 38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14" name="Text Box 38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15" name="Text Box 38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16" name="Text Box 38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17" name="Text Box 38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18" name="Text Box 38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19" name="Text Box 38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20" name="Text Box 38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21" name="Text Box 38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22" name="Text Box 38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23" name="Text Box 38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24" name="Text Box 38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25" name="Text Box 38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26" name="Text Box 38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27" name="Text Box 38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28" name="Text Box 38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29" name="Text Box 38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30" name="Text Box 38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31" name="Text Box 38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32" name="Text Box 38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33" name="Text Box 38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34" name="Text Box 38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35" name="Text Box 38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36" name="Text Box 38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37" name="Text Box 38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38" name="Text Box 38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39" name="Text Box 38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40" name="Text Box 38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41" name="Text Box 38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42" name="Text Box 38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43" name="Text Box 38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44" name="Text Box 38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45" name="Text Box 38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46" name="Text Box 38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47" name="Text Box 38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48" name="Text Box 38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49" name="Text Box 38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50" name="Text Box 38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51" name="Text Box 38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52" name="Text Box 38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53" name="Text Box 38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54" name="Text Box 38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55" name="Text Box 38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56" name="Text Box 38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57" name="Text Box 38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58" name="Text Box 38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59" name="Text Box 38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60" name="Text Box 39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61" name="Text Box 39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62" name="Text Box 39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63" name="Text Box 39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64" name="Text Box 39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65" name="Text Box 39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66" name="Text Box 39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67" name="Text Box 39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68" name="Text Box 39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69" name="Text Box 39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70" name="Text Box 39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71" name="Text Box 39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72" name="Text Box 39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73" name="Text Box 39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74" name="Text Box 39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75" name="Text Box 39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76" name="Text Box 39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77" name="Text Box 39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78" name="Text Box 39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79" name="Text Box 39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80" name="Text Box 39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81" name="Text Box 39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82" name="Text Box 39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83" name="Text Box 39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84" name="Text Box 39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85" name="Text Box 39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86" name="Text Box 39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87" name="Text Box 39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88" name="Text Box 39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89" name="Text Box 39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90" name="Text Box 39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91" name="Text Box 39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92" name="Text Box 39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93" name="Text Box 39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94" name="Text Box 39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95" name="Text Box 39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96" name="Text Box 39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97" name="Text Box 39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98" name="Text Box 39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399" name="Text Box 39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00" name="Text Box 39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01" name="Text Box 39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02" name="Text Box 39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03" name="Text Box 39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04" name="Text Box 39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05" name="Text Box 39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06" name="Text Box 39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07" name="Text Box 39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08" name="Text Box 39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09" name="Text Box 39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10" name="Text Box 39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11" name="Text Box 39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12" name="Text Box 39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13" name="Text Box 39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14" name="Text Box 39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15" name="Text Box 39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16" name="Text Box 39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17" name="Text Box 39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18" name="Text Box 39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19" name="Text Box 39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20" name="Text Box 39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21" name="Text Box 39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22" name="Text Box 39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23" name="Text Box 39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24" name="Text Box 39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25" name="Text Box 39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26" name="Text Box 39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27" name="Text Box 39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28" name="Text Box 39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29" name="Text Box 39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30" name="Text Box 39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31" name="Text Box 39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32" name="Text Box 39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33" name="Text Box 39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34" name="Text Box 39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35" name="Text Box 39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36" name="Text Box 39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37" name="Text Box 39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38" name="Text Box 39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39" name="Text Box 39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40" name="Text Box 39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41" name="Text Box 39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42" name="Text Box 39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43" name="Text Box 39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44" name="Text Box 39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45" name="Text Box 39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46" name="Text Box 39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47" name="Text Box 39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48" name="Text Box 39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49" name="Text Box 39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50" name="Text Box 39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51" name="Text Box 39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52" name="Text Box 39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53" name="Text Box 39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54" name="Text Box 39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55" name="Text Box 39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56" name="Text Box 39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57" name="Text Box 39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58" name="Text Box 39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59" name="Text Box 39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60" name="Text Box 40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61" name="Text Box 40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62" name="Text Box 40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63" name="Text Box 40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64" name="Text Box 40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65" name="Text Box 40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66" name="Text Box 40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67" name="Text Box 40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68" name="Text Box 40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69" name="Text Box 40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70" name="Text Box 40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71" name="Text Box 40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72" name="Text Box 40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73" name="Text Box 40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74" name="Text Box 40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75" name="Text Box 40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76" name="Text Box 40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77" name="Text Box 40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78" name="Text Box 40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79" name="Text Box 40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80" name="Text Box 40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81" name="Text Box 40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82" name="Text Box 40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83" name="Text Box 40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84" name="Text Box 40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85" name="Text Box 40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86" name="Text Box 40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87" name="Text Box 40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88" name="Text Box 40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89" name="Text Box 40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90" name="Text Box 40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91" name="Text Box 40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92" name="Text Box 40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93" name="Text Box 40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94" name="Text Box 40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95" name="Text Box 40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96" name="Text Box 40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97" name="Text Box 40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98" name="Text Box 40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499" name="Text Box 40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00" name="Text Box 40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01" name="Text Box 40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02" name="Text Box 40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03" name="Text Box 40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04" name="Text Box 40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05" name="Text Box 40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06" name="Text Box 40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07" name="Text Box 40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08" name="Text Box 40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09" name="Text Box 40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10" name="Text Box 40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11" name="Text Box 40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12" name="Text Box 40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13" name="Text Box 40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14" name="Text Box 40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15" name="Text Box 40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16" name="Text Box 40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17" name="Text Box 40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18" name="Text Box 40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19" name="Text Box 40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20" name="Text Box 40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21" name="Text Box 40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22" name="Text Box 40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23" name="Text Box 40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24" name="Text Box 40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25" name="Text Box 40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26" name="Text Box 40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27" name="Text Box 40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28" name="Text Box 40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29" name="Text Box 40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30" name="Text Box 40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31" name="Text Box 40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32" name="Text Box 40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33" name="Text Box 40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34" name="Text Box 40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35" name="Text Box 40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36" name="Text Box 40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37" name="Text Box 40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38" name="Text Box 40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39" name="Text Box 40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40" name="Text Box 40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41" name="Text Box 40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42" name="Text Box 40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43" name="Text Box 40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44" name="Text Box 40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45" name="Text Box 40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46" name="Text Box 40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47" name="Text Box 40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48" name="Text Box 40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49" name="Text Box 40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50" name="Text Box 40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51" name="Text Box 40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52" name="Text Box 40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53" name="Text Box 40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54" name="Text Box 40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55" name="Text Box 40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56" name="Text Box 40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57" name="Text Box 40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58" name="Text Box 40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59" name="Text Box 40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60" name="Text Box 41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61" name="Text Box 41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62" name="Text Box 41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63" name="Text Box 41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64" name="Text Box 41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65" name="Text Box 41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66" name="Text Box 41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67" name="Text Box 41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68" name="Text Box 41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69" name="Text Box 41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70" name="Text Box 41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71" name="Text Box 41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72" name="Text Box 41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73" name="Text Box 41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74" name="Text Box 41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75" name="Text Box 41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76" name="Text Box 41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77" name="Text Box 41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78" name="Text Box 41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79" name="Text Box 41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80" name="Text Box 41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81" name="Text Box 41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82" name="Text Box 41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83" name="Text Box 41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84" name="Text Box 41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85" name="Text Box 41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86" name="Text Box 41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87" name="Text Box 41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88" name="Text Box 41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89" name="Text Box 41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90" name="Text Box 41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91" name="Text Box 41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92" name="Text Box 41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93" name="Text Box 41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94" name="Text Box 41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95" name="Text Box 41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96" name="Text Box 41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97" name="Text Box 41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98" name="Text Box 41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599" name="Text Box 41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00" name="Text Box 41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01" name="Text Box 41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02" name="Text Box 41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03" name="Text Box 41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04" name="Text Box 41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05" name="Text Box 41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06" name="Text Box 41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07" name="Text Box 41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08" name="Text Box 41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09" name="Text Box 41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10" name="Text Box 41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11" name="Text Box 41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12" name="Text Box 41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13" name="Text Box 41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14" name="Text Box 41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15" name="Text Box 41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16" name="Text Box 41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17" name="Text Box 41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18" name="Text Box 41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19" name="Text Box 41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20" name="Text Box 41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21" name="Text Box 41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22" name="Text Box 41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23" name="Text Box 41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24" name="Text Box 41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25" name="Text Box 41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26" name="Text Box 41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27" name="Text Box 41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28" name="Text Box 41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29" name="Text Box 41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30" name="Text Box 41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31" name="Text Box 41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32" name="Text Box 41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33" name="Text Box 41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34" name="Text Box 41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35" name="Text Box 41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36" name="Text Box 41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37" name="Text Box 41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38" name="Text Box 41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39" name="Text Box 41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40" name="Text Box 41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41" name="Text Box 41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42" name="Text Box 41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43" name="Text Box 41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44" name="Text Box 41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45" name="Text Box 41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46" name="Text Box 41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47" name="Text Box 41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48" name="Text Box 41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49" name="Text Box 41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50" name="Text Box 41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51" name="Text Box 41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52" name="Text Box 41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53" name="Text Box 41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54" name="Text Box 41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55" name="Text Box 41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56" name="Text Box 41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57" name="Text Box 41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58" name="Text Box 41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59" name="Text Box 41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60" name="Text Box 42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61" name="Text Box 42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62" name="Text Box 42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63" name="Text Box 42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64" name="Text Box 42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65" name="Text Box 42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66" name="Text Box 42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67" name="Text Box 42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68" name="Text Box 42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69" name="Text Box 42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70" name="Text Box 42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71" name="Text Box 42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72" name="Text Box 42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73" name="Text Box 42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74" name="Text Box 42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75" name="Text Box 42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76" name="Text Box 42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77" name="Text Box 42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78" name="Text Box 42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79" name="Text Box 42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80" name="Text Box 42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81" name="Text Box 42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82" name="Text Box 42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83" name="Text Box 42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84" name="Text Box 42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85" name="Text Box 42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86" name="Text Box 42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87" name="Text Box 42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88" name="Text Box 42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89" name="Text Box 42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90" name="Text Box 42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91" name="Text Box 42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92" name="Text Box 42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93" name="Text Box 42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94" name="Text Box 42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95" name="Text Box 42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96" name="Text Box 42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97" name="Text Box 42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98" name="Text Box 42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699" name="Text Box 42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00" name="Text Box 42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01" name="Text Box 42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02" name="Text Box 42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03" name="Text Box 42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04" name="Text Box 42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05" name="Text Box 42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06" name="Text Box 42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07" name="Text Box 42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08" name="Text Box 42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09" name="Text Box 42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10" name="Text Box 42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11" name="Text Box 42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12" name="Text Box 42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13" name="Text Box 42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14" name="Text Box 42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15" name="Text Box 42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16" name="Text Box 42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17" name="Text Box 42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18" name="Text Box 42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19" name="Text Box 42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20" name="Text Box 42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21" name="Text Box 42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22" name="Text Box 42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23" name="Text Box 42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24" name="Text Box 42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25" name="Text Box 42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26" name="Text Box 42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27" name="Text Box 42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28" name="Text Box 42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29" name="Text Box 42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30" name="Text Box 42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31" name="Text Box 42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32" name="Text Box 42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33" name="Text Box 42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34" name="Text Box 42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35" name="Text Box 42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36" name="Text Box 42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37" name="Text Box 42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38" name="Text Box 42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39" name="Text Box 42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40" name="Text Box 42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41" name="Text Box 42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42" name="Text Box 42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43" name="Text Box 42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44" name="Text Box 42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45" name="Text Box 42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46" name="Text Box 42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47" name="Text Box 42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48" name="Text Box 42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49" name="Text Box 42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50" name="Text Box 42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51" name="Text Box 42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52" name="Text Box 42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53" name="Text Box 42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54" name="Text Box 42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55" name="Text Box 42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56" name="Text Box 42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57" name="Text Box 42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58" name="Text Box 42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59" name="Text Box 42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60" name="Text Box 43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61" name="Text Box 43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62" name="Text Box 43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63" name="Text Box 43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64" name="Text Box 43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65" name="Text Box 43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66" name="Text Box 43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67" name="Text Box 43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68" name="Text Box 43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69" name="Text Box 43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70" name="Text Box 43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71" name="Text Box 43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72" name="Text Box 43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73" name="Text Box 43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74" name="Text Box 43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75" name="Text Box 43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76" name="Text Box 43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77" name="Text Box 43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78" name="Text Box 43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79" name="Text Box 43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80" name="Text Box 43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81" name="Text Box 43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82" name="Text Box 43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83" name="Text Box 43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84" name="Text Box 43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85" name="Text Box 43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86" name="Text Box 43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87" name="Text Box 43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88" name="Text Box 43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89" name="Text Box 43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90" name="Text Box 43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91" name="Text Box 43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92" name="Text Box 43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93" name="Text Box 43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94" name="Text Box 43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95" name="Text Box 43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96" name="Text Box 43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97" name="Text Box 43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98" name="Text Box 43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799" name="Text Box 43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00" name="Text Box 43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01" name="Text Box 43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02" name="Text Box 43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03" name="Text Box 43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04" name="Text Box 43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05" name="Text Box 43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06" name="Text Box 43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07" name="Text Box 43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08" name="Text Box 43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09" name="Text Box 43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10" name="Text Box 43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11" name="Text Box 43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12" name="Text Box 43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13" name="Text Box 43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14" name="Text Box 43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15" name="Text Box 43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16" name="Text Box 43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17" name="Text Box 43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18" name="Text Box 43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19" name="Text Box 43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20" name="Text Box 43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21" name="Text Box 43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22" name="Text Box 43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23" name="Text Box 43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24" name="Text Box 43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25" name="Text Box 43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26" name="Text Box 43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27" name="Text Box 43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28" name="Text Box 43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29" name="Text Box 43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30" name="Text Box 43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31" name="Text Box 43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32" name="Text Box 43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33" name="Text Box 43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34" name="Text Box 43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35" name="Text Box 43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36" name="Text Box 43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37" name="Text Box 43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38" name="Text Box 43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39" name="Text Box 43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40" name="Text Box 43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41" name="Text Box 43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42" name="Text Box 43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43" name="Text Box 43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44" name="Text Box 43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45" name="Text Box 43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46" name="Text Box 43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47" name="Text Box 43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48" name="Text Box 43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49" name="Text Box 43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50" name="Text Box 43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51" name="Text Box 43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52" name="Text Box 43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53" name="Text Box 43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54" name="Text Box 43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55" name="Text Box 43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56" name="Text Box 43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57" name="Text Box 43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58" name="Text Box 43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59" name="Text Box 43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60" name="Text Box 44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61" name="Text Box 44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62" name="Text Box 44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63" name="Text Box 44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64" name="Text Box 44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65" name="Text Box 44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66" name="Text Box 44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67" name="Text Box 44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68" name="Text Box 44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69" name="Text Box 44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70" name="Text Box 44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71" name="Text Box 44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72" name="Text Box 44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73" name="Text Box 44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74" name="Text Box 44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75" name="Text Box 44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76" name="Text Box 44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77" name="Text Box 44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78" name="Text Box 44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79" name="Text Box 44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80" name="Text Box 44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81" name="Text Box 44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82" name="Text Box 44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83" name="Text Box 44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84" name="Text Box 44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85" name="Text Box 44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86" name="Text Box 44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87" name="Text Box 44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88" name="Text Box 44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89" name="Text Box 44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90" name="Text Box 44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91" name="Text Box 44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92" name="Text Box 44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93" name="Text Box 44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94" name="Text Box 44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95" name="Text Box 44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96" name="Text Box 44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97" name="Text Box 44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98" name="Text Box 44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899" name="Text Box 44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00" name="Text Box 44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01" name="Text Box 44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02" name="Text Box 44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03" name="Text Box 44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04" name="Text Box 44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05" name="Text Box 44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06" name="Text Box 44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07" name="Text Box 44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08" name="Text Box 44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09" name="Text Box 44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10" name="Text Box 44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11" name="Text Box 44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12" name="Text Box 44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13" name="Text Box 44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14" name="Text Box 44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15" name="Text Box 44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16" name="Text Box 44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17" name="Text Box 44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18" name="Text Box 44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19" name="Text Box 44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20" name="Text Box 44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21" name="Text Box 44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22" name="Text Box 44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23" name="Text Box 44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24" name="Text Box 44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25" name="Text Box 44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26" name="Text Box 44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27" name="Text Box 44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28" name="Text Box 44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29" name="Text Box 44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30" name="Text Box 44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31" name="Text Box 44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32" name="Text Box 44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33" name="Text Box 44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34" name="Text Box 44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35" name="Text Box 44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36" name="Text Box 44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37" name="Text Box 44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38" name="Text Box 44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39" name="Text Box 44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40" name="Text Box 44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41" name="Text Box 44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42" name="Text Box 44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43" name="Text Box 44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44" name="Text Box 44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45" name="Text Box 44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46" name="Text Box 44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47" name="Text Box 44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48" name="Text Box 44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49" name="Text Box 44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50" name="Text Box 44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51" name="Text Box 44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52" name="Text Box 44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53" name="Text Box 44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54" name="Text Box 44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55" name="Text Box 44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56" name="Text Box 44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57" name="Text Box 44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58" name="Text Box 44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59" name="Text Box 44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60" name="Text Box 45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61" name="Text Box 45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62" name="Text Box 45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63" name="Text Box 45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64" name="Text Box 45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65" name="Text Box 45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66" name="Text Box 45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67" name="Text Box 45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68" name="Text Box 45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69" name="Text Box 45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70" name="Text Box 45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71" name="Text Box 45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72" name="Text Box 45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73" name="Text Box 45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74" name="Text Box 45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75" name="Text Box 45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76" name="Text Box 45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77" name="Text Box 45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78" name="Text Box 45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79" name="Text Box 45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80" name="Text Box 45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81" name="Text Box 45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82" name="Text Box 45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83" name="Text Box 45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84" name="Text Box 45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85" name="Text Box 45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86" name="Text Box 45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87" name="Text Box 45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88" name="Text Box 45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89" name="Text Box 45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90" name="Text Box 45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91" name="Text Box 45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92" name="Text Box 45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93" name="Text Box 45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94" name="Text Box 45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95" name="Text Box 45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96" name="Text Box 45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97" name="Text Box 45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98" name="Text Box 45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2999" name="Text Box 45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00" name="Text Box 45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01" name="Text Box 45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02" name="Text Box 45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03" name="Text Box 45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04" name="Text Box 45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05" name="Text Box 45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06" name="Text Box 45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07" name="Text Box 45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08" name="Text Box 45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09" name="Text Box 45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10" name="Text Box 45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11" name="Text Box 45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12" name="Text Box 45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13" name="Text Box 45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14" name="Text Box 45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15" name="Text Box 45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16" name="Text Box 45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17" name="Text Box 45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18" name="Text Box 45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19" name="Text Box 45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20" name="Text Box 45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21" name="Text Box 45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22" name="Text Box 45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23" name="Text Box 45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24" name="Text Box 45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25" name="Text Box 45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26" name="Text Box 45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27" name="Text Box 45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28" name="Text Box 45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29" name="Text Box 45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30" name="Text Box 45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31" name="Text Box 45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32" name="Text Box 45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33" name="Text Box 45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34" name="Text Box 45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35" name="Text Box 45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36" name="Text Box 45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37" name="Text Box 45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38" name="Text Box 45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39" name="Text Box 45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40" name="Text Box 45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41" name="Text Box 45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42" name="Text Box 45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43" name="Text Box 45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44" name="Text Box 45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45" name="Text Box 45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46" name="Text Box 45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47" name="Text Box 45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48" name="Text Box 45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49" name="Text Box 45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50" name="Text Box 45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51" name="Text Box 45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52" name="Text Box 45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53" name="Text Box 45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54" name="Text Box 45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55" name="Text Box 45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56" name="Text Box 45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57" name="Text Box 45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58" name="Text Box 45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59" name="Text Box 45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60" name="Text Box 46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61" name="Text Box 46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62" name="Text Box 46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63" name="Text Box 46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64" name="Text Box 46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65" name="Text Box 46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66" name="Text Box 46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67" name="Text Box 46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68" name="Text Box 46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69" name="Text Box 46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70" name="Text Box 46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71" name="Text Box 46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72" name="Text Box 46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73" name="Text Box 46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74" name="Text Box 46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75" name="Text Box 46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76" name="Text Box 46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77" name="Text Box 46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78" name="Text Box 46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79" name="Text Box 46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80" name="Text Box 46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81" name="Text Box 46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82" name="Text Box 46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83" name="Text Box 46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84" name="Text Box 46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85" name="Text Box 46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86" name="Text Box 46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87" name="Text Box 46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88" name="Text Box 46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89" name="Text Box 46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90" name="Text Box 46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91" name="Text Box 46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92" name="Text Box 46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93" name="Text Box 46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94" name="Text Box 46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95" name="Text Box 46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96" name="Text Box 46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97" name="Text Box 46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98" name="Text Box 46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099" name="Text Box 46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00" name="Text Box 46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01" name="Text Box 46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02" name="Text Box 46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03" name="Text Box 46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04" name="Text Box 46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05" name="Text Box 46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06" name="Text Box 46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07" name="Text Box 46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08" name="Text Box 46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09" name="Text Box 46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10" name="Text Box 46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11" name="Text Box 46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12" name="Text Box 46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13" name="Text Box 46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14" name="Text Box 46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15" name="Text Box 46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16" name="Text Box 46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17" name="Text Box 46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18" name="Text Box 46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19" name="Text Box 46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20" name="Text Box 46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21" name="Text Box 46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22" name="Text Box 46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23" name="Text Box 46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24" name="Text Box 46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25" name="Text Box 46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26" name="Text Box 46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27" name="Text Box 46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28" name="Text Box 46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29" name="Text Box 46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30" name="Text Box 46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31" name="Text Box 46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32" name="Text Box 46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33" name="Text Box 46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34" name="Text Box 46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35" name="Text Box 46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36" name="Text Box 46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37" name="Text Box 46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38" name="Text Box 46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39" name="Text Box 46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40" name="Text Box 46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41" name="Text Box 46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42" name="Text Box 46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43" name="Text Box 46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44" name="Text Box 46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45" name="Text Box 46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46" name="Text Box 46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47" name="Text Box 46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48" name="Text Box 46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49" name="Text Box 46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50" name="Text Box 46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51" name="Text Box 46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52" name="Text Box 46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53" name="Text Box 46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54" name="Text Box 46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55" name="Text Box 46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56" name="Text Box 46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57" name="Text Box 46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58" name="Text Box 46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59" name="Text Box 46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60" name="Text Box 47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61" name="Text Box 47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62" name="Text Box 47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63" name="Text Box 47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64" name="Text Box 47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65" name="Text Box 47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66" name="Text Box 47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67" name="Text Box 47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68" name="Text Box 47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69" name="Text Box 47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70" name="Text Box 47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71" name="Text Box 47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72" name="Text Box 47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73" name="Text Box 47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74" name="Text Box 47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75" name="Text Box 47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76" name="Text Box 47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77" name="Text Box 47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78" name="Text Box 47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79" name="Text Box 47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80" name="Text Box 47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81" name="Text Box 47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82" name="Text Box 47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83" name="Text Box 47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84" name="Text Box 47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85" name="Text Box 47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86" name="Text Box 47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87" name="Text Box 47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88" name="Text Box 47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89" name="Text Box 47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90" name="Text Box 47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91" name="Text Box 47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92" name="Text Box 47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93" name="Text Box 47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94" name="Text Box 47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95" name="Text Box 47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96" name="Text Box 47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97" name="Text Box 47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98" name="Text Box 47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199" name="Text Box 47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00" name="Text Box 47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01" name="Text Box 47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02" name="Text Box 47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03" name="Text Box 47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04" name="Text Box 47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05" name="Text Box 47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06" name="Text Box 47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07" name="Text Box 47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08" name="Text Box 47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09" name="Text Box 47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10" name="Text Box 47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11" name="Text Box 47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12" name="Text Box 47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13" name="Text Box 47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14" name="Text Box 47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15" name="Text Box 47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16" name="Text Box 47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17" name="Text Box 47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18" name="Text Box 47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19" name="Text Box 47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20" name="Text Box 47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21" name="Text Box 47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22" name="Text Box 47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23" name="Text Box 47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24" name="Text Box 47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25" name="Text Box 47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26" name="Text Box 47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27" name="Text Box 47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28" name="Text Box 47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29" name="Text Box 47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30" name="Text Box 47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31" name="Text Box 47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32" name="Text Box 47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33" name="Text Box 47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34" name="Text Box 47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35" name="Text Box 47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36" name="Text Box 47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37" name="Text Box 47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38" name="Text Box 47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39" name="Text Box 47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40" name="Text Box 47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41" name="Text Box 47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42" name="Text Box 47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43" name="Text Box 47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44" name="Text Box 47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45" name="Text Box 47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46" name="Text Box 47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47" name="Text Box 47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48" name="Text Box 47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49" name="Text Box 47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50" name="Text Box 47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51" name="Text Box 47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52" name="Text Box 47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53" name="Text Box 47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54" name="Text Box 47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55" name="Text Box 47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56" name="Text Box 47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57" name="Text Box 47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58" name="Text Box 47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59" name="Text Box 47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60" name="Text Box 48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61" name="Text Box 48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62" name="Text Box 48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63" name="Text Box 48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64" name="Text Box 48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65" name="Text Box 48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66" name="Text Box 48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67" name="Text Box 48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68" name="Text Box 48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69" name="Text Box 48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70" name="Text Box 48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71" name="Text Box 48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72" name="Text Box 48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73" name="Text Box 48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74" name="Text Box 48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75" name="Text Box 48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76" name="Text Box 48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77" name="Text Box 48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78" name="Text Box 48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79" name="Text Box 48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80" name="Text Box 48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81" name="Text Box 48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82" name="Text Box 48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83" name="Text Box 48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84" name="Text Box 48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85" name="Text Box 48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86" name="Text Box 48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87" name="Text Box 48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88" name="Text Box 48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89" name="Text Box 48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90" name="Text Box 48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91" name="Text Box 48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92" name="Text Box 48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93" name="Text Box 48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94" name="Text Box 48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95" name="Text Box 48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96" name="Text Box 48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97" name="Text Box 48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98" name="Text Box 48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299" name="Text Box 48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00" name="Text Box 48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01" name="Text Box 48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02" name="Text Box 48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03" name="Text Box 48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04" name="Text Box 48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05" name="Text Box 48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06" name="Text Box 48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07" name="Text Box 48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08" name="Text Box 48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09" name="Text Box 48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10" name="Text Box 48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11" name="Text Box 48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12" name="Text Box 48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13" name="Text Box 48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14" name="Text Box 48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15" name="Text Box 48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16" name="Text Box 48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17" name="Text Box 48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18" name="Text Box 48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19" name="Text Box 48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20" name="Text Box 48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21" name="Text Box 48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22" name="Text Box 48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23" name="Text Box 48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24" name="Text Box 48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25" name="Text Box 48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26" name="Text Box 48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27" name="Text Box 48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28" name="Text Box 48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29" name="Text Box 48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30" name="Text Box 48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31" name="Text Box 48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32" name="Text Box 48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33" name="Text Box 48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34" name="Text Box 48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35" name="Text Box 48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36" name="Text Box 48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37" name="Text Box 48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38" name="Text Box 48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39" name="Text Box 48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40" name="Text Box 48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41" name="Text Box 48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42" name="Text Box 48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43" name="Text Box 48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44" name="Text Box 48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45" name="Text Box 48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46" name="Text Box 48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47" name="Text Box 48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48" name="Text Box 48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49" name="Text Box 48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50" name="Text Box 48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51" name="Text Box 48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52" name="Text Box 48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53" name="Text Box 48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54" name="Text Box 48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55" name="Text Box 48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56" name="Text Box 48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57" name="Text Box 48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58" name="Text Box 48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59" name="Text Box 48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60" name="Text Box 49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61" name="Text Box 49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62" name="Text Box 49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63" name="Text Box 49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64" name="Text Box 49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65" name="Text Box 49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66" name="Text Box 49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67" name="Text Box 49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68" name="Text Box 49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69" name="Text Box 49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70" name="Text Box 49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71" name="Text Box 49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72" name="Text Box 49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73" name="Text Box 49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74" name="Text Box 49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75" name="Text Box 49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76" name="Text Box 49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77" name="Text Box 49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78" name="Text Box 49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79" name="Text Box 49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80" name="Text Box 49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81" name="Text Box 49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82" name="Text Box 49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83" name="Text Box 49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84" name="Text Box 49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85" name="Text Box 49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86" name="Text Box 49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87" name="Text Box 49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88" name="Text Box 49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89" name="Text Box 49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90" name="Text Box 49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91" name="Text Box 49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92" name="Text Box 49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93" name="Text Box 49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94" name="Text Box 49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95" name="Text Box 49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96" name="Text Box 49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97" name="Text Box 49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98" name="Text Box 49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399" name="Text Box 49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00" name="Text Box 49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01" name="Text Box 49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02" name="Text Box 49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03" name="Text Box 49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04" name="Text Box 49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05" name="Text Box 49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06" name="Text Box 49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07" name="Text Box 49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08" name="Text Box 49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09" name="Text Box 49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10" name="Text Box 49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11" name="Text Box 49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12" name="Text Box 49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13" name="Text Box 49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14" name="Text Box 49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15" name="Text Box 49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16" name="Text Box 49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17" name="Text Box 49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18" name="Text Box 49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19" name="Text Box 49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20" name="Text Box 49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21" name="Text Box 49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22" name="Text Box 49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23" name="Text Box 49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24" name="Text Box 49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25" name="Text Box 49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26" name="Text Box 49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27" name="Text Box 49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28" name="Text Box 49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29" name="Text Box 49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30" name="Text Box 49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31" name="Text Box 49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32" name="Text Box 49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33" name="Text Box 49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34" name="Text Box 49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35" name="Text Box 49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36" name="Text Box 49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37" name="Text Box 49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38" name="Text Box 49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39" name="Text Box 49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40" name="Text Box 49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41" name="Text Box 49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42" name="Text Box 49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43" name="Text Box 49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44" name="Text Box 49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45" name="Text Box 49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46" name="Text Box 49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47" name="Text Box 49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48" name="Text Box 49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49" name="Text Box 49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50" name="Text Box 49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51" name="Text Box 49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52" name="Text Box 49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53" name="Text Box 49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54" name="Text Box 49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55" name="Text Box 49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56" name="Text Box 49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57" name="Text Box 49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58" name="Text Box 49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59" name="Text Box 49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60" name="Text Box 50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61" name="Text Box 50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62" name="Text Box 50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63" name="Text Box 50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64" name="Text Box 50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65" name="Text Box 50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66" name="Text Box 50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67" name="Text Box 50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68" name="Text Box 50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69" name="Text Box 50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70" name="Text Box 50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71" name="Text Box 50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72" name="Text Box 50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73" name="Text Box 50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74" name="Text Box 50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75" name="Text Box 50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76" name="Text Box 50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77" name="Text Box 50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78" name="Text Box 50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79" name="Text Box 50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80" name="Text Box 50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81" name="Text Box 50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82" name="Text Box 50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83" name="Text Box 50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84" name="Text Box 50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85" name="Text Box 50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86" name="Text Box 50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87" name="Text Box 50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88" name="Text Box 50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89" name="Text Box 50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90" name="Text Box 50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91" name="Text Box 50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92" name="Text Box 50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93" name="Text Box 50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94" name="Text Box 50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95" name="Text Box 50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96" name="Text Box 50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97" name="Text Box 50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98" name="Text Box 50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499" name="Text Box 50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00" name="Text Box 50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01" name="Text Box 50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02" name="Text Box 50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03" name="Text Box 50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04" name="Text Box 50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05" name="Text Box 50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06" name="Text Box 50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07" name="Text Box 50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08" name="Text Box 50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09" name="Text Box 50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10" name="Text Box 50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11" name="Text Box 50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12" name="Text Box 50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13" name="Text Box 50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14" name="Text Box 50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15" name="Text Box 50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16" name="Text Box 50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17" name="Text Box 50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18" name="Text Box 50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19" name="Text Box 50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20" name="Text Box 50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21" name="Text Box 50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22" name="Text Box 50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23" name="Text Box 50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24" name="Text Box 50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25" name="Text Box 50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26" name="Text Box 50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27" name="Text Box 50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28" name="Text Box 50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29" name="Text Box 50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30" name="Text Box 50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31" name="Text Box 50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32" name="Text Box 50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33" name="Text Box 50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34" name="Text Box 50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35" name="Text Box 50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36" name="Text Box 50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37" name="Text Box 50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38" name="Text Box 50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39" name="Text Box 50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40" name="Text Box 50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41" name="Text Box 50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42" name="Text Box 50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43" name="Text Box 50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44" name="Text Box 50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45" name="Text Box 50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46" name="Text Box 50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47" name="Text Box 50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48" name="Text Box 50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49" name="Text Box 50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50" name="Text Box 50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51" name="Text Box 50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52" name="Text Box 50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53" name="Text Box 50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54" name="Text Box 50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55" name="Text Box 50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56" name="Text Box 50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57" name="Text Box 50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58" name="Text Box 50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59" name="Text Box 50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60" name="Text Box 51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61" name="Text Box 51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62" name="Text Box 51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63" name="Text Box 51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64" name="Text Box 51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65" name="Text Box 51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66" name="Text Box 51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67" name="Text Box 51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68" name="Text Box 51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69" name="Text Box 51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70" name="Text Box 51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71" name="Text Box 51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72" name="Text Box 51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73" name="Text Box 51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74" name="Text Box 51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75" name="Text Box 51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76" name="Text Box 51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77" name="Text Box 51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78" name="Text Box 51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79" name="Text Box 51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80" name="Text Box 51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81" name="Text Box 51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82" name="Text Box 51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83" name="Text Box 51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84" name="Text Box 51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85" name="Text Box 51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86" name="Text Box 51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87" name="Text Box 51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88" name="Text Box 51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89" name="Text Box 51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90" name="Text Box 51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91" name="Text Box 51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92" name="Text Box 51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93" name="Text Box 51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94" name="Text Box 51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95" name="Text Box 51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96" name="Text Box 51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97" name="Text Box 51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98" name="Text Box 51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599" name="Text Box 51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00" name="Text Box 51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01" name="Text Box 51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02" name="Text Box 51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03" name="Text Box 51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04" name="Text Box 51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05" name="Text Box 51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06" name="Text Box 51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07" name="Text Box 51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08" name="Text Box 51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09" name="Text Box 51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10" name="Text Box 51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11" name="Text Box 51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12" name="Text Box 51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13" name="Text Box 51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14" name="Text Box 51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15" name="Text Box 51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16" name="Text Box 51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17" name="Text Box 51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18" name="Text Box 51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19" name="Text Box 51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20" name="Text Box 51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21" name="Text Box 51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22" name="Text Box 51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23" name="Text Box 51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24" name="Text Box 51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25" name="Text Box 51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26" name="Text Box 51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27" name="Text Box 51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28" name="Text Box 51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29" name="Text Box 51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30" name="Text Box 51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31" name="Text Box 51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32" name="Text Box 51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33" name="Text Box 51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34" name="Text Box 51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35" name="Text Box 51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36" name="Text Box 51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37" name="Text Box 51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38" name="Text Box 51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39" name="Text Box 51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40" name="Text Box 51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41" name="Text Box 51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42" name="Text Box 51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43" name="Text Box 51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44" name="Text Box 51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45" name="Text Box 51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46" name="Text Box 51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47" name="Text Box 51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48" name="Text Box 51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49" name="Text Box 51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50" name="Text Box 51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51" name="Text Box 51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52" name="Text Box 51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53" name="Text Box 51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54" name="Text Box 51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55" name="Text Box 51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56" name="Text Box 51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57" name="Text Box 51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58" name="Text Box 51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59" name="Text Box 51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60" name="Text Box 52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61" name="Text Box 52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62" name="Text Box 52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63" name="Text Box 52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64" name="Text Box 52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65" name="Text Box 52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66" name="Text Box 52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67" name="Text Box 52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68" name="Text Box 52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69" name="Text Box 52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70" name="Text Box 52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71" name="Text Box 52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72" name="Text Box 52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73" name="Text Box 52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74" name="Text Box 52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75" name="Text Box 52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76" name="Text Box 52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77" name="Text Box 52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78" name="Text Box 52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79" name="Text Box 52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80" name="Text Box 52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81" name="Text Box 52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82" name="Text Box 52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83" name="Text Box 52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84" name="Text Box 52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85" name="Text Box 52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86" name="Text Box 52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87" name="Text Box 52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88" name="Text Box 52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89" name="Text Box 52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90" name="Text Box 52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91" name="Text Box 52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92" name="Text Box 52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93" name="Text Box 52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94" name="Text Box 52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95" name="Text Box 52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96" name="Text Box 52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97" name="Text Box 52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98" name="Text Box 52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699" name="Text Box 52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00" name="Text Box 52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01" name="Text Box 52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02" name="Text Box 52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03" name="Text Box 52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04" name="Text Box 52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05" name="Text Box 52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06" name="Text Box 52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07" name="Text Box 52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08" name="Text Box 52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09" name="Text Box 52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10" name="Text Box 52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11" name="Text Box 52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12" name="Text Box 52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13" name="Text Box 52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14" name="Text Box 52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15" name="Text Box 52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16" name="Text Box 52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17" name="Text Box 52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18" name="Text Box 52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19" name="Text Box 52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20" name="Text Box 52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21" name="Text Box 52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22" name="Text Box 52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23" name="Text Box 52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24" name="Text Box 52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25" name="Text Box 52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26" name="Text Box 52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27" name="Text Box 52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28" name="Text Box 52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29" name="Text Box 52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30" name="Text Box 52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31" name="Text Box 52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32" name="Text Box 52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33" name="Text Box 52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34" name="Text Box 52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35" name="Text Box 52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36" name="Text Box 52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37" name="Text Box 52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38" name="Text Box 52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39" name="Text Box 52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40" name="Text Box 52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41" name="Text Box 52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42" name="Text Box 52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43" name="Text Box 52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44" name="Text Box 52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45" name="Text Box 52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46" name="Text Box 52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47" name="Text Box 52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48" name="Text Box 52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49" name="Text Box 52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50" name="Text Box 52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51" name="Text Box 52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52" name="Text Box 52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53" name="Text Box 52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54" name="Text Box 52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55" name="Text Box 52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56" name="Text Box 52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57" name="Text Box 52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58" name="Text Box 52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59" name="Text Box 52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60" name="Text Box 53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61" name="Text Box 53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62" name="Text Box 53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63" name="Text Box 53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64" name="Text Box 53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65" name="Text Box 53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66" name="Text Box 53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67" name="Text Box 53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68" name="Text Box 530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69" name="Text Box 530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70" name="Text Box 531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71" name="Text Box 531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72" name="Text Box 531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73" name="Text Box 531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74" name="Text Box 531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75" name="Text Box 531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76" name="Text Box 531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77" name="Text Box 531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78" name="Text Box 531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79" name="Text Box 531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80" name="Text Box 532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81" name="Text Box 532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82" name="Text Box 532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83" name="Text Box 532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84" name="Text Box 532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85" name="Text Box 532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86" name="Text Box 532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87" name="Text Box 532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88" name="Text Box 532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89" name="Text Box 532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90" name="Text Box 533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91" name="Text Box 533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92" name="Text Box 533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93" name="Text Box 533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94" name="Text Box 533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95" name="Text Box 533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96" name="Text Box 533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97" name="Text Box 533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98" name="Text Box 533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799" name="Text Box 533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00" name="Text Box 534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01" name="Text Box 534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02" name="Text Box 534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03" name="Text Box 534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04" name="Text Box 534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05" name="Text Box 534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06" name="Text Box 534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07" name="Text Box 534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08" name="Text Box 534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09" name="Text Box 534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10" name="Text Box 535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11" name="Text Box 535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12" name="Text Box 535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13" name="Text Box 535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14" name="Text Box 535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15" name="Text Box 535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16" name="Text Box 535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17" name="Text Box 535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18" name="Text Box 535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19" name="Text Box 535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20" name="Text Box 536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21" name="Text Box 536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22" name="Text Box 536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23" name="Text Box 536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24" name="Text Box 536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25" name="Text Box 536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26" name="Text Box 536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27" name="Text Box 536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28" name="Text Box 536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29" name="Text Box 536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30" name="Text Box 537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31" name="Text Box 537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32" name="Text Box 537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33" name="Text Box 537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34" name="Text Box 537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35" name="Text Box 537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36" name="Text Box 537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37" name="Text Box 537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38" name="Text Box 537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39" name="Text Box 537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40" name="Text Box 538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41" name="Text Box 538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42" name="Text Box 538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43" name="Text Box 538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44" name="Text Box 538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45" name="Text Box 538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46" name="Text Box 538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47" name="Text Box 538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48" name="Text Box 538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49" name="Text Box 538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50" name="Text Box 539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51" name="Text Box 539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52" name="Text Box 539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53" name="Text Box 539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54" name="Text Box 539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55" name="Text Box 539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56" name="Text Box 539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57" name="Text Box 539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58" name="Text Box 5398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59" name="Text Box 5399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60" name="Text Box 5400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61" name="Text Box 5401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62" name="Text Box 5402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63" name="Text Box 5403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64" name="Text Box 5404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65" name="Text Box 5405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66" name="Text Box 5406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1428</xdr:row>
      <xdr:rowOff>0</xdr:rowOff>
    </xdr:from>
    <xdr:to>
      <xdr:col>4</xdr:col>
      <xdr:colOff>85725</xdr:colOff>
      <xdr:row>1429</xdr:row>
      <xdr:rowOff>47626</xdr:rowOff>
    </xdr:to>
    <xdr:sp macro="" textlink="">
      <xdr:nvSpPr>
        <xdr:cNvPr id="13867" name="Text Box 5407"/>
        <xdr:cNvSpPr txBox="1">
          <a:spLocks noChangeArrowheads="1"/>
        </xdr:cNvSpPr>
      </xdr:nvSpPr>
      <xdr:spPr bwMode="auto">
        <a:xfrm>
          <a:off x="4686300" y="272034000"/>
          <a:ext cx="85725" cy="209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68" name="Text Box 5427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69" name="Text Box 5428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70" name="Text Box 5429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71" name="Text Box 5430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72" name="Text Box 5431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73" name="Text Box 5432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74" name="Text Box 5433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75" name="Text Box 5434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76" name="Text Box 5435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77" name="Text Box 5436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78" name="Text Box 5437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79" name="Text Box 5438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80" name="Text Box 5439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81" name="Text Box 5440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82" name="Text Box 5441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83" name="Text Box 5442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84" name="Text Box 5443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85" name="Text Box 5444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86" name="Text Box 5445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87" name="Text Box 5446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88" name="Text Box 5447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89" name="Text Box 5448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90" name="Text Box 5449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91" name="Text Box 5450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92" name="Text Box 5451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93" name="Text Box 5452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94" name="Text Box 5453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95" name="Text Box 5454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96" name="Text Box 5455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97" name="Text Box 5456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98" name="Text Box 5457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899" name="Text Box 5458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900" name="Text Box 5459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901" name="Text Box 5460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902" name="Text Box 5461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903" name="Text Box 5462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904" name="Text Box 5463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905" name="Text Box 5464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906" name="Text Box 5465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907" name="Text Box 5466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908" name="Text Box 5467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1427</xdr:row>
      <xdr:rowOff>0</xdr:rowOff>
    </xdr:from>
    <xdr:to>
      <xdr:col>4</xdr:col>
      <xdr:colOff>85725</xdr:colOff>
      <xdr:row>1428</xdr:row>
      <xdr:rowOff>47624</xdr:rowOff>
    </xdr:to>
    <xdr:sp macro="" textlink="">
      <xdr:nvSpPr>
        <xdr:cNvPr id="13909" name="Text Box 5468"/>
        <xdr:cNvSpPr txBox="1">
          <a:spLocks noChangeArrowheads="1"/>
        </xdr:cNvSpPr>
      </xdr:nvSpPr>
      <xdr:spPr bwMode="auto">
        <a:xfrm>
          <a:off x="4686300" y="2718435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10" name="Text Box 25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11" name="Text Box 25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12" name="Text Box 25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13" name="Text Box 25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14" name="Text Box 25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15" name="Text Box 25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16" name="Text Box 25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17" name="Text Box 25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18" name="Text Box 25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19" name="Text Box 25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20" name="Text Box 25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21" name="Text Box 25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22" name="Text Box 25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23" name="Text Box 25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24" name="Text Box 26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25" name="Text Box 26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26" name="Text Box 26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27" name="Text Box 26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28" name="Text Box 26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29" name="Text Box 26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30" name="Text Box 26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31" name="Text Box 26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32" name="Text Box 26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33" name="Text Box 26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34" name="Text Box 26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35" name="Text Box 26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36" name="Text Box 26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37" name="Text Box 26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38" name="Text Box 26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39" name="Text Box 26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40" name="Text Box 26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41" name="Text Box 26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42" name="Text Box 26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43" name="Text Box 26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44" name="Text Box 26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45" name="Text Box 26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46" name="Text Box 26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47" name="Text Box 26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48" name="Text Box 26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49" name="Text Box 26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50" name="Text Box 26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51" name="Text Box 26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52" name="Text Box 26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53" name="Text Box 26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54" name="Text Box 26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55" name="Text Box 26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56" name="Text Box 26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57" name="Text Box 26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58" name="Text Box 26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59" name="Text Box 26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60" name="Text Box 26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61" name="Text Box 26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62" name="Text Box 26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63" name="Text Box 26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64" name="Text Box 26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65" name="Text Box 26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66" name="Text Box 26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67" name="Text Box 26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68" name="Text Box 26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69" name="Text Box 26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70" name="Text Box 26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71" name="Text Box 26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72" name="Text Box 26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73" name="Text Box 26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74" name="Text Box 26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75" name="Text Box 26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76" name="Text Box 26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77" name="Text Box 26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78" name="Text Box 26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79" name="Text Box 26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80" name="Text Box 26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81" name="Text Box 26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82" name="Text Box 27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83" name="Text Box 27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84" name="Text Box 27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85" name="Text Box 27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86" name="Text Box 27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87" name="Text Box 27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88" name="Text Box 27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89" name="Text Box 27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90" name="Text Box 27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91" name="Text Box 27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92" name="Text Box 27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93" name="Text Box 27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94" name="Text Box 27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95" name="Text Box 27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96" name="Text Box 27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97" name="Text Box 27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98" name="Text Box 27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3999" name="Text Box 27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00" name="Text Box 27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01" name="Text Box 27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02" name="Text Box 27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03" name="Text Box 27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04" name="Text Box 27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05" name="Text Box 27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06" name="Text Box 27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07" name="Text Box 27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08" name="Text Box 27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09" name="Text Box 27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10" name="Text Box 27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11" name="Text Box 27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12" name="Text Box 27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13" name="Text Box 27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14" name="Text Box 27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15" name="Text Box 27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16" name="Text Box 27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17" name="Text Box 27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18" name="Text Box 27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19" name="Text Box 27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20" name="Text Box 27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21" name="Text Box 27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22" name="Text Box 27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23" name="Text Box 27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24" name="Text Box 27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25" name="Text Box 27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26" name="Text Box 27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27" name="Text Box 27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28" name="Text Box 27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29" name="Text Box 27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30" name="Text Box 27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31" name="Text Box 27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32" name="Text Box 27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33" name="Text Box 27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34" name="Text Box 27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35" name="Text Box 27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36" name="Text Box 27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37" name="Text Box 27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38" name="Text Box 27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39" name="Text Box 27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40" name="Text Box 27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41" name="Text Box 27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42" name="Text Box 27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43" name="Text Box 27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44" name="Text Box 27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45" name="Text Box 27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46" name="Text Box 27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47" name="Text Box 27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48" name="Text Box 27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49" name="Text Box 27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50" name="Text Box 27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51" name="Text Box 27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52" name="Text Box 27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53" name="Text Box 27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54" name="Text Box 27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55" name="Text Box 27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56" name="Text Box 27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57" name="Text Box 27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58" name="Text Box 27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59" name="Text Box 27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60" name="Text Box 27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61" name="Text Box 27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62" name="Text Box 27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63" name="Text Box 27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64" name="Text Box 27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65" name="Text Box 27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66" name="Text Box 27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67" name="Text Box 27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68" name="Text Box 27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69" name="Text Box 27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70" name="Text Box 27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71" name="Text Box 27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72" name="Text Box 27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73" name="Text Box 27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74" name="Text Box 27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75" name="Text Box 27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76" name="Text Box 27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77" name="Text Box 27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78" name="Text Box 27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79" name="Text Box 27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80" name="Text Box 27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81" name="Text Box 27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82" name="Text Box 28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83" name="Text Box 28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84" name="Text Box 28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85" name="Text Box 28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86" name="Text Box 28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87" name="Text Box 28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88" name="Text Box 28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89" name="Text Box 28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90" name="Text Box 28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91" name="Text Box 28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92" name="Text Box 28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93" name="Text Box 28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94" name="Text Box 28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95" name="Text Box 28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96" name="Text Box 28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97" name="Text Box 28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98" name="Text Box 28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099" name="Text Box 28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00" name="Text Box 28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01" name="Text Box 28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02" name="Text Box 28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03" name="Text Box 28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04" name="Text Box 28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05" name="Text Box 28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06" name="Text Box 28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07" name="Text Box 28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08" name="Text Box 28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09" name="Text Box 28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10" name="Text Box 28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11" name="Text Box 28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12" name="Text Box 28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13" name="Text Box 28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14" name="Text Box 28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15" name="Text Box 28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16" name="Text Box 28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17" name="Text Box 28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18" name="Text Box 28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19" name="Text Box 28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20" name="Text Box 28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21" name="Text Box 28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22" name="Text Box 28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23" name="Text Box 28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24" name="Text Box 28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25" name="Text Box 28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26" name="Text Box 28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27" name="Text Box 28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28" name="Text Box 28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29" name="Text Box 28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30" name="Text Box 28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31" name="Text Box 28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32" name="Text Box 28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33" name="Text Box 28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34" name="Text Box 28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35" name="Text Box 28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36" name="Text Box 28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37" name="Text Box 28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38" name="Text Box 28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39" name="Text Box 28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40" name="Text Box 28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41" name="Text Box 28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42" name="Text Box 28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43" name="Text Box 28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44" name="Text Box 28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45" name="Text Box 28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46" name="Text Box 28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47" name="Text Box 28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48" name="Text Box 28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49" name="Text Box 28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50" name="Text Box 28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51" name="Text Box 28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52" name="Text Box 28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53" name="Text Box 28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54" name="Text Box 28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55" name="Text Box 28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56" name="Text Box 28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57" name="Text Box 28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58" name="Text Box 28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59" name="Text Box 28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60" name="Text Box 28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61" name="Text Box 28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62" name="Text Box 28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63" name="Text Box 28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64" name="Text Box 28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65" name="Text Box 28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66" name="Text Box 28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67" name="Text Box 28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68" name="Text Box 28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69" name="Text Box 28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70" name="Text Box 28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71" name="Text Box 28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72" name="Text Box 28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73" name="Text Box 28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74" name="Text Box 28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75" name="Text Box 28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76" name="Text Box 28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77" name="Text Box 28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78" name="Text Box 28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79" name="Text Box 28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80" name="Text Box 28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81" name="Text Box 28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82" name="Text Box 29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83" name="Text Box 29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84" name="Text Box 29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85" name="Text Box 29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86" name="Text Box 29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87" name="Text Box 29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88" name="Text Box 29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89" name="Text Box 29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90" name="Text Box 29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91" name="Text Box 29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92" name="Text Box 29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93" name="Text Box 29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94" name="Text Box 29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95" name="Text Box 29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96" name="Text Box 29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97" name="Text Box 29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98" name="Text Box 29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199" name="Text Box 29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00" name="Text Box 29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01" name="Text Box 29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02" name="Text Box 29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03" name="Text Box 29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04" name="Text Box 29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05" name="Text Box 29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06" name="Text Box 29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07" name="Text Box 29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08" name="Text Box 29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09" name="Text Box 29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10" name="Text Box 29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11" name="Text Box 29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12" name="Text Box 29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13" name="Text Box 29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14" name="Text Box 29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15" name="Text Box 29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16" name="Text Box 29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17" name="Text Box 29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18" name="Text Box 29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19" name="Text Box 29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20" name="Text Box 29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21" name="Text Box 29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22" name="Text Box 29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23" name="Text Box 29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24" name="Text Box 29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25" name="Text Box 29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26" name="Text Box 29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27" name="Text Box 29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28" name="Text Box 29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29" name="Text Box 29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30" name="Text Box 29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31" name="Text Box 29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32" name="Text Box 29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33" name="Text Box 29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34" name="Text Box 29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35" name="Text Box 29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36" name="Text Box 29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37" name="Text Box 29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38" name="Text Box 29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39" name="Text Box 29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40" name="Text Box 29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41" name="Text Box 29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42" name="Text Box 29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43" name="Text Box 29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44" name="Text Box 29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45" name="Text Box 29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46" name="Text Box 29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47" name="Text Box 29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48" name="Text Box 29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49" name="Text Box 29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50" name="Text Box 29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51" name="Text Box 29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52" name="Text Box 29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53" name="Text Box 29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54" name="Text Box 29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55" name="Text Box 29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56" name="Text Box 29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57" name="Text Box 29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58" name="Text Box 29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59" name="Text Box 29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60" name="Text Box 29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61" name="Text Box 29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62" name="Text Box 29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63" name="Text Box 29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64" name="Text Box 29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65" name="Text Box 29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66" name="Text Box 29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67" name="Text Box 29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68" name="Text Box 29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69" name="Text Box 29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70" name="Text Box 29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71" name="Text Box 29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72" name="Text Box 29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73" name="Text Box 29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74" name="Text Box 29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75" name="Text Box 29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76" name="Text Box 29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77" name="Text Box 29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78" name="Text Box 29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79" name="Text Box 29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80" name="Text Box 29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81" name="Text Box 29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82" name="Text Box 30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83" name="Text Box 30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84" name="Text Box 30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85" name="Text Box 30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86" name="Text Box 30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87" name="Text Box 30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88" name="Text Box 30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89" name="Text Box 30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90" name="Text Box 30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91" name="Text Box 30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92" name="Text Box 30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93" name="Text Box 30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94" name="Text Box 30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95" name="Text Box 30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96" name="Text Box 30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97" name="Text Box 30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98" name="Text Box 30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299" name="Text Box 30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00" name="Text Box 30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01" name="Text Box 30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02" name="Text Box 30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03" name="Text Box 30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04" name="Text Box 30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05" name="Text Box 30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06" name="Text Box 30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07" name="Text Box 30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08" name="Text Box 30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09" name="Text Box 30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10" name="Text Box 30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11" name="Text Box 30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12" name="Text Box 30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13" name="Text Box 30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14" name="Text Box 30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15" name="Text Box 30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16" name="Text Box 30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17" name="Text Box 30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18" name="Text Box 30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19" name="Text Box 30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20" name="Text Box 30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21" name="Text Box 30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22" name="Text Box 30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23" name="Text Box 30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24" name="Text Box 30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25" name="Text Box 30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26" name="Text Box 30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27" name="Text Box 30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28" name="Text Box 30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29" name="Text Box 30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30" name="Text Box 30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31" name="Text Box 30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32" name="Text Box 30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33" name="Text Box 30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34" name="Text Box 30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35" name="Text Box 30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36" name="Text Box 30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37" name="Text Box 30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38" name="Text Box 30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39" name="Text Box 30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40" name="Text Box 30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41" name="Text Box 30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42" name="Text Box 30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43" name="Text Box 30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44" name="Text Box 30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45" name="Text Box 30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46" name="Text Box 30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47" name="Text Box 30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48" name="Text Box 30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49" name="Text Box 30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50" name="Text Box 30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51" name="Text Box 30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52" name="Text Box 30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53" name="Text Box 30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54" name="Text Box 30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55" name="Text Box 30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56" name="Text Box 30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57" name="Text Box 30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58" name="Text Box 30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59" name="Text Box 30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60" name="Text Box 30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61" name="Text Box 30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62" name="Text Box 30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63" name="Text Box 30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64" name="Text Box 30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65" name="Text Box 30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66" name="Text Box 30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67" name="Text Box 30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68" name="Text Box 30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69" name="Text Box 30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70" name="Text Box 30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71" name="Text Box 30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72" name="Text Box 30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73" name="Text Box 30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74" name="Text Box 30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75" name="Text Box 30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76" name="Text Box 30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77" name="Text Box 30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78" name="Text Box 30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79" name="Text Box 30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80" name="Text Box 30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81" name="Text Box 30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82" name="Text Box 31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83" name="Text Box 31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84" name="Text Box 31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85" name="Text Box 31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86" name="Text Box 31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87" name="Text Box 31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88" name="Text Box 31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89" name="Text Box 31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90" name="Text Box 31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91" name="Text Box 31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92" name="Text Box 31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93" name="Text Box 31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94" name="Text Box 31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95" name="Text Box 31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96" name="Text Box 31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97" name="Text Box 31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98" name="Text Box 31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399" name="Text Box 31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00" name="Text Box 31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01" name="Text Box 31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02" name="Text Box 31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03" name="Text Box 31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04" name="Text Box 31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05" name="Text Box 31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06" name="Text Box 31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07" name="Text Box 31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08" name="Text Box 31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09" name="Text Box 31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10" name="Text Box 31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11" name="Text Box 31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12" name="Text Box 31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13" name="Text Box 31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14" name="Text Box 31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15" name="Text Box 31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16" name="Text Box 31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17" name="Text Box 31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18" name="Text Box 31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19" name="Text Box 31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20" name="Text Box 31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21" name="Text Box 31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22" name="Text Box 31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23" name="Text Box 31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24" name="Text Box 31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25" name="Text Box 31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26" name="Text Box 31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27" name="Text Box 31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28" name="Text Box 31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29" name="Text Box 31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30" name="Text Box 31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31" name="Text Box 31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32" name="Text Box 31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33" name="Text Box 31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34" name="Text Box 31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35" name="Text Box 31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36" name="Text Box 31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37" name="Text Box 31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38" name="Text Box 31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39" name="Text Box 31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40" name="Text Box 31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41" name="Text Box 31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42" name="Text Box 31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43" name="Text Box 31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44" name="Text Box 31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45" name="Text Box 31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46" name="Text Box 31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47" name="Text Box 31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48" name="Text Box 31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49" name="Text Box 31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50" name="Text Box 31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51" name="Text Box 31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52" name="Text Box 31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53" name="Text Box 31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54" name="Text Box 31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55" name="Text Box 31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56" name="Text Box 31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57" name="Text Box 31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58" name="Text Box 31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59" name="Text Box 31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60" name="Text Box 31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61" name="Text Box 31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62" name="Text Box 31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63" name="Text Box 31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64" name="Text Box 31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65" name="Text Box 31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66" name="Text Box 31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67" name="Text Box 31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68" name="Text Box 31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69" name="Text Box 31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70" name="Text Box 31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71" name="Text Box 31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72" name="Text Box 31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73" name="Text Box 31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74" name="Text Box 31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75" name="Text Box 31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76" name="Text Box 31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77" name="Text Box 31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78" name="Text Box 31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79" name="Text Box 31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80" name="Text Box 31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81" name="Text Box 31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82" name="Text Box 32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83" name="Text Box 32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84" name="Text Box 32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85" name="Text Box 32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86" name="Text Box 32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87" name="Text Box 32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88" name="Text Box 32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89" name="Text Box 32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90" name="Text Box 32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91" name="Text Box 32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92" name="Text Box 32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93" name="Text Box 32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94" name="Text Box 32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95" name="Text Box 32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96" name="Text Box 32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97" name="Text Box 32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98" name="Text Box 32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499" name="Text Box 32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00" name="Text Box 32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01" name="Text Box 32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02" name="Text Box 32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03" name="Text Box 32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04" name="Text Box 32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05" name="Text Box 32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06" name="Text Box 32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07" name="Text Box 32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08" name="Text Box 32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09" name="Text Box 32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10" name="Text Box 32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11" name="Text Box 32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12" name="Text Box 32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13" name="Text Box 32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14" name="Text Box 32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15" name="Text Box 32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16" name="Text Box 32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17" name="Text Box 32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18" name="Text Box 32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19" name="Text Box 32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20" name="Text Box 32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21" name="Text Box 32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22" name="Text Box 32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23" name="Text Box 32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24" name="Text Box 32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25" name="Text Box 32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26" name="Text Box 32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27" name="Text Box 32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28" name="Text Box 32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29" name="Text Box 32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30" name="Text Box 32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31" name="Text Box 32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32" name="Text Box 32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33" name="Text Box 32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34" name="Text Box 32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35" name="Text Box 32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36" name="Text Box 32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37" name="Text Box 32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38" name="Text Box 32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39" name="Text Box 32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40" name="Text Box 32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41" name="Text Box 32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42" name="Text Box 32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43" name="Text Box 32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44" name="Text Box 32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45" name="Text Box 32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46" name="Text Box 32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47" name="Text Box 32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48" name="Text Box 32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49" name="Text Box 32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50" name="Text Box 32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51" name="Text Box 32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52" name="Text Box 32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53" name="Text Box 32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54" name="Text Box 32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55" name="Text Box 32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56" name="Text Box 32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57" name="Text Box 32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58" name="Text Box 32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59" name="Text Box 32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60" name="Text Box 32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61" name="Text Box 32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62" name="Text Box 32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63" name="Text Box 32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64" name="Text Box 32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65" name="Text Box 32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66" name="Text Box 32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67" name="Text Box 32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68" name="Text Box 32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69" name="Text Box 32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70" name="Text Box 32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71" name="Text Box 32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72" name="Text Box 32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73" name="Text Box 32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74" name="Text Box 32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75" name="Text Box 32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76" name="Text Box 32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77" name="Text Box 32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78" name="Text Box 32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79" name="Text Box 32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80" name="Text Box 32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81" name="Text Box 32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82" name="Text Box 33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83" name="Text Box 33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84" name="Text Box 33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85" name="Text Box 33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86" name="Text Box 33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87" name="Text Box 33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88" name="Text Box 33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89" name="Text Box 33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90" name="Text Box 33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91" name="Text Box 33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92" name="Text Box 33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93" name="Text Box 33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94" name="Text Box 33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95" name="Text Box 33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96" name="Text Box 33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97" name="Text Box 33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98" name="Text Box 33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599" name="Text Box 33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00" name="Text Box 33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01" name="Text Box 33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02" name="Text Box 33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03" name="Text Box 33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04" name="Text Box 33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05" name="Text Box 33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06" name="Text Box 33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07" name="Text Box 33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08" name="Text Box 33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09" name="Text Box 33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10" name="Text Box 33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11" name="Text Box 33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12" name="Text Box 33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13" name="Text Box 33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14" name="Text Box 33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15" name="Text Box 33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16" name="Text Box 33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17" name="Text Box 33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18" name="Text Box 33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19" name="Text Box 33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20" name="Text Box 33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21" name="Text Box 33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22" name="Text Box 33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23" name="Text Box 33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24" name="Text Box 33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25" name="Text Box 33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26" name="Text Box 33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27" name="Text Box 33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28" name="Text Box 33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29" name="Text Box 33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30" name="Text Box 33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31" name="Text Box 33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32" name="Text Box 33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33" name="Text Box 33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34" name="Text Box 33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35" name="Text Box 33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36" name="Text Box 33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37" name="Text Box 33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38" name="Text Box 33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39" name="Text Box 33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40" name="Text Box 33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41" name="Text Box 33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42" name="Text Box 33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43" name="Text Box 33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44" name="Text Box 33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45" name="Text Box 33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46" name="Text Box 33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47" name="Text Box 33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48" name="Text Box 33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49" name="Text Box 33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50" name="Text Box 33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51" name="Text Box 33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52" name="Text Box 33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53" name="Text Box 33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54" name="Text Box 33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55" name="Text Box 33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56" name="Text Box 33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57" name="Text Box 33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58" name="Text Box 33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59" name="Text Box 33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60" name="Text Box 33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61" name="Text Box 33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62" name="Text Box 33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63" name="Text Box 33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64" name="Text Box 33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65" name="Text Box 33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66" name="Text Box 33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67" name="Text Box 33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68" name="Text Box 33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69" name="Text Box 33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70" name="Text Box 33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71" name="Text Box 33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72" name="Text Box 33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73" name="Text Box 33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74" name="Text Box 33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75" name="Text Box 33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76" name="Text Box 33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77" name="Text Box 33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78" name="Text Box 33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79" name="Text Box 33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80" name="Text Box 33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81" name="Text Box 33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82" name="Text Box 34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83" name="Text Box 34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84" name="Text Box 34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85" name="Text Box 34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86" name="Text Box 34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87" name="Text Box 34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88" name="Text Box 34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89" name="Text Box 34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90" name="Text Box 34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91" name="Text Box 34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92" name="Text Box 34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93" name="Text Box 34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94" name="Text Box 34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95" name="Text Box 34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96" name="Text Box 34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97" name="Text Box 34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98" name="Text Box 34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699" name="Text Box 34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00" name="Text Box 34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01" name="Text Box 34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02" name="Text Box 34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03" name="Text Box 34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04" name="Text Box 34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05" name="Text Box 34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06" name="Text Box 34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07" name="Text Box 34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08" name="Text Box 34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09" name="Text Box 34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10" name="Text Box 34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11" name="Text Box 34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12" name="Text Box 34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13" name="Text Box 34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14" name="Text Box 34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15" name="Text Box 34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16" name="Text Box 34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17" name="Text Box 34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18" name="Text Box 34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19" name="Text Box 34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20" name="Text Box 34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21" name="Text Box 34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22" name="Text Box 34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23" name="Text Box 34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24" name="Text Box 34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25" name="Text Box 34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26" name="Text Box 34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27" name="Text Box 34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28" name="Text Box 34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29" name="Text Box 34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30" name="Text Box 34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31" name="Text Box 34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32" name="Text Box 34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33" name="Text Box 34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34" name="Text Box 34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35" name="Text Box 34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36" name="Text Box 34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37" name="Text Box 34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38" name="Text Box 34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39" name="Text Box 34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40" name="Text Box 34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41" name="Text Box 34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42" name="Text Box 34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43" name="Text Box 34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44" name="Text Box 34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45" name="Text Box 34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46" name="Text Box 34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47" name="Text Box 34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48" name="Text Box 34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49" name="Text Box 34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50" name="Text Box 34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51" name="Text Box 34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52" name="Text Box 34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53" name="Text Box 34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54" name="Text Box 34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55" name="Text Box 34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56" name="Text Box 34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57" name="Text Box 34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58" name="Text Box 34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59" name="Text Box 34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60" name="Text Box 34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61" name="Text Box 34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62" name="Text Box 34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63" name="Text Box 34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64" name="Text Box 34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65" name="Text Box 34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66" name="Text Box 34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67" name="Text Box 34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68" name="Text Box 34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69" name="Text Box 34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70" name="Text Box 34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71" name="Text Box 34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72" name="Text Box 34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73" name="Text Box 34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74" name="Text Box 34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75" name="Text Box 34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76" name="Text Box 34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77" name="Text Box 34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78" name="Text Box 34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79" name="Text Box 34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80" name="Text Box 34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81" name="Text Box 34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82" name="Text Box 35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83" name="Text Box 35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84" name="Text Box 35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85" name="Text Box 35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86" name="Text Box 35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87" name="Text Box 35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88" name="Text Box 35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89" name="Text Box 35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90" name="Text Box 35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91" name="Text Box 35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92" name="Text Box 35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93" name="Text Box 35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94" name="Text Box 35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95" name="Text Box 35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96" name="Text Box 35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97" name="Text Box 35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98" name="Text Box 35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799" name="Text Box 35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00" name="Text Box 35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01" name="Text Box 35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02" name="Text Box 35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03" name="Text Box 35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04" name="Text Box 35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05" name="Text Box 35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06" name="Text Box 35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07" name="Text Box 35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08" name="Text Box 35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09" name="Text Box 35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10" name="Text Box 35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11" name="Text Box 35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12" name="Text Box 35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13" name="Text Box 35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14" name="Text Box 35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15" name="Text Box 35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16" name="Text Box 35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17" name="Text Box 35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18" name="Text Box 35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19" name="Text Box 35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20" name="Text Box 35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21" name="Text Box 35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22" name="Text Box 35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23" name="Text Box 35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24" name="Text Box 35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25" name="Text Box 35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26" name="Text Box 35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27" name="Text Box 35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28" name="Text Box 35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29" name="Text Box 35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30" name="Text Box 35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31" name="Text Box 35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32" name="Text Box 35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33" name="Text Box 35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34" name="Text Box 35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35" name="Text Box 35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36" name="Text Box 35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37" name="Text Box 35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38" name="Text Box 35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39" name="Text Box 35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40" name="Text Box 35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41" name="Text Box 35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42" name="Text Box 35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43" name="Text Box 35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44" name="Text Box 35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45" name="Text Box 35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46" name="Text Box 35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47" name="Text Box 35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48" name="Text Box 35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49" name="Text Box 35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50" name="Text Box 35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51" name="Text Box 35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52" name="Text Box 35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53" name="Text Box 35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54" name="Text Box 35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55" name="Text Box 35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56" name="Text Box 35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57" name="Text Box 35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58" name="Text Box 35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59" name="Text Box 35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60" name="Text Box 35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61" name="Text Box 35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62" name="Text Box 35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63" name="Text Box 35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64" name="Text Box 35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65" name="Text Box 35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66" name="Text Box 35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67" name="Text Box 35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68" name="Text Box 35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69" name="Text Box 35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70" name="Text Box 35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71" name="Text Box 35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72" name="Text Box 35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73" name="Text Box 35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74" name="Text Box 35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75" name="Text Box 35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76" name="Text Box 35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77" name="Text Box 35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78" name="Text Box 35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79" name="Text Box 35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80" name="Text Box 35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81" name="Text Box 35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82" name="Text Box 36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83" name="Text Box 36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84" name="Text Box 36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85" name="Text Box 36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86" name="Text Box 36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87" name="Text Box 36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88" name="Text Box 36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89" name="Text Box 36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90" name="Text Box 36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91" name="Text Box 36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92" name="Text Box 36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93" name="Text Box 36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94" name="Text Box 36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95" name="Text Box 36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96" name="Text Box 36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97" name="Text Box 36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98" name="Text Box 36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899" name="Text Box 36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00" name="Text Box 36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01" name="Text Box 36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02" name="Text Box 36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03" name="Text Box 36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04" name="Text Box 36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05" name="Text Box 36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06" name="Text Box 36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07" name="Text Box 36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08" name="Text Box 36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09" name="Text Box 36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10" name="Text Box 36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11" name="Text Box 36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12" name="Text Box 36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13" name="Text Box 36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14" name="Text Box 36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15" name="Text Box 36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16" name="Text Box 36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17" name="Text Box 36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18" name="Text Box 36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19" name="Text Box 36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20" name="Text Box 36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21" name="Text Box 36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22" name="Text Box 36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23" name="Text Box 36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24" name="Text Box 36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25" name="Text Box 36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26" name="Text Box 36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27" name="Text Box 36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28" name="Text Box 36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29" name="Text Box 36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30" name="Text Box 36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31" name="Text Box 36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32" name="Text Box 36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33" name="Text Box 36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34" name="Text Box 36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35" name="Text Box 36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36" name="Text Box 36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37" name="Text Box 36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38" name="Text Box 36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39" name="Text Box 36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40" name="Text Box 36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41" name="Text Box 36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42" name="Text Box 36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43" name="Text Box 36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44" name="Text Box 36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45" name="Text Box 36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46" name="Text Box 36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47" name="Text Box 36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48" name="Text Box 36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49" name="Text Box 36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50" name="Text Box 36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51" name="Text Box 36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52" name="Text Box 36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53" name="Text Box 36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54" name="Text Box 36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55" name="Text Box 36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56" name="Text Box 36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57" name="Text Box 36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58" name="Text Box 36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59" name="Text Box 36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60" name="Text Box 36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61" name="Text Box 36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62" name="Text Box 36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63" name="Text Box 36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64" name="Text Box 36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65" name="Text Box 36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66" name="Text Box 36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67" name="Text Box 36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68" name="Text Box 36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69" name="Text Box 36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70" name="Text Box 36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71" name="Text Box 36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72" name="Text Box 36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73" name="Text Box 36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74" name="Text Box 36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75" name="Text Box 36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76" name="Text Box 36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77" name="Text Box 36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78" name="Text Box 36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79" name="Text Box 36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80" name="Text Box 36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81" name="Text Box 36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82" name="Text Box 37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83" name="Text Box 37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84" name="Text Box 37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85" name="Text Box 37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86" name="Text Box 37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87" name="Text Box 37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88" name="Text Box 37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89" name="Text Box 37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90" name="Text Box 37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91" name="Text Box 37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92" name="Text Box 37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93" name="Text Box 37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94" name="Text Box 37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95" name="Text Box 37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96" name="Text Box 37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97" name="Text Box 37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98" name="Text Box 37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4999" name="Text Box 37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00" name="Text Box 37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01" name="Text Box 37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02" name="Text Box 37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03" name="Text Box 37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04" name="Text Box 37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05" name="Text Box 37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06" name="Text Box 37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07" name="Text Box 37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08" name="Text Box 37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09" name="Text Box 37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10" name="Text Box 37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11" name="Text Box 37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12" name="Text Box 37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13" name="Text Box 37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14" name="Text Box 37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15" name="Text Box 37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16" name="Text Box 37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17" name="Text Box 37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18" name="Text Box 37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19" name="Text Box 37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20" name="Text Box 37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21" name="Text Box 37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22" name="Text Box 37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23" name="Text Box 37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24" name="Text Box 37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25" name="Text Box 37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26" name="Text Box 37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27" name="Text Box 37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28" name="Text Box 37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29" name="Text Box 37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30" name="Text Box 37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31" name="Text Box 37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32" name="Text Box 37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33" name="Text Box 37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34" name="Text Box 37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35" name="Text Box 37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36" name="Text Box 37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37" name="Text Box 37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38" name="Text Box 37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39" name="Text Box 37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40" name="Text Box 37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41" name="Text Box 37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42" name="Text Box 37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43" name="Text Box 37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44" name="Text Box 37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45" name="Text Box 37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46" name="Text Box 37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47" name="Text Box 37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48" name="Text Box 37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49" name="Text Box 37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50" name="Text Box 37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51" name="Text Box 37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52" name="Text Box 37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53" name="Text Box 37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54" name="Text Box 37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55" name="Text Box 37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56" name="Text Box 37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57" name="Text Box 37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58" name="Text Box 37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59" name="Text Box 37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60" name="Text Box 37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61" name="Text Box 37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62" name="Text Box 37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63" name="Text Box 37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64" name="Text Box 37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65" name="Text Box 37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66" name="Text Box 37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67" name="Text Box 37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68" name="Text Box 37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69" name="Text Box 37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70" name="Text Box 37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71" name="Text Box 37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72" name="Text Box 37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73" name="Text Box 37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74" name="Text Box 37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75" name="Text Box 37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76" name="Text Box 37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77" name="Text Box 37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78" name="Text Box 37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79" name="Text Box 37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80" name="Text Box 37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81" name="Text Box 37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82" name="Text Box 38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83" name="Text Box 38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84" name="Text Box 38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85" name="Text Box 38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86" name="Text Box 38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87" name="Text Box 38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88" name="Text Box 38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89" name="Text Box 38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90" name="Text Box 38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91" name="Text Box 38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92" name="Text Box 38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93" name="Text Box 38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94" name="Text Box 38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95" name="Text Box 38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96" name="Text Box 38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97" name="Text Box 38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98" name="Text Box 38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099" name="Text Box 38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00" name="Text Box 38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01" name="Text Box 38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02" name="Text Box 38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03" name="Text Box 38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04" name="Text Box 38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05" name="Text Box 38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06" name="Text Box 38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07" name="Text Box 38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08" name="Text Box 38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09" name="Text Box 38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10" name="Text Box 38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11" name="Text Box 38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12" name="Text Box 38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13" name="Text Box 38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14" name="Text Box 38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15" name="Text Box 38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16" name="Text Box 38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17" name="Text Box 38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18" name="Text Box 38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19" name="Text Box 38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20" name="Text Box 38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21" name="Text Box 38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22" name="Text Box 38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23" name="Text Box 38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24" name="Text Box 38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25" name="Text Box 38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26" name="Text Box 38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27" name="Text Box 38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28" name="Text Box 38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29" name="Text Box 38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30" name="Text Box 38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31" name="Text Box 38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32" name="Text Box 38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33" name="Text Box 38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34" name="Text Box 38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35" name="Text Box 38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36" name="Text Box 38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37" name="Text Box 38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38" name="Text Box 38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39" name="Text Box 38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40" name="Text Box 38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41" name="Text Box 38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42" name="Text Box 38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43" name="Text Box 38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44" name="Text Box 38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45" name="Text Box 38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46" name="Text Box 38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47" name="Text Box 38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48" name="Text Box 38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49" name="Text Box 38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50" name="Text Box 38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51" name="Text Box 38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52" name="Text Box 38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53" name="Text Box 38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54" name="Text Box 38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55" name="Text Box 38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56" name="Text Box 38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57" name="Text Box 38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58" name="Text Box 38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59" name="Text Box 38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60" name="Text Box 38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61" name="Text Box 38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62" name="Text Box 38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63" name="Text Box 38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64" name="Text Box 38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65" name="Text Box 38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66" name="Text Box 38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67" name="Text Box 38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68" name="Text Box 38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69" name="Text Box 38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70" name="Text Box 38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71" name="Text Box 38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72" name="Text Box 38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73" name="Text Box 38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74" name="Text Box 38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75" name="Text Box 38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76" name="Text Box 38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77" name="Text Box 38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78" name="Text Box 38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79" name="Text Box 38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80" name="Text Box 38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81" name="Text Box 38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82" name="Text Box 39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83" name="Text Box 39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84" name="Text Box 39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85" name="Text Box 39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86" name="Text Box 39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87" name="Text Box 39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88" name="Text Box 39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89" name="Text Box 39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90" name="Text Box 39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91" name="Text Box 39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92" name="Text Box 39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93" name="Text Box 39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94" name="Text Box 39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95" name="Text Box 39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96" name="Text Box 39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97" name="Text Box 39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98" name="Text Box 39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199" name="Text Box 39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00" name="Text Box 39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01" name="Text Box 39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02" name="Text Box 39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03" name="Text Box 39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04" name="Text Box 39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05" name="Text Box 39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06" name="Text Box 39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07" name="Text Box 39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08" name="Text Box 39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09" name="Text Box 39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10" name="Text Box 39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11" name="Text Box 39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12" name="Text Box 39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13" name="Text Box 39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14" name="Text Box 39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15" name="Text Box 39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16" name="Text Box 39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17" name="Text Box 39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18" name="Text Box 39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19" name="Text Box 39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20" name="Text Box 39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21" name="Text Box 39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22" name="Text Box 39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23" name="Text Box 39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24" name="Text Box 39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25" name="Text Box 39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26" name="Text Box 39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27" name="Text Box 39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28" name="Text Box 39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29" name="Text Box 39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30" name="Text Box 39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31" name="Text Box 39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32" name="Text Box 39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33" name="Text Box 39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34" name="Text Box 39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35" name="Text Box 39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36" name="Text Box 39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37" name="Text Box 39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38" name="Text Box 39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39" name="Text Box 39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40" name="Text Box 39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41" name="Text Box 39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42" name="Text Box 39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43" name="Text Box 39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44" name="Text Box 39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45" name="Text Box 39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46" name="Text Box 39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47" name="Text Box 39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48" name="Text Box 39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49" name="Text Box 39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50" name="Text Box 39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51" name="Text Box 39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52" name="Text Box 39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53" name="Text Box 39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54" name="Text Box 39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55" name="Text Box 39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56" name="Text Box 39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57" name="Text Box 39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58" name="Text Box 39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59" name="Text Box 39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60" name="Text Box 39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61" name="Text Box 39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62" name="Text Box 39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63" name="Text Box 39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64" name="Text Box 39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65" name="Text Box 39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66" name="Text Box 39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67" name="Text Box 39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68" name="Text Box 39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69" name="Text Box 39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70" name="Text Box 39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71" name="Text Box 39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72" name="Text Box 39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73" name="Text Box 39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74" name="Text Box 39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75" name="Text Box 39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76" name="Text Box 39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77" name="Text Box 39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78" name="Text Box 39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79" name="Text Box 39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80" name="Text Box 39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81" name="Text Box 39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82" name="Text Box 40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83" name="Text Box 40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84" name="Text Box 40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85" name="Text Box 40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86" name="Text Box 40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87" name="Text Box 40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88" name="Text Box 40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89" name="Text Box 40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90" name="Text Box 40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91" name="Text Box 40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92" name="Text Box 40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93" name="Text Box 40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94" name="Text Box 40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95" name="Text Box 40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96" name="Text Box 40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97" name="Text Box 40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98" name="Text Box 40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299" name="Text Box 40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00" name="Text Box 40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01" name="Text Box 40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02" name="Text Box 40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03" name="Text Box 40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04" name="Text Box 40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05" name="Text Box 40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06" name="Text Box 40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07" name="Text Box 40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08" name="Text Box 40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09" name="Text Box 40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10" name="Text Box 40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11" name="Text Box 40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12" name="Text Box 40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13" name="Text Box 40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14" name="Text Box 40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15" name="Text Box 40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16" name="Text Box 40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17" name="Text Box 40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18" name="Text Box 40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19" name="Text Box 40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20" name="Text Box 40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21" name="Text Box 40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22" name="Text Box 40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23" name="Text Box 40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24" name="Text Box 40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25" name="Text Box 40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26" name="Text Box 40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27" name="Text Box 40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28" name="Text Box 40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29" name="Text Box 40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30" name="Text Box 40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31" name="Text Box 40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32" name="Text Box 40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33" name="Text Box 40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34" name="Text Box 40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35" name="Text Box 40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36" name="Text Box 40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37" name="Text Box 40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38" name="Text Box 40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39" name="Text Box 40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40" name="Text Box 40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41" name="Text Box 40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42" name="Text Box 40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43" name="Text Box 40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44" name="Text Box 40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45" name="Text Box 40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46" name="Text Box 40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47" name="Text Box 40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48" name="Text Box 40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49" name="Text Box 40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50" name="Text Box 40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51" name="Text Box 40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52" name="Text Box 40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53" name="Text Box 40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54" name="Text Box 40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55" name="Text Box 40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56" name="Text Box 40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57" name="Text Box 40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58" name="Text Box 40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59" name="Text Box 40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60" name="Text Box 40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61" name="Text Box 40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62" name="Text Box 40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63" name="Text Box 40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64" name="Text Box 40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65" name="Text Box 40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66" name="Text Box 40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67" name="Text Box 40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68" name="Text Box 40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69" name="Text Box 40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70" name="Text Box 40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71" name="Text Box 40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72" name="Text Box 40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73" name="Text Box 40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74" name="Text Box 40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75" name="Text Box 40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76" name="Text Box 40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77" name="Text Box 40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78" name="Text Box 40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79" name="Text Box 40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80" name="Text Box 40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81" name="Text Box 40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82" name="Text Box 41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83" name="Text Box 41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84" name="Text Box 41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85" name="Text Box 41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86" name="Text Box 41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87" name="Text Box 41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88" name="Text Box 41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89" name="Text Box 41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90" name="Text Box 41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91" name="Text Box 41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92" name="Text Box 41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93" name="Text Box 41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94" name="Text Box 41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95" name="Text Box 41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96" name="Text Box 41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97" name="Text Box 41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98" name="Text Box 41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399" name="Text Box 41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00" name="Text Box 41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01" name="Text Box 41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02" name="Text Box 41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03" name="Text Box 41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04" name="Text Box 41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05" name="Text Box 41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06" name="Text Box 41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07" name="Text Box 41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08" name="Text Box 41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09" name="Text Box 41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10" name="Text Box 41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11" name="Text Box 41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12" name="Text Box 41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13" name="Text Box 41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14" name="Text Box 41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15" name="Text Box 41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16" name="Text Box 41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17" name="Text Box 41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18" name="Text Box 41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19" name="Text Box 41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20" name="Text Box 41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21" name="Text Box 41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22" name="Text Box 41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23" name="Text Box 41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24" name="Text Box 41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25" name="Text Box 41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26" name="Text Box 41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27" name="Text Box 41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28" name="Text Box 41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29" name="Text Box 41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30" name="Text Box 41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31" name="Text Box 41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32" name="Text Box 41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33" name="Text Box 41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34" name="Text Box 41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35" name="Text Box 41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36" name="Text Box 41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37" name="Text Box 41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38" name="Text Box 41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39" name="Text Box 41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40" name="Text Box 41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41" name="Text Box 41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42" name="Text Box 41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43" name="Text Box 41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44" name="Text Box 41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45" name="Text Box 41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46" name="Text Box 41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47" name="Text Box 41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48" name="Text Box 41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49" name="Text Box 41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50" name="Text Box 41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51" name="Text Box 41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52" name="Text Box 41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53" name="Text Box 41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54" name="Text Box 41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55" name="Text Box 41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56" name="Text Box 41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57" name="Text Box 41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58" name="Text Box 41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59" name="Text Box 41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60" name="Text Box 41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61" name="Text Box 41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62" name="Text Box 41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63" name="Text Box 41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64" name="Text Box 41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65" name="Text Box 41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66" name="Text Box 41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67" name="Text Box 41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68" name="Text Box 41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69" name="Text Box 41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70" name="Text Box 41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71" name="Text Box 41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72" name="Text Box 41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73" name="Text Box 41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74" name="Text Box 41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75" name="Text Box 41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76" name="Text Box 41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77" name="Text Box 41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78" name="Text Box 41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79" name="Text Box 41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80" name="Text Box 41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81" name="Text Box 41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82" name="Text Box 42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83" name="Text Box 42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84" name="Text Box 42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85" name="Text Box 42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86" name="Text Box 42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87" name="Text Box 42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88" name="Text Box 42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89" name="Text Box 42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90" name="Text Box 42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91" name="Text Box 42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92" name="Text Box 42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93" name="Text Box 42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94" name="Text Box 42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95" name="Text Box 42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96" name="Text Box 42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97" name="Text Box 42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98" name="Text Box 42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499" name="Text Box 42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00" name="Text Box 42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01" name="Text Box 42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02" name="Text Box 42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03" name="Text Box 42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04" name="Text Box 42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05" name="Text Box 42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06" name="Text Box 42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07" name="Text Box 42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08" name="Text Box 42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09" name="Text Box 42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10" name="Text Box 42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11" name="Text Box 42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12" name="Text Box 42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13" name="Text Box 42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14" name="Text Box 42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15" name="Text Box 42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16" name="Text Box 42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17" name="Text Box 42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18" name="Text Box 42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19" name="Text Box 42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20" name="Text Box 42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21" name="Text Box 42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22" name="Text Box 42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23" name="Text Box 42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24" name="Text Box 42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25" name="Text Box 42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26" name="Text Box 42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27" name="Text Box 42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28" name="Text Box 42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29" name="Text Box 42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30" name="Text Box 42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31" name="Text Box 42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32" name="Text Box 42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33" name="Text Box 42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34" name="Text Box 42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35" name="Text Box 42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36" name="Text Box 42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37" name="Text Box 42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38" name="Text Box 42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39" name="Text Box 42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40" name="Text Box 42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41" name="Text Box 42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42" name="Text Box 42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43" name="Text Box 42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44" name="Text Box 42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45" name="Text Box 42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46" name="Text Box 42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47" name="Text Box 42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48" name="Text Box 42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49" name="Text Box 42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50" name="Text Box 42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51" name="Text Box 42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52" name="Text Box 42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53" name="Text Box 42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54" name="Text Box 42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55" name="Text Box 42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56" name="Text Box 42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57" name="Text Box 42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58" name="Text Box 42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59" name="Text Box 42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60" name="Text Box 42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61" name="Text Box 42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62" name="Text Box 42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63" name="Text Box 42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64" name="Text Box 42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65" name="Text Box 42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66" name="Text Box 42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67" name="Text Box 42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68" name="Text Box 42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69" name="Text Box 42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70" name="Text Box 42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71" name="Text Box 42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72" name="Text Box 42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73" name="Text Box 42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74" name="Text Box 42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75" name="Text Box 42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76" name="Text Box 42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77" name="Text Box 42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78" name="Text Box 42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79" name="Text Box 42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80" name="Text Box 42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81" name="Text Box 42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82" name="Text Box 43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83" name="Text Box 43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84" name="Text Box 43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85" name="Text Box 43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86" name="Text Box 43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87" name="Text Box 43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88" name="Text Box 43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89" name="Text Box 43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90" name="Text Box 43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91" name="Text Box 43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92" name="Text Box 43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93" name="Text Box 43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94" name="Text Box 43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95" name="Text Box 43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96" name="Text Box 43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97" name="Text Box 43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98" name="Text Box 43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599" name="Text Box 43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00" name="Text Box 43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01" name="Text Box 43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02" name="Text Box 43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03" name="Text Box 43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04" name="Text Box 43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05" name="Text Box 43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06" name="Text Box 43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07" name="Text Box 43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08" name="Text Box 43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09" name="Text Box 43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10" name="Text Box 43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11" name="Text Box 43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12" name="Text Box 43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13" name="Text Box 43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14" name="Text Box 43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15" name="Text Box 43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16" name="Text Box 43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17" name="Text Box 43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18" name="Text Box 43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19" name="Text Box 43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20" name="Text Box 43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21" name="Text Box 43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22" name="Text Box 43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23" name="Text Box 43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24" name="Text Box 43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25" name="Text Box 43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26" name="Text Box 43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27" name="Text Box 43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28" name="Text Box 43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29" name="Text Box 43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30" name="Text Box 43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31" name="Text Box 43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32" name="Text Box 43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33" name="Text Box 43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34" name="Text Box 43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35" name="Text Box 43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36" name="Text Box 43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37" name="Text Box 43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38" name="Text Box 43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39" name="Text Box 43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40" name="Text Box 43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41" name="Text Box 43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42" name="Text Box 43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43" name="Text Box 43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44" name="Text Box 43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45" name="Text Box 43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46" name="Text Box 43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47" name="Text Box 43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48" name="Text Box 43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49" name="Text Box 43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50" name="Text Box 43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51" name="Text Box 43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52" name="Text Box 43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53" name="Text Box 43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54" name="Text Box 43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55" name="Text Box 43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56" name="Text Box 43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57" name="Text Box 43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58" name="Text Box 43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59" name="Text Box 43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60" name="Text Box 43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61" name="Text Box 43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62" name="Text Box 43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63" name="Text Box 43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64" name="Text Box 43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65" name="Text Box 43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66" name="Text Box 43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67" name="Text Box 43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68" name="Text Box 43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69" name="Text Box 43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70" name="Text Box 43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71" name="Text Box 43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72" name="Text Box 43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73" name="Text Box 43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74" name="Text Box 43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75" name="Text Box 43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76" name="Text Box 43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77" name="Text Box 43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78" name="Text Box 43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79" name="Text Box 43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80" name="Text Box 43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81" name="Text Box 43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82" name="Text Box 44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83" name="Text Box 44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84" name="Text Box 44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85" name="Text Box 44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86" name="Text Box 44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87" name="Text Box 44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88" name="Text Box 44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89" name="Text Box 44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90" name="Text Box 44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91" name="Text Box 44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92" name="Text Box 44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93" name="Text Box 44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94" name="Text Box 44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95" name="Text Box 44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96" name="Text Box 44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97" name="Text Box 44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98" name="Text Box 44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699" name="Text Box 44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00" name="Text Box 44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01" name="Text Box 44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02" name="Text Box 44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03" name="Text Box 44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04" name="Text Box 44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05" name="Text Box 44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06" name="Text Box 44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07" name="Text Box 44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08" name="Text Box 44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09" name="Text Box 44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10" name="Text Box 44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11" name="Text Box 44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12" name="Text Box 44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13" name="Text Box 44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14" name="Text Box 44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15" name="Text Box 44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16" name="Text Box 44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17" name="Text Box 44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18" name="Text Box 44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19" name="Text Box 44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20" name="Text Box 44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21" name="Text Box 44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22" name="Text Box 44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23" name="Text Box 44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24" name="Text Box 44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25" name="Text Box 44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26" name="Text Box 44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27" name="Text Box 44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28" name="Text Box 44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29" name="Text Box 44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30" name="Text Box 44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31" name="Text Box 44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32" name="Text Box 44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33" name="Text Box 44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34" name="Text Box 44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35" name="Text Box 44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36" name="Text Box 44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37" name="Text Box 44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38" name="Text Box 44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39" name="Text Box 44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40" name="Text Box 44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41" name="Text Box 44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42" name="Text Box 44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43" name="Text Box 44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44" name="Text Box 44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45" name="Text Box 44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46" name="Text Box 44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47" name="Text Box 44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48" name="Text Box 44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49" name="Text Box 44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50" name="Text Box 44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51" name="Text Box 44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52" name="Text Box 44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53" name="Text Box 44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54" name="Text Box 44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55" name="Text Box 44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56" name="Text Box 44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57" name="Text Box 44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58" name="Text Box 44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59" name="Text Box 44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60" name="Text Box 44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61" name="Text Box 44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62" name="Text Box 44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63" name="Text Box 44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64" name="Text Box 44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65" name="Text Box 44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66" name="Text Box 44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67" name="Text Box 44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68" name="Text Box 44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69" name="Text Box 44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70" name="Text Box 44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71" name="Text Box 44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72" name="Text Box 44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73" name="Text Box 44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74" name="Text Box 44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75" name="Text Box 44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76" name="Text Box 44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77" name="Text Box 44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78" name="Text Box 44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79" name="Text Box 44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80" name="Text Box 44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81" name="Text Box 44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82" name="Text Box 45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83" name="Text Box 45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84" name="Text Box 45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85" name="Text Box 45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86" name="Text Box 45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87" name="Text Box 45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88" name="Text Box 45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89" name="Text Box 45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90" name="Text Box 45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91" name="Text Box 45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92" name="Text Box 45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93" name="Text Box 45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94" name="Text Box 45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95" name="Text Box 45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96" name="Text Box 45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97" name="Text Box 45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98" name="Text Box 45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799" name="Text Box 45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00" name="Text Box 45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01" name="Text Box 45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02" name="Text Box 45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03" name="Text Box 45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04" name="Text Box 45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05" name="Text Box 45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06" name="Text Box 45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07" name="Text Box 45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08" name="Text Box 45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09" name="Text Box 45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10" name="Text Box 45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11" name="Text Box 45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12" name="Text Box 45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13" name="Text Box 45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14" name="Text Box 45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15" name="Text Box 45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16" name="Text Box 45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17" name="Text Box 45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18" name="Text Box 45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19" name="Text Box 45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20" name="Text Box 45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21" name="Text Box 45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22" name="Text Box 45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23" name="Text Box 45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24" name="Text Box 45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25" name="Text Box 45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26" name="Text Box 45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27" name="Text Box 45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28" name="Text Box 45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29" name="Text Box 45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30" name="Text Box 45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31" name="Text Box 45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32" name="Text Box 45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33" name="Text Box 45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34" name="Text Box 45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35" name="Text Box 45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36" name="Text Box 45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37" name="Text Box 45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38" name="Text Box 45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39" name="Text Box 45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40" name="Text Box 45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41" name="Text Box 45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42" name="Text Box 45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43" name="Text Box 45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44" name="Text Box 45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45" name="Text Box 45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46" name="Text Box 45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47" name="Text Box 45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48" name="Text Box 45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49" name="Text Box 45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50" name="Text Box 45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51" name="Text Box 45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52" name="Text Box 45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53" name="Text Box 45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54" name="Text Box 45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55" name="Text Box 45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56" name="Text Box 45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57" name="Text Box 45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58" name="Text Box 45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59" name="Text Box 45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60" name="Text Box 45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61" name="Text Box 45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62" name="Text Box 45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63" name="Text Box 45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64" name="Text Box 45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65" name="Text Box 45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66" name="Text Box 45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67" name="Text Box 45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68" name="Text Box 45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69" name="Text Box 45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70" name="Text Box 45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71" name="Text Box 45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72" name="Text Box 45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73" name="Text Box 45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74" name="Text Box 45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75" name="Text Box 45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76" name="Text Box 45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77" name="Text Box 45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78" name="Text Box 45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79" name="Text Box 45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80" name="Text Box 45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81" name="Text Box 45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82" name="Text Box 46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83" name="Text Box 46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84" name="Text Box 46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85" name="Text Box 46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86" name="Text Box 46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87" name="Text Box 46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88" name="Text Box 46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89" name="Text Box 46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90" name="Text Box 46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91" name="Text Box 46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92" name="Text Box 46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93" name="Text Box 46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94" name="Text Box 46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95" name="Text Box 46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96" name="Text Box 46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97" name="Text Box 46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98" name="Text Box 46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899" name="Text Box 46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00" name="Text Box 46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01" name="Text Box 46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02" name="Text Box 46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03" name="Text Box 46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04" name="Text Box 46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05" name="Text Box 46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06" name="Text Box 46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07" name="Text Box 46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08" name="Text Box 46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09" name="Text Box 46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10" name="Text Box 46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11" name="Text Box 46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12" name="Text Box 46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13" name="Text Box 46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14" name="Text Box 46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15" name="Text Box 46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16" name="Text Box 46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17" name="Text Box 46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18" name="Text Box 46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19" name="Text Box 46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20" name="Text Box 46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21" name="Text Box 46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22" name="Text Box 46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23" name="Text Box 46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24" name="Text Box 46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25" name="Text Box 46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26" name="Text Box 46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27" name="Text Box 46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28" name="Text Box 46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29" name="Text Box 46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30" name="Text Box 46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31" name="Text Box 46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32" name="Text Box 46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33" name="Text Box 46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34" name="Text Box 46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35" name="Text Box 46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36" name="Text Box 46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37" name="Text Box 46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38" name="Text Box 46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39" name="Text Box 46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40" name="Text Box 46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41" name="Text Box 46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42" name="Text Box 46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43" name="Text Box 46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44" name="Text Box 46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45" name="Text Box 46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46" name="Text Box 46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47" name="Text Box 46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48" name="Text Box 46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49" name="Text Box 46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50" name="Text Box 46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51" name="Text Box 46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52" name="Text Box 46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53" name="Text Box 46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54" name="Text Box 46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55" name="Text Box 46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56" name="Text Box 46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57" name="Text Box 46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58" name="Text Box 46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59" name="Text Box 46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60" name="Text Box 46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61" name="Text Box 46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62" name="Text Box 46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63" name="Text Box 46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64" name="Text Box 46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65" name="Text Box 46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66" name="Text Box 46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67" name="Text Box 46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68" name="Text Box 46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69" name="Text Box 46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70" name="Text Box 46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71" name="Text Box 46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72" name="Text Box 46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73" name="Text Box 46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74" name="Text Box 46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75" name="Text Box 46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76" name="Text Box 46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77" name="Text Box 46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78" name="Text Box 46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79" name="Text Box 46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80" name="Text Box 46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81" name="Text Box 46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82" name="Text Box 47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83" name="Text Box 47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84" name="Text Box 47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85" name="Text Box 47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86" name="Text Box 47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87" name="Text Box 47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88" name="Text Box 47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89" name="Text Box 47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90" name="Text Box 47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91" name="Text Box 47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92" name="Text Box 47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93" name="Text Box 47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94" name="Text Box 47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95" name="Text Box 47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96" name="Text Box 47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97" name="Text Box 47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98" name="Text Box 47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5999" name="Text Box 47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00" name="Text Box 47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01" name="Text Box 47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02" name="Text Box 47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03" name="Text Box 47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04" name="Text Box 47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05" name="Text Box 47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06" name="Text Box 47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07" name="Text Box 47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08" name="Text Box 47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09" name="Text Box 47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10" name="Text Box 47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11" name="Text Box 47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12" name="Text Box 47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13" name="Text Box 47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14" name="Text Box 47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15" name="Text Box 47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16" name="Text Box 47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17" name="Text Box 47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18" name="Text Box 47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19" name="Text Box 47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20" name="Text Box 47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21" name="Text Box 47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22" name="Text Box 47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23" name="Text Box 47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24" name="Text Box 47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25" name="Text Box 47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26" name="Text Box 47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27" name="Text Box 47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28" name="Text Box 47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29" name="Text Box 47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30" name="Text Box 47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31" name="Text Box 47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32" name="Text Box 47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33" name="Text Box 47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34" name="Text Box 47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35" name="Text Box 47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36" name="Text Box 47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37" name="Text Box 47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38" name="Text Box 47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39" name="Text Box 47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40" name="Text Box 47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41" name="Text Box 47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42" name="Text Box 47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43" name="Text Box 47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44" name="Text Box 47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45" name="Text Box 47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46" name="Text Box 47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47" name="Text Box 47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48" name="Text Box 47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49" name="Text Box 47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50" name="Text Box 47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51" name="Text Box 47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52" name="Text Box 47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53" name="Text Box 47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54" name="Text Box 47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55" name="Text Box 47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56" name="Text Box 47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57" name="Text Box 47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58" name="Text Box 47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59" name="Text Box 47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60" name="Text Box 47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61" name="Text Box 47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62" name="Text Box 47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63" name="Text Box 47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64" name="Text Box 47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65" name="Text Box 47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66" name="Text Box 47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67" name="Text Box 47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68" name="Text Box 47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69" name="Text Box 47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70" name="Text Box 47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71" name="Text Box 47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72" name="Text Box 47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73" name="Text Box 47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74" name="Text Box 47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75" name="Text Box 47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76" name="Text Box 47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77" name="Text Box 47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78" name="Text Box 47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79" name="Text Box 47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80" name="Text Box 47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81" name="Text Box 47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82" name="Text Box 48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83" name="Text Box 48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84" name="Text Box 48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85" name="Text Box 48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86" name="Text Box 48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87" name="Text Box 48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88" name="Text Box 48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89" name="Text Box 48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90" name="Text Box 48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91" name="Text Box 48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92" name="Text Box 48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93" name="Text Box 48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94" name="Text Box 48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95" name="Text Box 48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96" name="Text Box 48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97" name="Text Box 48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98" name="Text Box 48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099" name="Text Box 48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00" name="Text Box 48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01" name="Text Box 48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02" name="Text Box 48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03" name="Text Box 48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04" name="Text Box 48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05" name="Text Box 48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06" name="Text Box 48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07" name="Text Box 48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08" name="Text Box 48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09" name="Text Box 48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10" name="Text Box 48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11" name="Text Box 48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12" name="Text Box 48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13" name="Text Box 48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14" name="Text Box 48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15" name="Text Box 48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16" name="Text Box 48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17" name="Text Box 48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18" name="Text Box 48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19" name="Text Box 48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20" name="Text Box 48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21" name="Text Box 48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22" name="Text Box 48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23" name="Text Box 48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24" name="Text Box 48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25" name="Text Box 48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26" name="Text Box 48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27" name="Text Box 48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28" name="Text Box 48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29" name="Text Box 48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30" name="Text Box 48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31" name="Text Box 48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32" name="Text Box 48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33" name="Text Box 48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34" name="Text Box 48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35" name="Text Box 48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36" name="Text Box 48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37" name="Text Box 48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38" name="Text Box 48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39" name="Text Box 48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40" name="Text Box 48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41" name="Text Box 48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42" name="Text Box 48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43" name="Text Box 48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44" name="Text Box 48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45" name="Text Box 48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46" name="Text Box 48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47" name="Text Box 48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48" name="Text Box 48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49" name="Text Box 48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50" name="Text Box 48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51" name="Text Box 48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52" name="Text Box 48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53" name="Text Box 48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54" name="Text Box 48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55" name="Text Box 48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56" name="Text Box 48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57" name="Text Box 48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58" name="Text Box 48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59" name="Text Box 48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60" name="Text Box 48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61" name="Text Box 48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62" name="Text Box 48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63" name="Text Box 48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64" name="Text Box 48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65" name="Text Box 48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66" name="Text Box 48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67" name="Text Box 48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68" name="Text Box 48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69" name="Text Box 48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70" name="Text Box 48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71" name="Text Box 48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72" name="Text Box 48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73" name="Text Box 48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74" name="Text Box 48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75" name="Text Box 48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76" name="Text Box 48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77" name="Text Box 48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78" name="Text Box 48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79" name="Text Box 48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80" name="Text Box 48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81" name="Text Box 48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82" name="Text Box 49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83" name="Text Box 49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84" name="Text Box 49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85" name="Text Box 49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86" name="Text Box 49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87" name="Text Box 49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88" name="Text Box 49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89" name="Text Box 49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90" name="Text Box 49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91" name="Text Box 49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92" name="Text Box 49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93" name="Text Box 49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94" name="Text Box 49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95" name="Text Box 49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96" name="Text Box 49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97" name="Text Box 49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98" name="Text Box 49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199" name="Text Box 49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00" name="Text Box 49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01" name="Text Box 49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02" name="Text Box 49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03" name="Text Box 49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04" name="Text Box 49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05" name="Text Box 49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06" name="Text Box 49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07" name="Text Box 49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08" name="Text Box 49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09" name="Text Box 49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10" name="Text Box 49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11" name="Text Box 49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12" name="Text Box 49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13" name="Text Box 49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14" name="Text Box 49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15" name="Text Box 49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16" name="Text Box 49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17" name="Text Box 49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18" name="Text Box 49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19" name="Text Box 49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20" name="Text Box 49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21" name="Text Box 49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22" name="Text Box 49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23" name="Text Box 49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24" name="Text Box 49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25" name="Text Box 49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26" name="Text Box 49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27" name="Text Box 49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28" name="Text Box 49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29" name="Text Box 49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30" name="Text Box 49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31" name="Text Box 49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32" name="Text Box 49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33" name="Text Box 49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34" name="Text Box 49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35" name="Text Box 49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36" name="Text Box 49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37" name="Text Box 49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38" name="Text Box 49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39" name="Text Box 49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40" name="Text Box 49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41" name="Text Box 49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42" name="Text Box 49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43" name="Text Box 49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44" name="Text Box 49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45" name="Text Box 49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46" name="Text Box 49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47" name="Text Box 49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48" name="Text Box 49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49" name="Text Box 49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50" name="Text Box 49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51" name="Text Box 49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52" name="Text Box 49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53" name="Text Box 49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54" name="Text Box 49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55" name="Text Box 49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56" name="Text Box 49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57" name="Text Box 49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58" name="Text Box 49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59" name="Text Box 49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60" name="Text Box 49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61" name="Text Box 49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62" name="Text Box 49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63" name="Text Box 49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64" name="Text Box 49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65" name="Text Box 49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66" name="Text Box 49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67" name="Text Box 49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68" name="Text Box 49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69" name="Text Box 49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70" name="Text Box 49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71" name="Text Box 49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72" name="Text Box 49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73" name="Text Box 49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74" name="Text Box 49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75" name="Text Box 49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76" name="Text Box 49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77" name="Text Box 49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78" name="Text Box 49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79" name="Text Box 49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80" name="Text Box 49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81" name="Text Box 49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82" name="Text Box 50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83" name="Text Box 50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84" name="Text Box 50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85" name="Text Box 50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86" name="Text Box 50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87" name="Text Box 50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88" name="Text Box 50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89" name="Text Box 50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90" name="Text Box 50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91" name="Text Box 50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92" name="Text Box 50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93" name="Text Box 50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94" name="Text Box 50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95" name="Text Box 50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96" name="Text Box 50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97" name="Text Box 50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98" name="Text Box 50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299" name="Text Box 50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00" name="Text Box 50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01" name="Text Box 50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02" name="Text Box 50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03" name="Text Box 50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04" name="Text Box 50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05" name="Text Box 50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06" name="Text Box 50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07" name="Text Box 50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08" name="Text Box 50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09" name="Text Box 50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10" name="Text Box 50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11" name="Text Box 50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12" name="Text Box 50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13" name="Text Box 50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14" name="Text Box 50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15" name="Text Box 50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16" name="Text Box 50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17" name="Text Box 50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18" name="Text Box 50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19" name="Text Box 50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20" name="Text Box 50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21" name="Text Box 50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22" name="Text Box 50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23" name="Text Box 50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24" name="Text Box 50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25" name="Text Box 50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26" name="Text Box 50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27" name="Text Box 50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28" name="Text Box 50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29" name="Text Box 50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30" name="Text Box 50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31" name="Text Box 50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32" name="Text Box 50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33" name="Text Box 50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34" name="Text Box 50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35" name="Text Box 50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36" name="Text Box 50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37" name="Text Box 50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38" name="Text Box 50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39" name="Text Box 50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40" name="Text Box 50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41" name="Text Box 50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42" name="Text Box 50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43" name="Text Box 50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44" name="Text Box 50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45" name="Text Box 50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46" name="Text Box 50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47" name="Text Box 50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48" name="Text Box 50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49" name="Text Box 50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50" name="Text Box 50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51" name="Text Box 50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52" name="Text Box 50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53" name="Text Box 50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54" name="Text Box 50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55" name="Text Box 50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56" name="Text Box 50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57" name="Text Box 50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58" name="Text Box 50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59" name="Text Box 50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60" name="Text Box 50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61" name="Text Box 50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62" name="Text Box 50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63" name="Text Box 50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64" name="Text Box 50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65" name="Text Box 50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66" name="Text Box 50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67" name="Text Box 50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68" name="Text Box 50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69" name="Text Box 50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70" name="Text Box 50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71" name="Text Box 50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72" name="Text Box 50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73" name="Text Box 50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74" name="Text Box 50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75" name="Text Box 50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76" name="Text Box 50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77" name="Text Box 50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78" name="Text Box 50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79" name="Text Box 50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80" name="Text Box 50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81" name="Text Box 50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82" name="Text Box 51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83" name="Text Box 51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84" name="Text Box 51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85" name="Text Box 51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86" name="Text Box 51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87" name="Text Box 51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88" name="Text Box 51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89" name="Text Box 51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90" name="Text Box 51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91" name="Text Box 51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92" name="Text Box 51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93" name="Text Box 51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94" name="Text Box 51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95" name="Text Box 51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96" name="Text Box 51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97" name="Text Box 51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98" name="Text Box 51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399" name="Text Box 51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00" name="Text Box 51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01" name="Text Box 51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02" name="Text Box 51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03" name="Text Box 51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04" name="Text Box 51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05" name="Text Box 51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06" name="Text Box 51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07" name="Text Box 51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08" name="Text Box 51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09" name="Text Box 51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10" name="Text Box 51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11" name="Text Box 51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12" name="Text Box 51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13" name="Text Box 51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14" name="Text Box 51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15" name="Text Box 51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16" name="Text Box 51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17" name="Text Box 51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18" name="Text Box 51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19" name="Text Box 51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20" name="Text Box 51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21" name="Text Box 51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22" name="Text Box 51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23" name="Text Box 51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24" name="Text Box 51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25" name="Text Box 51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26" name="Text Box 51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27" name="Text Box 51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28" name="Text Box 51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29" name="Text Box 51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30" name="Text Box 51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31" name="Text Box 51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32" name="Text Box 51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33" name="Text Box 51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34" name="Text Box 51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35" name="Text Box 51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36" name="Text Box 51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37" name="Text Box 51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38" name="Text Box 51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39" name="Text Box 51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40" name="Text Box 51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41" name="Text Box 51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42" name="Text Box 51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43" name="Text Box 51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44" name="Text Box 51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45" name="Text Box 51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46" name="Text Box 51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47" name="Text Box 51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48" name="Text Box 51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49" name="Text Box 51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50" name="Text Box 51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51" name="Text Box 51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52" name="Text Box 51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53" name="Text Box 51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54" name="Text Box 51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55" name="Text Box 51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56" name="Text Box 51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57" name="Text Box 51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58" name="Text Box 51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59" name="Text Box 51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60" name="Text Box 51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61" name="Text Box 51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62" name="Text Box 51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63" name="Text Box 51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64" name="Text Box 51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65" name="Text Box 51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66" name="Text Box 51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67" name="Text Box 51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68" name="Text Box 51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69" name="Text Box 51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70" name="Text Box 51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71" name="Text Box 51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72" name="Text Box 51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73" name="Text Box 51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74" name="Text Box 51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75" name="Text Box 51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76" name="Text Box 51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77" name="Text Box 51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78" name="Text Box 51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79" name="Text Box 51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80" name="Text Box 51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81" name="Text Box 51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82" name="Text Box 52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83" name="Text Box 52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84" name="Text Box 52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85" name="Text Box 52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86" name="Text Box 52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87" name="Text Box 52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88" name="Text Box 52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89" name="Text Box 52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90" name="Text Box 52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91" name="Text Box 52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92" name="Text Box 52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93" name="Text Box 52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94" name="Text Box 52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95" name="Text Box 52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96" name="Text Box 52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97" name="Text Box 52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98" name="Text Box 52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499" name="Text Box 52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00" name="Text Box 52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01" name="Text Box 52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02" name="Text Box 52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03" name="Text Box 52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04" name="Text Box 52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05" name="Text Box 52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06" name="Text Box 52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07" name="Text Box 52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08" name="Text Box 52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09" name="Text Box 52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10" name="Text Box 52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11" name="Text Box 52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12" name="Text Box 52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13" name="Text Box 52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14" name="Text Box 52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15" name="Text Box 52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16" name="Text Box 52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17" name="Text Box 52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18" name="Text Box 52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19" name="Text Box 52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20" name="Text Box 52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21" name="Text Box 52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22" name="Text Box 52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23" name="Text Box 52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24" name="Text Box 52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25" name="Text Box 52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26" name="Text Box 52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27" name="Text Box 52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28" name="Text Box 52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29" name="Text Box 52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30" name="Text Box 52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31" name="Text Box 52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32" name="Text Box 52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33" name="Text Box 52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34" name="Text Box 52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35" name="Text Box 52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36" name="Text Box 52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37" name="Text Box 52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38" name="Text Box 52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39" name="Text Box 52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40" name="Text Box 52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41" name="Text Box 52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42" name="Text Box 52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43" name="Text Box 52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44" name="Text Box 52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45" name="Text Box 52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46" name="Text Box 52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47" name="Text Box 52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48" name="Text Box 52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49" name="Text Box 52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50" name="Text Box 52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51" name="Text Box 52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52" name="Text Box 52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53" name="Text Box 52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54" name="Text Box 52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55" name="Text Box 52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56" name="Text Box 52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57" name="Text Box 52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58" name="Text Box 52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59" name="Text Box 52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60" name="Text Box 52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61" name="Text Box 52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62" name="Text Box 52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63" name="Text Box 52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64" name="Text Box 52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65" name="Text Box 52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66" name="Text Box 52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67" name="Text Box 52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68" name="Text Box 52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69" name="Text Box 52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70" name="Text Box 52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71" name="Text Box 52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72" name="Text Box 52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73" name="Text Box 52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74" name="Text Box 52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75" name="Text Box 52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76" name="Text Box 52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77" name="Text Box 52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78" name="Text Box 52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79" name="Text Box 52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80" name="Text Box 52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81" name="Text Box 52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82" name="Text Box 53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83" name="Text Box 53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84" name="Text Box 53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85" name="Text Box 53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86" name="Text Box 53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87" name="Text Box 53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88" name="Text Box 53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89" name="Text Box 53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90" name="Text Box 530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91" name="Text Box 530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92" name="Text Box 531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93" name="Text Box 531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94" name="Text Box 531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95" name="Text Box 531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96" name="Text Box 531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97" name="Text Box 531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98" name="Text Box 531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599" name="Text Box 531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00" name="Text Box 531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01" name="Text Box 531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02" name="Text Box 532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03" name="Text Box 532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04" name="Text Box 532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05" name="Text Box 532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06" name="Text Box 532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07" name="Text Box 532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08" name="Text Box 532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09" name="Text Box 532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10" name="Text Box 532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11" name="Text Box 532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12" name="Text Box 533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13" name="Text Box 533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14" name="Text Box 533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15" name="Text Box 533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16" name="Text Box 533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17" name="Text Box 533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18" name="Text Box 533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19" name="Text Box 533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20" name="Text Box 533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21" name="Text Box 533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22" name="Text Box 534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23" name="Text Box 534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24" name="Text Box 534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25" name="Text Box 534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26" name="Text Box 534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27" name="Text Box 534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28" name="Text Box 534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29" name="Text Box 534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30" name="Text Box 534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31" name="Text Box 534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32" name="Text Box 535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33" name="Text Box 535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34" name="Text Box 535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35" name="Text Box 535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36" name="Text Box 535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37" name="Text Box 535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38" name="Text Box 535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39" name="Text Box 535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40" name="Text Box 535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41" name="Text Box 535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42" name="Text Box 536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43" name="Text Box 536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44" name="Text Box 536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45" name="Text Box 536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46" name="Text Box 536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47" name="Text Box 536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48" name="Text Box 536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49" name="Text Box 536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50" name="Text Box 536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51" name="Text Box 536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52" name="Text Box 537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53" name="Text Box 537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54" name="Text Box 537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55" name="Text Box 537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56" name="Text Box 537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57" name="Text Box 537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58" name="Text Box 537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59" name="Text Box 537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60" name="Text Box 537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61" name="Text Box 537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62" name="Text Box 538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63" name="Text Box 538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64" name="Text Box 538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65" name="Text Box 538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66" name="Text Box 538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67" name="Text Box 538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68" name="Text Box 538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69" name="Text Box 538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70" name="Text Box 538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71" name="Text Box 538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72" name="Text Box 539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73" name="Text Box 539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74" name="Text Box 539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75" name="Text Box 539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76" name="Text Box 539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77" name="Text Box 539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78" name="Text Box 539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79" name="Text Box 539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80" name="Text Box 5398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81" name="Text Box 5399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82" name="Text Box 5400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83" name="Text Box 5401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84" name="Text Box 5402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85" name="Text Box 5403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86" name="Text Box 5404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87" name="Text Box 5405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88" name="Text Box 5406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1492</xdr:row>
      <xdr:rowOff>0</xdr:rowOff>
    </xdr:from>
    <xdr:ext cx="85725" cy="205410"/>
    <xdr:sp macro="" textlink="">
      <xdr:nvSpPr>
        <xdr:cNvPr id="16689" name="Text Box 5407"/>
        <xdr:cNvSpPr txBox="1">
          <a:spLocks noChangeArrowheads="1"/>
        </xdr:cNvSpPr>
      </xdr:nvSpPr>
      <xdr:spPr bwMode="auto">
        <a:xfrm>
          <a:off x="4686300" y="2842260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690" name="Text Box 5427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691" name="Text Box 5428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692" name="Text Box 5429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693" name="Text Box 5430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694" name="Text Box 5431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695" name="Text Box 5432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696" name="Text Box 5433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697" name="Text Box 5434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698" name="Text Box 5435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699" name="Text Box 5436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00" name="Text Box 5437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01" name="Text Box 5438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02" name="Text Box 5439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03" name="Text Box 5440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04" name="Text Box 5441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05" name="Text Box 5442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06" name="Text Box 5443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07" name="Text Box 5444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08" name="Text Box 5445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09" name="Text Box 5446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10" name="Text Box 5447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11" name="Text Box 5448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12" name="Text Box 5449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13" name="Text Box 5450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14" name="Text Box 5451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15" name="Text Box 5452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16" name="Text Box 5453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17" name="Text Box 5454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18" name="Text Box 5455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19" name="Text Box 5456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20" name="Text Box 5457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21" name="Text Box 5458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22" name="Text Box 5459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23" name="Text Box 5460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24" name="Text Box 5461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25" name="Text Box 5462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26" name="Text Box 5463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27" name="Text Box 5464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28" name="Text Box 5465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29" name="Text Box 5466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30" name="Text Box 5467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1491</xdr:row>
      <xdr:rowOff>0</xdr:rowOff>
    </xdr:from>
    <xdr:ext cx="85725" cy="205407"/>
    <xdr:sp macro="" textlink="">
      <xdr:nvSpPr>
        <xdr:cNvPr id="16731" name="Text Box 5468"/>
        <xdr:cNvSpPr txBox="1">
          <a:spLocks noChangeArrowheads="1"/>
        </xdr:cNvSpPr>
      </xdr:nvSpPr>
      <xdr:spPr bwMode="auto">
        <a:xfrm>
          <a:off x="4686300" y="2840355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32" name="Text Box 25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33" name="Text Box 25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34" name="Text Box 25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35" name="Text Box 25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36" name="Text Box 25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37" name="Text Box 25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38" name="Text Box 25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39" name="Text Box 25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40" name="Text Box 25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41" name="Text Box 25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42" name="Text Box 25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43" name="Text Box 25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44" name="Text Box 25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45" name="Text Box 25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46" name="Text Box 26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47" name="Text Box 26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48" name="Text Box 26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49" name="Text Box 26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50" name="Text Box 26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51" name="Text Box 26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52" name="Text Box 26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53" name="Text Box 26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54" name="Text Box 26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55" name="Text Box 26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56" name="Text Box 26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57" name="Text Box 26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58" name="Text Box 26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59" name="Text Box 26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60" name="Text Box 26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61" name="Text Box 26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62" name="Text Box 26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63" name="Text Box 26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64" name="Text Box 26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65" name="Text Box 26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66" name="Text Box 26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67" name="Text Box 26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68" name="Text Box 26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69" name="Text Box 26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70" name="Text Box 26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71" name="Text Box 26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72" name="Text Box 26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73" name="Text Box 26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74" name="Text Box 26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75" name="Text Box 26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76" name="Text Box 26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77" name="Text Box 26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78" name="Text Box 26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79" name="Text Box 26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80" name="Text Box 26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81" name="Text Box 26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82" name="Text Box 26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83" name="Text Box 26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84" name="Text Box 26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85" name="Text Box 26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86" name="Text Box 26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87" name="Text Box 26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88" name="Text Box 26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89" name="Text Box 26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90" name="Text Box 26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91" name="Text Box 26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92" name="Text Box 26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93" name="Text Box 26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94" name="Text Box 26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95" name="Text Box 26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96" name="Text Box 26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97" name="Text Box 26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98" name="Text Box 26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799" name="Text Box 26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00" name="Text Box 26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01" name="Text Box 26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02" name="Text Box 26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03" name="Text Box 26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04" name="Text Box 27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05" name="Text Box 27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06" name="Text Box 27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07" name="Text Box 27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08" name="Text Box 27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09" name="Text Box 27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10" name="Text Box 27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11" name="Text Box 27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12" name="Text Box 27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13" name="Text Box 27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14" name="Text Box 27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15" name="Text Box 27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16" name="Text Box 27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17" name="Text Box 27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18" name="Text Box 27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19" name="Text Box 27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20" name="Text Box 27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21" name="Text Box 27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22" name="Text Box 27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23" name="Text Box 27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24" name="Text Box 27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25" name="Text Box 27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26" name="Text Box 27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27" name="Text Box 27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28" name="Text Box 27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29" name="Text Box 27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30" name="Text Box 27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31" name="Text Box 27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32" name="Text Box 27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33" name="Text Box 27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34" name="Text Box 27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35" name="Text Box 27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36" name="Text Box 27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37" name="Text Box 27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38" name="Text Box 27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39" name="Text Box 27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40" name="Text Box 27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41" name="Text Box 27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42" name="Text Box 27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43" name="Text Box 27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44" name="Text Box 27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45" name="Text Box 27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46" name="Text Box 27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47" name="Text Box 27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48" name="Text Box 27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49" name="Text Box 27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50" name="Text Box 27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51" name="Text Box 27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52" name="Text Box 27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53" name="Text Box 27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54" name="Text Box 27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55" name="Text Box 27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56" name="Text Box 27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57" name="Text Box 27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58" name="Text Box 27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59" name="Text Box 27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60" name="Text Box 27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61" name="Text Box 27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62" name="Text Box 27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63" name="Text Box 27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64" name="Text Box 27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65" name="Text Box 27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66" name="Text Box 27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67" name="Text Box 27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68" name="Text Box 27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69" name="Text Box 27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70" name="Text Box 27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71" name="Text Box 27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72" name="Text Box 27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73" name="Text Box 27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74" name="Text Box 27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75" name="Text Box 27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76" name="Text Box 27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77" name="Text Box 27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78" name="Text Box 27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79" name="Text Box 27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80" name="Text Box 27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81" name="Text Box 27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82" name="Text Box 27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83" name="Text Box 27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84" name="Text Box 27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85" name="Text Box 27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86" name="Text Box 27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87" name="Text Box 27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88" name="Text Box 27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89" name="Text Box 27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90" name="Text Box 27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91" name="Text Box 27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92" name="Text Box 27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93" name="Text Box 27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94" name="Text Box 27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95" name="Text Box 27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96" name="Text Box 27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97" name="Text Box 27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98" name="Text Box 27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899" name="Text Box 27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00" name="Text Box 27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01" name="Text Box 27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02" name="Text Box 27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03" name="Text Box 27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04" name="Text Box 28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05" name="Text Box 28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06" name="Text Box 28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07" name="Text Box 28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08" name="Text Box 28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09" name="Text Box 28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10" name="Text Box 28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11" name="Text Box 28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12" name="Text Box 28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13" name="Text Box 28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14" name="Text Box 28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15" name="Text Box 28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16" name="Text Box 28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17" name="Text Box 28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18" name="Text Box 28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19" name="Text Box 28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20" name="Text Box 28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21" name="Text Box 28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22" name="Text Box 28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23" name="Text Box 28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24" name="Text Box 28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25" name="Text Box 28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26" name="Text Box 28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27" name="Text Box 28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28" name="Text Box 28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29" name="Text Box 28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30" name="Text Box 28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31" name="Text Box 28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32" name="Text Box 28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33" name="Text Box 28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34" name="Text Box 28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35" name="Text Box 28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36" name="Text Box 28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37" name="Text Box 28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38" name="Text Box 28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39" name="Text Box 28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40" name="Text Box 28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41" name="Text Box 28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42" name="Text Box 28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43" name="Text Box 28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44" name="Text Box 28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45" name="Text Box 28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46" name="Text Box 28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47" name="Text Box 28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48" name="Text Box 28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49" name="Text Box 28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50" name="Text Box 28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51" name="Text Box 28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52" name="Text Box 28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53" name="Text Box 28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54" name="Text Box 28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55" name="Text Box 28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56" name="Text Box 28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57" name="Text Box 28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58" name="Text Box 28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59" name="Text Box 28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60" name="Text Box 28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61" name="Text Box 28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62" name="Text Box 28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63" name="Text Box 28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64" name="Text Box 28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65" name="Text Box 28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66" name="Text Box 28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67" name="Text Box 28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68" name="Text Box 28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69" name="Text Box 28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70" name="Text Box 28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71" name="Text Box 28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72" name="Text Box 28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73" name="Text Box 28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74" name="Text Box 28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75" name="Text Box 28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76" name="Text Box 28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77" name="Text Box 28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78" name="Text Box 28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79" name="Text Box 28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80" name="Text Box 28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81" name="Text Box 28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82" name="Text Box 28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83" name="Text Box 28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84" name="Text Box 28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85" name="Text Box 28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86" name="Text Box 28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87" name="Text Box 28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88" name="Text Box 28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89" name="Text Box 28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90" name="Text Box 28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91" name="Text Box 28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92" name="Text Box 28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93" name="Text Box 28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94" name="Text Box 28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95" name="Text Box 28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96" name="Text Box 28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97" name="Text Box 28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98" name="Text Box 28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6999" name="Text Box 28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00" name="Text Box 28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01" name="Text Box 28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02" name="Text Box 28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03" name="Text Box 28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04" name="Text Box 29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05" name="Text Box 29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06" name="Text Box 29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07" name="Text Box 29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08" name="Text Box 29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09" name="Text Box 29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10" name="Text Box 29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11" name="Text Box 29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12" name="Text Box 29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13" name="Text Box 29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14" name="Text Box 29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15" name="Text Box 29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16" name="Text Box 29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17" name="Text Box 29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18" name="Text Box 29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19" name="Text Box 29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20" name="Text Box 29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21" name="Text Box 29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22" name="Text Box 29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23" name="Text Box 29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24" name="Text Box 29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25" name="Text Box 29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26" name="Text Box 29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27" name="Text Box 29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28" name="Text Box 29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29" name="Text Box 29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30" name="Text Box 29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31" name="Text Box 29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32" name="Text Box 29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33" name="Text Box 29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34" name="Text Box 29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35" name="Text Box 29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36" name="Text Box 29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37" name="Text Box 29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38" name="Text Box 29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39" name="Text Box 29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40" name="Text Box 29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41" name="Text Box 29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42" name="Text Box 29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43" name="Text Box 29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44" name="Text Box 29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45" name="Text Box 29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46" name="Text Box 29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47" name="Text Box 29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48" name="Text Box 29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49" name="Text Box 29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50" name="Text Box 29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51" name="Text Box 29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52" name="Text Box 29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53" name="Text Box 29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54" name="Text Box 29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55" name="Text Box 29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56" name="Text Box 29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57" name="Text Box 29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58" name="Text Box 29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59" name="Text Box 29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60" name="Text Box 29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61" name="Text Box 29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62" name="Text Box 29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63" name="Text Box 29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64" name="Text Box 29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65" name="Text Box 29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66" name="Text Box 29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67" name="Text Box 29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68" name="Text Box 29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69" name="Text Box 29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70" name="Text Box 29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71" name="Text Box 29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72" name="Text Box 29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73" name="Text Box 29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74" name="Text Box 29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75" name="Text Box 29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76" name="Text Box 29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77" name="Text Box 29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78" name="Text Box 29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79" name="Text Box 29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80" name="Text Box 29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81" name="Text Box 29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82" name="Text Box 29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83" name="Text Box 29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84" name="Text Box 29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85" name="Text Box 29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86" name="Text Box 29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87" name="Text Box 29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88" name="Text Box 29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89" name="Text Box 29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90" name="Text Box 29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91" name="Text Box 29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92" name="Text Box 29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93" name="Text Box 29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94" name="Text Box 29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95" name="Text Box 29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96" name="Text Box 29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97" name="Text Box 29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98" name="Text Box 29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099" name="Text Box 29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00" name="Text Box 29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01" name="Text Box 29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02" name="Text Box 29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03" name="Text Box 29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04" name="Text Box 30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05" name="Text Box 30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06" name="Text Box 30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07" name="Text Box 30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08" name="Text Box 30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09" name="Text Box 30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10" name="Text Box 30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11" name="Text Box 30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12" name="Text Box 30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13" name="Text Box 30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14" name="Text Box 30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15" name="Text Box 30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16" name="Text Box 30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17" name="Text Box 30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18" name="Text Box 30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19" name="Text Box 30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20" name="Text Box 30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21" name="Text Box 30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22" name="Text Box 30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23" name="Text Box 30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24" name="Text Box 30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25" name="Text Box 30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26" name="Text Box 30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27" name="Text Box 30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28" name="Text Box 30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29" name="Text Box 30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30" name="Text Box 30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31" name="Text Box 30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32" name="Text Box 30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33" name="Text Box 30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34" name="Text Box 30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35" name="Text Box 30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36" name="Text Box 30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37" name="Text Box 30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38" name="Text Box 30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39" name="Text Box 30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40" name="Text Box 30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41" name="Text Box 30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42" name="Text Box 30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43" name="Text Box 30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44" name="Text Box 30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45" name="Text Box 30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46" name="Text Box 30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47" name="Text Box 30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48" name="Text Box 30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49" name="Text Box 30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50" name="Text Box 30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51" name="Text Box 30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52" name="Text Box 30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53" name="Text Box 30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54" name="Text Box 30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55" name="Text Box 30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56" name="Text Box 30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57" name="Text Box 30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58" name="Text Box 30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59" name="Text Box 30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60" name="Text Box 30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61" name="Text Box 30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62" name="Text Box 30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63" name="Text Box 30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64" name="Text Box 30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65" name="Text Box 30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66" name="Text Box 30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67" name="Text Box 30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68" name="Text Box 30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69" name="Text Box 30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70" name="Text Box 30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71" name="Text Box 30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72" name="Text Box 30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73" name="Text Box 30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74" name="Text Box 30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75" name="Text Box 30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76" name="Text Box 30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77" name="Text Box 30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78" name="Text Box 30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79" name="Text Box 30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80" name="Text Box 30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81" name="Text Box 30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82" name="Text Box 30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83" name="Text Box 30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84" name="Text Box 30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85" name="Text Box 30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86" name="Text Box 30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87" name="Text Box 30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88" name="Text Box 30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89" name="Text Box 30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90" name="Text Box 30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91" name="Text Box 30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92" name="Text Box 30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93" name="Text Box 30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94" name="Text Box 30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95" name="Text Box 30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96" name="Text Box 30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97" name="Text Box 30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98" name="Text Box 30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199" name="Text Box 30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00" name="Text Box 30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01" name="Text Box 30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02" name="Text Box 30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03" name="Text Box 30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04" name="Text Box 31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05" name="Text Box 31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06" name="Text Box 31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07" name="Text Box 31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08" name="Text Box 31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09" name="Text Box 31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10" name="Text Box 31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11" name="Text Box 31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12" name="Text Box 31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13" name="Text Box 31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14" name="Text Box 31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15" name="Text Box 31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16" name="Text Box 31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17" name="Text Box 31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18" name="Text Box 31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19" name="Text Box 31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20" name="Text Box 31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21" name="Text Box 31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22" name="Text Box 31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23" name="Text Box 31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24" name="Text Box 31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25" name="Text Box 31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26" name="Text Box 31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27" name="Text Box 31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28" name="Text Box 31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29" name="Text Box 31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30" name="Text Box 31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31" name="Text Box 31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32" name="Text Box 31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33" name="Text Box 31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34" name="Text Box 31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35" name="Text Box 31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36" name="Text Box 31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37" name="Text Box 31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38" name="Text Box 31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39" name="Text Box 31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40" name="Text Box 31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41" name="Text Box 31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42" name="Text Box 31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43" name="Text Box 31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44" name="Text Box 31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45" name="Text Box 31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46" name="Text Box 31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47" name="Text Box 31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48" name="Text Box 31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49" name="Text Box 31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50" name="Text Box 31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51" name="Text Box 31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52" name="Text Box 31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53" name="Text Box 31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54" name="Text Box 31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55" name="Text Box 31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56" name="Text Box 31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57" name="Text Box 31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58" name="Text Box 31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59" name="Text Box 31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60" name="Text Box 31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61" name="Text Box 31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62" name="Text Box 31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63" name="Text Box 31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64" name="Text Box 31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65" name="Text Box 31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66" name="Text Box 31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67" name="Text Box 31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68" name="Text Box 31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69" name="Text Box 31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70" name="Text Box 31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71" name="Text Box 31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72" name="Text Box 31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73" name="Text Box 31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74" name="Text Box 31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75" name="Text Box 31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76" name="Text Box 31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77" name="Text Box 31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78" name="Text Box 31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79" name="Text Box 31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80" name="Text Box 31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81" name="Text Box 31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82" name="Text Box 31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83" name="Text Box 31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84" name="Text Box 31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85" name="Text Box 31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86" name="Text Box 31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87" name="Text Box 31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88" name="Text Box 31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89" name="Text Box 31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90" name="Text Box 31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91" name="Text Box 31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92" name="Text Box 31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93" name="Text Box 31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94" name="Text Box 31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95" name="Text Box 31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96" name="Text Box 31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97" name="Text Box 31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98" name="Text Box 31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299" name="Text Box 31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00" name="Text Box 31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01" name="Text Box 31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02" name="Text Box 31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03" name="Text Box 31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04" name="Text Box 32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05" name="Text Box 32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06" name="Text Box 32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07" name="Text Box 32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08" name="Text Box 32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09" name="Text Box 32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10" name="Text Box 32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11" name="Text Box 32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12" name="Text Box 32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13" name="Text Box 32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14" name="Text Box 32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15" name="Text Box 32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16" name="Text Box 32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17" name="Text Box 32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18" name="Text Box 32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19" name="Text Box 32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20" name="Text Box 32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21" name="Text Box 32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22" name="Text Box 32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23" name="Text Box 32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24" name="Text Box 32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25" name="Text Box 32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26" name="Text Box 32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27" name="Text Box 32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28" name="Text Box 32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29" name="Text Box 32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30" name="Text Box 32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31" name="Text Box 32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32" name="Text Box 32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33" name="Text Box 32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34" name="Text Box 32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35" name="Text Box 32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36" name="Text Box 32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37" name="Text Box 32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38" name="Text Box 32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39" name="Text Box 32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40" name="Text Box 32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41" name="Text Box 32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42" name="Text Box 32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43" name="Text Box 32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44" name="Text Box 32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45" name="Text Box 32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46" name="Text Box 32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47" name="Text Box 32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48" name="Text Box 32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49" name="Text Box 32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50" name="Text Box 32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51" name="Text Box 32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52" name="Text Box 32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53" name="Text Box 32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54" name="Text Box 32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55" name="Text Box 32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56" name="Text Box 32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57" name="Text Box 32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58" name="Text Box 32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59" name="Text Box 32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60" name="Text Box 32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61" name="Text Box 32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62" name="Text Box 32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63" name="Text Box 32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64" name="Text Box 32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65" name="Text Box 32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66" name="Text Box 32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67" name="Text Box 32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68" name="Text Box 32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69" name="Text Box 32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70" name="Text Box 32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71" name="Text Box 32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72" name="Text Box 32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73" name="Text Box 32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74" name="Text Box 32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75" name="Text Box 32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76" name="Text Box 32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77" name="Text Box 32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78" name="Text Box 32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79" name="Text Box 32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80" name="Text Box 32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81" name="Text Box 32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82" name="Text Box 32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83" name="Text Box 32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84" name="Text Box 32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85" name="Text Box 32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86" name="Text Box 32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87" name="Text Box 32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88" name="Text Box 32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89" name="Text Box 32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90" name="Text Box 32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91" name="Text Box 32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92" name="Text Box 32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93" name="Text Box 32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94" name="Text Box 32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95" name="Text Box 32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96" name="Text Box 32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97" name="Text Box 32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98" name="Text Box 32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399" name="Text Box 32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00" name="Text Box 32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01" name="Text Box 32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02" name="Text Box 32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03" name="Text Box 32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04" name="Text Box 33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05" name="Text Box 33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06" name="Text Box 33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07" name="Text Box 33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08" name="Text Box 33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09" name="Text Box 33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10" name="Text Box 33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11" name="Text Box 33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12" name="Text Box 33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13" name="Text Box 33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14" name="Text Box 33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15" name="Text Box 33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16" name="Text Box 33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17" name="Text Box 33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18" name="Text Box 33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19" name="Text Box 33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20" name="Text Box 33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21" name="Text Box 33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22" name="Text Box 33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23" name="Text Box 33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24" name="Text Box 33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25" name="Text Box 33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26" name="Text Box 33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27" name="Text Box 33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28" name="Text Box 33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29" name="Text Box 33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30" name="Text Box 33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31" name="Text Box 33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32" name="Text Box 33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33" name="Text Box 33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34" name="Text Box 33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35" name="Text Box 33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36" name="Text Box 33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37" name="Text Box 33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38" name="Text Box 33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39" name="Text Box 33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40" name="Text Box 33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41" name="Text Box 33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42" name="Text Box 33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43" name="Text Box 33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44" name="Text Box 33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45" name="Text Box 33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46" name="Text Box 33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47" name="Text Box 33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48" name="Text Box 33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49" name="Text Box 33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50" name="Text Box 33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51" name="Text Box 33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52" name="Text Box 33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53" name="Text Box 33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54" name="Text Box 33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55" name="Text Box 33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56" name="Text Box 33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57" name="Text Box 33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58" name="Text Box 33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59" name="Text Box 33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60" name="Text Box 33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61" name="Text Box 33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62" name="Text Box 33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63" name="Text Box 33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64" name="Text Box 33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65" name="Text Box 33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66" name="Text Box 33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67" name="Text Box 33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68" name="Text Box 33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69" name="Text Box 33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70" name="Text Box 33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71" name="Text Box 33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72" name="Text Box 33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73" name="Text Box 33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74" name="Text Box 33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75" name="Text Box 33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76" name="Text Box 33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77" name="Text Box 33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78" name="Text Box 33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79" name="Text Box 33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80" name="Text Box 33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81" name="Text Box 33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82" name="Text Box 33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83" name="Text Box 33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84" name="Text Box 33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85" name="Text Box 33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86" name="Text Box 33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87" name="Text Box 33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88" name="Text Box 33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89" name="Text Box 33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90" name="Text Box 33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91" name="Text Box 33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92" name="Text Box 33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93" name="Text Box 33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94" name="Text Box 33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95" name="Text Box 33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96" name="Text Box 33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97" name="Text Box 33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98" name="Text Box 33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499" name="Text Box 33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00" name="Text Box 33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01" name="Text Box 33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02" name="Text Box 33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03" name="Text Box 33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04" name="Text Box 34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05" name="Text Box 34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06" name="Text Box 34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07" name="Text Box 34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08" name="Text Box 34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09" name="Text Box 34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10" name="Text Box 34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11" name="Text Box 34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12" name="Text Box 34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13" name="Text Box 34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14" name="Text Box 34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15" name="Text Box 34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16" name="Text Box 34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17" name="Text Box 34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18" name="Text Box 34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19" name="Text Box 34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20" name="Text Box 34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21" name="Text Box 34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22" name="Text Box 34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23" name="Text Box 34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24" name="Text Box 34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25" name="Text Box 34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26" name="Text Box 34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27" name="Text Box 34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28" name="Text Box 34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29" name="Text Box 34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30" name="Text Box 34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31" name="Text Box 34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32" name="Text Box 34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33" name="Text Box 34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34" name="Text Box 34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35" name="Text Box 34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36" name="Text Box 34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37" name="Text Box 34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38" name="Text Box 34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39" name="Text Box 34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40" name="Text Box 34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41" name="Text Box 34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42" name="Text Box 34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43" name="Text Box 34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44" name="Text Box 34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45" name="Text Box 34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46" name="Text Box 34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47" name="Text Box 34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48" name="Text Box 34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49" name="Text Box 34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50" name="Text Box 34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51" name="Text Box 34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52" name="Text Box 34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53" name="Text Box 34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54" name="Text Box 34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55" name="Text Box 34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56" name="Text Box 34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57" name="Text Box 34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58" name="Text Box 34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59" name="Text Box 34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60" name="Text Box 34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61" name="Text Box 34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62" name="Text Box 34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63" name="Text Box 34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64" name="Text Box 34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65" name="Text Box 34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66" name="Text Box 34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67" name="Text Box 34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68" name="Text Box 34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69" name="Text Box 34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70" name="Text Box 34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71" name="Text Box 34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72" name="Text Box 34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73" name="Text Box 34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74" name="Text Box 34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75" name="Text Box 34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76" name="Text Box 34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77" name="Text Box 34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78" name="Text Box 34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79" name="Text Box 34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80" name="Text Box 34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81" name="Text Box 34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82" name="Text Box 34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83" name="Text Box 34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84" name="Text Box 34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85" name="Text Box 34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86" name="Text Box 34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87" name="Text Box 34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88" name="Text Box 34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89" name="Text Box 34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90" name="Text Box 34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91" name="Text Box 34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92" name="Text Box 34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93" name="Text Box 34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94" name="Text Box 34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95" name="Text Box 34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96" name="Text Box 34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97" name="Text Box 34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98" name="Text Box 34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599" name="Text Box 34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00" name="Text Box 34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01" name="Text Box 34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02" name="Text Box 34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03" name="Text Box 34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04" name="Text Box 35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05" name="Text Box 35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06" name="Text Box 35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07" name="Text Box 35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08" name="Text Box 35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09" name="Text Box 35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10" name="Text Box 35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11" name="Text Box 35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12" name="Text Box 35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13" name="Text Box 35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14" name="Text Box 35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15" name="Text Box 35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16" name="Text Box 35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17" name="Text Box 35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18" name="Text Box 35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19" name="Text Box 35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20" name="Text Box 35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21" name="Text Box 35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22" name="Text Box 35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23" name="Text Box 35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24" name="Text Box 35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25" name="Text Box 35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26" name="Text Box 35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27" name="Text Box 35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28" name="Text Box 35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29" name="Text Box 35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30" name="Text Box 35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31" name="Text Box 35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32" name="Text Box 35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33" name="Text Box 35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34" name="Text Box 35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35" name="Text Box 35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36" name="Text Box 35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37" name="Text Box 35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38" name="Text Box 35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39" name="Text Box 35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40" name="Text Box 35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41" name="Text Box 35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42" name="Text Box 35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43" name="Text Box 35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44" name="Text Box 35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45" name="Text Box 35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46" name="Text Box 35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47" name="Text Box 35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48" name="Text Box 35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49" name="Text Box 35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50" name="Text Box 35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51" name="Text Box 35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52" name="Text Box 35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53" name="Text Box 35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54" name="Text Box 35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55" name="Text Box 35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56" name="Text Box 35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57" name="Text Box 35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58" name="Text Box 35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59" name="Text Box 35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60" name="Text Box 35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61" name="Text Box 35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62" name="Text Box 35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63" name="Text Box 35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64" name="Text Box 35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65" name="Text Box 35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66" name="Text Box 35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67" name="Text Box 35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68" name="Text Box 35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69" name="Text Box 35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70" name="Text Box 35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71" name="Text Box 35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72" name="Text Box 35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73" name="Text Box 35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74" name="Text Box 35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75" name="Text Box 35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76" name="Text Box 35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77" name="Text Box 35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78" name="Text Box 35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79" name="Text Box 35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80" name="Text Box 35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81" name="Text Box 35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82" name="Text Box 35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83" name="Text Box 35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84" name="Text Box 35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85" name="Text Box 35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86" name="Text Box 35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87" name="Text Box 35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88" name="Text Box 35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89" name="Text Box 35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90" name="Text Box 35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91" name="Text Box 35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92" name="Text Box 35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93" name="Text Box 35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94" name="Text Box 35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95" name="Text Box 35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96" name="Text Box 35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97" name="Text Box 35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98" name="Text Box 35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699" name="Text Box 35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00" name="Text Box 35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01" name="Text Box 35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02" name="Text Box 35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03" name="Text Box 35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04" name="Text Box 36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05" name="Text Box 36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06" name="Text Box 36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07" name="Text Box 36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08" name="Text Box 36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09" name="Text Box 36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10" name="Text Box 36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11" name="Text Box 36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12" name="Text Box 36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13" name="Text Box 36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14" name="Text Box 36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15" name="Text Box 36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16" name="Text Box 36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17" name="Text Box 36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18" name="Text Box 36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19" name="Text Box 36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20" name="Text Box 36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21" name="Text Box 36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22" name="Text Box 36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23" name="Text Box 36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24" name="Text Box 36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25" name="Text Box 36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26" name="Text Box 36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27" name="Text Box 36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28" name="Text Box 36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29" name="Text Box 36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30" name="Text Box 36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31" name="Text Box 36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32" name="Text Box 36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33" name="Text Box 36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34" name="Text Box 36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35" name="Text Box 36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36" name="Text Box 36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37" name="Text Box 36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38" name="Text Box 36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39" name="Text Box 36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40" name="Text Box 36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41" name="Text Box 36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42" name="Text Box 36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43" name="Text Box 36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44" name="Text Box 36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45" name="Text Box 36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46" name="Text Box 36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47" name="Text Box 36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48" name="Text Box 36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49" name="Text Box 36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50" name="Text Box 36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51" name="Text Box 36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52" name="Text Box 36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53" name="Text Box 36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54" name="Text Box 36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55" name="Text Box 36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56" name="Text Box 36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57" name="Text Box 36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58" name="Text Box 36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59" name="Text Box 36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60" name="Text Box 36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61" name="Text Box 36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62" name="Text Box 36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63" name="Text Box 36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64" name="Text Box 36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65" name="Text Box 36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66" name="Text Box 36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67" name="Text Box 36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68" name="Text Box 36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69" name="Text Box 36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70" name="Text Box 36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71" name="Text Box 36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72" name="Text Box 36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73" name="Text Box 36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74" name="Text Box 36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75" name="Text Box 36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76" name="Text Box 36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77" name="Text Box 36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78" name="Text Box 36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79" name="Text Box 36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80" name="Text Box 36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81" name="Text Box 36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82" name="Text Box 36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83" name="Text Box 36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84" name="Text Box 36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85" name="Text Box 36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86" name="Text Box 36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87" name="Text Box 36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88" name="Text Box 36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89" name="Text Box 36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90" name="Text Box 36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91" name="Text Box 36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92" name="Text Box 36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93" name="Text Box 36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94" name="Text Box 36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95" name="Text Box 36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96" name="Text Box 36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97" name="Text Box 36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98" name="Text Box 36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799" name="Text Box 36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00" name="Text Box 36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01" name="Text Box 36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02" name="Text Box 36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03" name="Text Box 36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04" name="Text Box 37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05" name="Text Box 37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06" name="Text Box 37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07" name="Text Box 37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08" name="Text Box 37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09" name="Text Box 37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10" name="Text Box 37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11" name="Text Box 37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12" name="Text Box 37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13" name="Text Box 37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14" name="Text Box 37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15" name="Text Box 37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16" name="Text Box 37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17" name="Text Box 37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18" name="Text Box 37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19" name="Text Box 37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20" name="Text Box 37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21" name="Text Box 37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22" name="Text Box 37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23" name="Text Box 37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24" name="Text Box 37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25" name="Text Box 37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26" name="Text Box 37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27" name="Text Box 37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28" name="Text Box 37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29" name="Text Box 37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30" name="Text Box 37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31" name="Text Box 37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32" name="Text Box 37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33" name="Text Box 37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34" name="Text Box 37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35" name="Text Box 37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36" name="Text Box 37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37" name="Text Box 37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38" name="Text Box 37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39" name="Text Box 37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40" name="Text Box 37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41" name="Text Box 37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42" name="Text Box 37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43" name="Text Box 37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44" name="Text Box 37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45" name="Text Box 37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46" name="Text Box 37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47" name="Text Box 37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48" name="Text Box 37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49" name="Text Box 37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50" name="Text Box 37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51" name="Text Box 37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52" name="Text Box 37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53" name="Text Box 37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54" name="Text Box 37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55" name="Text Box 37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56" name="Text Box 37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57" name="Text Box 37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58" name="Text Box 37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59" name="Text Box 37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60" name="Text Box 37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61" name="Text Box 37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62" name="Text Box 37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63" name="Text Box 37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64" name="Text Box 37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65" name="Text Box 37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66" name="Text Box 37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67" name="Text Box 37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68" name="Text Box 37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69" name="Text Box 37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70" name="Text Box 37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71" name="Text Box 37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72" name="Text Box 37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73" name="Text Box 37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74" name="Text Box 37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75" name="Text Box 37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76" name="Text Box 37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77" name="Text Box 37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78" name="Text Box 37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79" name="Text Box 37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80" name="Text Box 37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81" name="Text Box 37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82" name="Text Box 37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83" name="Text Box 37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84" name="Text Box 37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85" name="Text Box 37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86" name="Text Box 37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87" name="Text Box 37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88" name="Text Box 37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89" name="Text Box 37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90" name="Text Box 37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91" name="Text Box 37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92" name="Text Box 37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93" name="Text Box 37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94" name="Text Box 37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95" name="Text Box 37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96" name="Text Box 37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97" name="Text Box 37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98" name="Text Box 37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899" name="Text Box 37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00" name="Text Box 37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01" name="Text Box 37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02" name="Text Box 37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03" name="Text Box 37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04" name="Text Box 38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05" name="Text Box 38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06" name="Text Box 38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07" name="Text Box 38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08" name="Text Box 38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09" name="Text Box 38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10" name="Text Box 38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11" name="Text Box 38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12" name="Text Box 38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13" name="Text Box 38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14" name="Text Box 38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15" name="Text Box 38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16" name="Text Box 38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17" name="Text Box 38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18" name="Text Box 38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19" name="Text Box 38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20" name="Text Box 38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21" name="Text Box 38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22" name="Text Box 38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23" name="Text Box 38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24" name="Text Box 38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25" name="Text Box 38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26" name="Text Box 38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27" name="Text Box 38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28" name="Text Box 38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29" name="Text Box 38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30" name="Text Box 38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31" name="Text Box 38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32" name="Text Box 38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33" name="Text Box 38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34" name="Text Box 38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35" name="Text Box 38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36" name="Text Box 38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37" name="Text Box 38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38" name="Text Box 38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39" name="Text Box 38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40" name="Text Box 38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41" name="Text Box 38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42" name="Text Box 38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43" name="Text Box 38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44" name="Text Box 38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45" name="Text Box 38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46" name="Text Box 38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47" name="Text Box 38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48" name="Text Box 38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49" name="Text Box 38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50" name="Text Box 38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51" name="Text Box 38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52" name="Text Box 38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53" name="Text Box 38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54" name="Text Box 38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55" name="Text Box 38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56" name="Text Box 38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57" name="Text Box 38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58" name="Text Box 38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59" name="Text Box 38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60" name="Text Box 38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61" name="Text Box 38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62" name="Text Box 38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63" name="Text Box 38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64" name="Text Box 38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65" name="Text Box 38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66" name="Text Box 38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67" name="Text Box 38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68" name="Text Box 38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69" name="Text Box 38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70" name="Text Box 38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71" name="Text Box 38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72" name="Text Box 38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73" name="Text Box 38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74" name="Text Box 38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75" name="Text Box 38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76" name="Text Box 38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77" name="Text Box 38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78" name="Text Box 38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79" name="Text Box 38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80" name="Text Box 38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81" name="Text Box 38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82" name="Text Box 38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83" name="Text Box 38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84" name="Text Box 38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85" name="Text Box 38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86" name="Text Box 38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87" name="Text Box 38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88" name="Text Box 38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89" name="Text Box 38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90" name="Text Box 38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91" name="Text Box 38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92" name="Text Box 38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93" name="Text Box 38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94" name="Text Box 38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95" name="Text Box 38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96" name="Text Box 38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97" name="Text Box 38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98" name="Text Box 38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7999" name="Text Box 38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00" name="Text Box 38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01" name="Text Box 38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02" name="Text Box 38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03" name="Text Box 38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04" name="Text Box 39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05" name="Text Box 39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06" name="Text Box 39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07" name="Text Box 39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08" name="Text Box 39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09" name="Text Box 39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10" name="Text Box 39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11" name="Text Box 39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12" name="Text Box 39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13" name="Text Box 39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14" name="Text Box 39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15" name="Text Box 39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16" name="Text Box 39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17" name="Text Box 39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18" name="Text Box 39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19" name="Text Box 39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20" name="Text Box 39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21" name="Text Box 39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22" name="Text Box 39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23" name="Text Box 39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24" name="Text Box 39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25" name="Text Box 39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26" name="Text Box 39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27" name="Text Box 39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28" name="Text Box 39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29" name="Text Box 39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30" name="Text Box 39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31" name="Text Box 39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32" name="Text Box 39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33" name="Text Box 39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34" name="Text Box 39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35" name="Text Box 39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36" name="Text Box 39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37" name="Text Box 39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38" name="Text Box 39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39" name="Text Box 39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40" name="Text Box 39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41" name="Text Box 39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42" name="Text Box 39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43" name="Text Box 39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44" name="Text Box 39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45" name="Text Box 39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46" name="Text Box 39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47" name="Text Box 39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48" name="Text Box 39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49" name="Text Box 39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50" name="Text Box 39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51" name="Text Box 39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52" name="Text Box 39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53" name="Text Box 39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54" name="Text Box 39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55" name="Text Box 39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56" name="Text Box 39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57" name="Text Box 39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58" name="Text Box 39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59" name="Text Box 39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60" name="Text Box 39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61" name="Text Box 39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62" name="Text Box 39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63" name="Text Box 39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64" name="Text Box 39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65" name="Text Box 39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66" name="Text Box 39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67" name="Text Box 39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68" name="Text Box 39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69" name="Text Box 39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70" name="Text Box 39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71" name="Text Box 39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72" name="Text Box 39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73" name="Text Box 39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74" name="Text Box 39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75" name="Text Box 39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76" name="Text Box 39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77" name="Text Box 39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78" name="Text Box 39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79" name="Text Box 39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80" name="Text Box 39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81" name="Text Box 39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82" name="Text Box 39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83" name="Text Box 39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84" name="Text Box 39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85" name="Text Box 39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86" name="Text Box 39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87" name="Text Box 39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88" name="Text Box 39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89" name="Text Box 39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90" name="Text Box 39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91" name="Text Box 39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92" name="Text Box 39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93" name="Text Box 39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94" name="Text Box 39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95" name="Text Box 39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96" name="Text Box 39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97" name="Text Box 39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98" name="Text Box 39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099" name="Text Box 39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00" name="Text Box 39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01" name="Text Box 39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02" name="Text Box 39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03" name="Text Box 39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04" name="Text Box 40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05" name="Text Box 40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06" name="Text Box 40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07" name="Text Box 40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08" name="Text Box 40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09" name="Text Box 40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10" name="Text Box 40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11" name="Text Box 40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12" name="Text Box 40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13" name="Text Box 40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14" name="Text Box 40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15" name="Text Box 40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16" name="Text Box 40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17" name="Text Box 40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18" name="Text Box 40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19" name="Text Box 40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20" name="Text Box 40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21" name="Text Box 40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22" name="Text Box 40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23" name="Text Box 40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24" name="Text Box 40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25" name="Text Box 40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26" name="Text Box 40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27" name="Text Box 40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28" name="Text Box 40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29" name="Text Box 40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30" name="Text Box 40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31" name="Text Box 40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32" name="Text Box 40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33" name="Text Box 40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34" name="Text Box 40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35" name="Text Box 40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36" name="Text Box 40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37" name="Text Box 40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38" name="Text Box 40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39" name="Text Box 40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40" name="Text Box 40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41" name="Text Box 40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42" name="Text Box 40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43" name="Text Box 40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44" name="Text Box 40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45" name="Text Box 40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46" name="Text Box 40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47" name="Text Box 40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48" name="Text Box 40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49" name="Text Box 40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50" name="Text Box 40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51" name="Text Box 40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52" name="Text Box 40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53" name="Text Box 40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54" name="Text Box 40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55" name="Text Box 40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56" name="Text Box 40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57" name="Text Box 40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58" name="Text Box 40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59" name="Text Box 40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60" name="Text Box 40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61" name="Text Box 40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62" name="Text Box 40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63" name="Text Box 40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64" name="Text Box 40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65" name="Text Box 40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66" name="Text Box 40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67" name="Text Box 40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68" name="Text Box 40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69" name="Text Box 40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70" name="Text Box 40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71" name="Text Box 40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72" name="Text Box 40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73" name="Text Box 40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74" name="Text Box 40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75" name="Text Box 40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76" name="Text Box 40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77" name="Text Box 40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78" name="Text Box 40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79" name="Text Box 40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80" name="Text Box 40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81" name="Text Box 40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82" name="Text Box 40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83" name="Text Box 40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84" name="Text Box 40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85" name="Text Box 40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86" name="Text Box 40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87" name="Text Box 40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88" name="Text Box 40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89" name="Text Box 40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90" name="Text Box 40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91" name="Text Box 40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92" name="Text Box 40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93" name="Text Box 40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94" name="Text Box 40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95" name="Text Box 40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96" name="Text Box 40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97" name="Text Box 40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98" name="Text Box 40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199" name="Text Box 40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00" name="Text Box 40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01" name="Text Box 40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02" name="Text Box 40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03" name="Text Box 40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04" name="Text Box 41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05" name="Text Box 41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06" name="Text Box 41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07" name="Text Box 41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08" name="Text Box 41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09" name="Text Box 41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10" name="Text Box 41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11" name="Text Box 41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12" name="Text Box 41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13" name="Text Box 41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14" name="Text Box 41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15" name="Text Box 41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16" name="Text Box 41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17" name="Text Box 41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18" name="Text Box 41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19" name="Text Box 41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20" name="Text Box 41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21" name="Text Box 41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22" name="Text Box 41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23" name="Text Box 41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24" name="Text Box 41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25" name="Text Box 41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26" name="Text Box 41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27" name="Text Box 41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28" name="Text Box 41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29" name="Text Box 41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30" name="Text Box 41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31" name="Text Box 41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32" name="Text Box 41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33" name="Text Box 41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34" name="Text Box 41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35" name="Text Box 41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36" name="Text Box 41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37" name="Text Box 41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38" name="Text Box 41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39" name="Text Box 41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40" name="Text Box 41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41" name="Text Box 41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42" name="Text Box 41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43" name="Text Box 41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44" name="Text Box 41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45" name="Text Box 41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46" name="Text Box 41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47" name="Text Box 41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48" name="Text Box 41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49" name="Text Box 41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50" name="Text Box 41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51" name="Text Box 41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52" name="Text Box 41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53" name="Text Box 41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54" name="Text Box 41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55" name="Text Box 41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56" name="Text Box 41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57" name="Text Box 41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58" name="Text Box 41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59" name="Text Box 41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60" name="Text Box 41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61" name="Text Box 41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62" name="Text Box 41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63" name="Text Box 41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64" name="Text Box 41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65" name="Text Box 41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66" name="Text Box 41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67" name="Text Box 41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68" name="Text Box 41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69" name="Text Box 41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70" name="Text Box 41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71" name="Text Box 41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72" name="Text Box 41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73" name="Text Box 41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74" name="Text Box 41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75" name="Text Box 41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76" name="Text Box 41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77" name="Text Box 41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78" name="Text Box 41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79" name="Text Box 41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80" name="Text Box 41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81" name="Text Box 41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82" name="Text Box 41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83" name="Text Box 41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84" name="Text Box 41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85" name="Text Box 41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86" name="Text Box 41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87" name="Text Box 41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88" name="Text Box 41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89" name="Text Box 41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90" name="Text Box 41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91" name="Text Box 41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92" name="Text Box 41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93" name="Text Box 41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94" name="Text Box 41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95" name="Text Box 41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96" name="Text Box 41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97" name="Text Box 41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98" name="Text Box 41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299" name="Text Box 41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00" name="Text Box 41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01" name="Text Box 41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02" name="Text Box 41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03" name="Text Box 41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04" name="Text Box 42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05" name="Text Box 42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06" name="Text Box 42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07" name="Text Box 42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08" name="Text Box 42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09" name="Text Box 42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10" name="Text Box 42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11" name="Text Box 42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12" name="Text Box 42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13" name="Text Box 42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14" name="Text Box 42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15" name="Text Box 42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16" name="Text Box 42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17" name="Text Box 42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18" name="Text Box 42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19" name="Text Box 42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20" name="Text Box 42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21" name="Text Box 42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22" name="Text Box 42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23" name="Text Box 42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24" name="Text Box 42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25" name="Text Box 42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26" name="Text Box 42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27" name="Text Box 42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28" name="Text Box 42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29" name="Text Box 42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30" name="Text Box 42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31" name="Text Box 42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32" name="Text Box 42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33" name="Text Box 42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34" name="Text Box 42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35" name="Text Box 42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36" name="Text Box 42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37" name="Text Box 42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38" name="Text Box 42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39" name="Text Box 42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40" name="Text Box 42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41" name="Text Box 42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42" name="Text Box 42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43" name="Text Box 42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44" name="Text Box 42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45" name="Text Box 42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46" name="Text Box 42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47" name="Text Box 42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48" name="Text Box 42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49" name="Text Box 42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50" name="Text Box 42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51" name="Text Box 42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52" name="Text Box 42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53" name="Text Box 42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54" name="Text Box 42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55" name="Text Box 42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56" name="Text Box 42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57" name="Text Box 42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58" name="Text Box 42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59" name="Text Box 42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60" name="Text Box 42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61" name="Text Box 42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62" name="Text Box 42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63" name="Text Box 42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64" name="Text Box 42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65" name="Text Box 42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66" name="Text Box 42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67" name="Text Box 42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68" name="Text Box 42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69" name="Text Box 42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70" name="Text Box 42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71" name="Text Box 42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72" name="Text Box 42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73" name="Text Box 42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74" name="Text Box 42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75" name="Text Box 42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76" name="Text Box 42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77" name="Text Box 42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78" name="Text Box 42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79" name="Text Box 42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80" name="Text Box 42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81" name="Text Box 42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82" name="Text Box 42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83" name="Text Box 42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84" name="Text Box 42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85" name="Text Box 42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86" name="Text Box 42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87" name="Text Box 42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88" name="Text Box 42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89" name="Text Box 42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90" name="Text Box 42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91" name="Text Box 42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92" name="Text Box 42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93" name="Text Box 42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94" name="Text Box 42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95" name="Text Box 42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96" name="Text Box 42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97" name="Text Box 42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98" name="Text Box 42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399" name="Text Box 42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00" name="Text Box 42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01" name="Text Box 42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02" name="Text Box 42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03" name="Text Box 42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04" name="Text Box 43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05" name="Text Box 43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06" name="Text Box 43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07" name="Text Box 43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08" name="Text Box 43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09" name="Text Box 43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10" name="Text Box 43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11" name="Text Box 43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12" name="Text Box 43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13" name="Text Box 43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14" name="Text Box 43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15" name="Text Box 43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16" name="Text Box 43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17" name="Text Box 43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18" name="Text Box 43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19" name="Text Box 43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20" name="Text Box 43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21" name="Text Box 43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22" name="Text Box 43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23" name="Text Box 43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24" name="Text Box 43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25" name="Text Box 43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26" name="Text Box 43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27" name="Text Box 43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28" name="Text Box 43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29" name="Text Box 43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30" name="Text Box 43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31" name="Text Box 43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32" name="Text Box 43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33" name="Text Box 43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34" name="Text Box 43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35" name="Text Box 43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36" name="Text Box 43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37" name="Text Box 43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38" name="Text Box 43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39" name="Text Box 43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40" name="Text Box 43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41" name="Text Box 43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42" name="Text Box 43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43" name="Text Box 43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44" name="Text Box 43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45" name="Text Box 43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46" name="Text Box 43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47" name="Text Box 43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48" name="Text Box 43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49" name="Text Box 43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50" name="Text Box 43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51" name="Text Box 43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52" name="Text Box 43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53" name="Text Box 43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54" name="Text Box 43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55" name="Text Box 43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56" name="Text Box 43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57" name="Text Box 43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58" name="Text Box 43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59" name="Text Box 43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60" name="Text Box 43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61" name="Text Box 43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62" name="Text Box 43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63" name="Text Box 43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64" name="Text Box 43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65" name="Text Box 43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66" name="Text Box 43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67" name="Text Box 43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68" name="Text Box 43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69" name="Text Box 43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70" name="Text Box 43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71" name="Text Box 43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72" name="Text Box 43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73" name="Text Box 43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74" name="Text Box 43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75" name="Text Box 43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76" name="Text Box 43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77" name="Text Box 43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78" name="Text Box 43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79" name="Text Box 43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80" name="Text Box 43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81" name="Text Box 43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82" name="Text Box 43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83" name="Text Box 43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84" name="Text Box 43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85" name="Text Box 43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86" name="Text Box 43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87" name="Text Box 43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88" name="Text Box 43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89" name="Text Box 43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90" name="Text Box 43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91" name="Text Box 43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92" name="Text Box 43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93" name="Text Box 43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94" name="Text Box 43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95" name="Text Box 43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96" name="Text Box 43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97" name="Text Box 43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98" name="Text Box 43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499" name="Text Box 43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00" name="Text Box 43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01" name="Text Box 43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02" name="Text Box 43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03" name="Text Box 43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04" name="Text Box 44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05" name="Text Box 44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06" name="Text Box 44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07" name="Text Box 44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08" name="Text Box 44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09" name="Text Box 44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10" name="Text Box 44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11" name="Text Box 44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12" name="Text Box 44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13" name="Text Box 44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14" name="Text Box 44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15" name="Text Box 44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16" name="Text Box 44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17" name="Text Box 44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18" name="Text Box 44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19" name="Text Box 44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20" name="Text Box 44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21" name="Text Box 44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22" name="Text Box 44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23" name="Text Box 44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24" name="Text Box 44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25" name="Text Box 44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26" name="Text Box 44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27" name="Text Box 44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28" name="Text Box 44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29" name="Text Box 44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30" name="Text Box 44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31" name="Text Box 44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32" name="Text Box 44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33" name="Text Box 44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34" name="Text Box 44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35" name="Text Box 44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36" name="Text Box 44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37" name="Text Box 44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38" name="Text Box 44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39" name="Text Box 44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40" name="Text Box 44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41" name="Text Box 44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42" name="Text Box 44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43" name="Text Box 44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44" name="Text Box 44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45" name="Text Box 44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46" name="Text Box 44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47" name="Text Box 44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48" name="Text Box 44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49" name="Text Box 44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50" name="Text Box 44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51" name="Text Box 44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52" name="Text Box 44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53" name="Text Box 44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54" name="Text Box 44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55" name="Text Box 44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56" name="Text Box 44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57" name="Text Box 44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58" name="Text Box 44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59" name="Text Box 44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60" name="Text Box 44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61" name="Text Box 44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62" name="Text Box 44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63" name="Text Box 44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64" name="Text Box 44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65" name="Text Box 44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66" name="Text Box 44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67" name="Text Box 44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68" name="Text Box 44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69" name="Text Box 44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70" name="Text Box 44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71" name="Text Box 44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72" name="Text Box 44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73" name="Text Box 44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74" name="Text Box 44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75" name="Text Box 44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76" name="Text Box 44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77" name="Text Box 44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78" name="Text Box 44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79" name="Text Box 44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80" name="Text Box 44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81" name="Text Box 44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82" name="Text Box 44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83" name="Text Box 44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84" name="Text Box 44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85" name="Text Box 44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86" name="Text Box 44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87" name="Text Box 44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88" name="Text Box 44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89" name="Text Box 44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90" name="Text Box 44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91" name="Text Box 44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92" name="Text Box 44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93" name="Text Box 44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94" name="Text Box 44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95" name="Text Box 44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96" name="Text Box 44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97" name="Text Box 44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98" name="Text Box 44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599" name="Text Box 44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00" name="Text Box 44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01" name="Text Box 44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02" name="Text Box 44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03" name="Text Box 44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04" name="Text Box 45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05" name="Text Box 45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06" name="Text Box 45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07" name="Text Box 45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08" name="Text Box 45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09" name="Text Box 45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10" name="Text Box 45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11" name="Text Box 45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12" name="Text Box 45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13" name="Text Box 45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14" name="Text Box 45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15" name="Text Box 45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16" name="Text Box 45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17" name="Text Box 45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18" name="Text Box 45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19" name="Text Box 45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20" name="Text Box 45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21" name="Text Box 45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22" name="Text Box 45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23" name="Text Box 45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24" name="Text Box 45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25" name="Text Box 45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26" name="Text Box 45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27" name="Text Box 45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28" name="Text Box 45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29" name="Text Box 45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30" name="Text Box 45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31" name="Text Box 45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32" name="Text Box 45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33" name="Text Box 45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34" name="Text Box 45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35" name="Text Box 45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36" name="Text Box 45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37" name="Text Box 45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38" name="Text Box 45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39" name="Text Box 45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40" name="Text Box 45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41" name="Text Box 45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42" name="Text Box 45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43" name="Text Box 45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44" name="Text Box 45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45" name="Text Box 45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46" name="Text Box 45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47" name="Text Box 45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48" name="Text Box 45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49" name="Text Box 45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50" name="Text Box 45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51" name="Text Box 45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52" name="Text Box 45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53" name="Text Box 45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54" name="Text Box 45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55" name="Text Box 45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56" name="Text Box 45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57" name="Text Box 45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58" name="Text Box 45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59" name="Text Box 45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60" name="Text Box 45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61" name="Text Box 45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62" name="Text Box 45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63" name="Text Box 45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64" name="Text Box 45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65" name="Text Box 45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66" name="Text Box 45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67" name="Text Box 45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68" name="Text Box 45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69" name="Text Box 45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70" name="Text Box 45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71" name="Text Box 45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72" name="Text Box 45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73" name="Text Box 45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74" name="Text Box 45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75" name="Text Box 45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76" name="Text Box 45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77" name="Text Box 45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78" name="Text Box 45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79" name="Text Box 45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80" name="Text Box 45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81" name="Text Box 45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82" name="Text Box 45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83" name="Text Box 45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84" name="Text Box 45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85" name="Text Box 45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86" name="Text Box 45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87" name="Text Box 45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88" name="Text Box 45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89" name="Text Box 45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90" name="Text Box 45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91" name="Text Box 45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92" name="Text Box 45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93" name="Text Box 45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94" name="Text Box 45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95" name="Text Box 45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96" name="Text Box 45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97" name="Text Box 45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98" name="Text Box 45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699" name="Text Box 45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00" name="Text Box 45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01" name="Text Box 45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02" name="Text Box 45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03" name="Text Box 45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04" name="Text Box 46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05" name="Text Box 46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06" name="Text Box 46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07" name="Text Box 46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08" name="Text Box 46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09" name="Text Box 46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10" name="Text Box 46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11" name="Text Box 46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12" name="Text Box 46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13" name="Text Box 46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14" name="Text Box 46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15" name="Text Box 46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16" name="Text Box 46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17" name="Text Box 46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18" name="Text Box 46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19" name="Text Box 46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20" name="Text Box 46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21" name="Text Box 46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22" name="Text Box 46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23" name="Text Box 46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24" name="Text Box 46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25" name="Text Box 46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26" name="Text Box 46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27" name="Text Box 46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28" name="Text Box 46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29" name="Text Box 46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30" name="Text Box 46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31" name="Text Box 46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32" name="Text Box 46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33" name="Text Box 46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34" name="Text Box 46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35" name="Text Box 46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36" name="Text Box 46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37" name="Text Box 46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38" name="Text Box 46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39" name="Text Box 46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40" name="Text Box 46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41" name="Text Box 46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42" name="Text Box 46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43" name="Text Box 46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44" name="Text Box 46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45" name="Text Box 46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46" name="Text Box 46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47" name="Text Box 46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48" name="Text Box 46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49" name="Text Box 46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50" name="Text Box 46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51" name="Text Box 46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52" name="Text Box 46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53" name="Text Box 46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54" name="Text Box 46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55" name="Text Box 46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56" name="Text Box 46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57" name="Text Box 46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58" name="Text Box 46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59" name="Text Box 46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60" name="Text Box 46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61" name="Text Box 46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62" name="Text Box 46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63" name="Text Box 46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64" name="Text Box 46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65" name="Text Box 46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66" name="Text Box 46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67" name="Text Box 46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68" name="Text Box 46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69" name="Text Box 46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70" name="Text Box 46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71" name="Text Box 46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72" name="Text Box 46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73" name="Text Box 46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74" name="Text Box 46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75" name="Text Box 46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76" name="Text Box 46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77" name="Text Box 46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78" name="Text Box 46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79" name="Text Box 46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80" name="Text Box 46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81" name="Text Box 46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82" name="Text Box 46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83" name="Text Box 46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84" name="Text Box 46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85" name="Text Box 46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86" name="Text Box 46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87" name="Text Box 46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88" name="Text Box 46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89" name="Text Box 46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90" name="Text Box 46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91" name="Text Box 46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92" name="Text Box 46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93" name="Text Box 46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94" name="Text Box 46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95" name="Text Box 46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96" name="Text Box 46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97" name="Text Box 46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98" name="Text Box 46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799" name="Text Box 46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00" name="Text Box 46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01" name="Text Box 46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02" name="Text Box 46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03" name="Text Box 46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04" name="Text Box 47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05" name="Text Box 47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06" name="Text Box 47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07" name="Text Box 47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08" name="Text Box 47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09" name="Text Box 47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10" name="Text Box 47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11" name="Text Box 47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12" name="Text Box 47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13" name="Text Box 47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14" name="Text Box 47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15" name="Text Box 47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16" name="Text Box 47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17" name="Text Box 47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18" name="Text Box 47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19" name="Text Box 47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20" name="Text Box 47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21" name="Text Box 47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22" name="Text Box 47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23" name="Text Box 47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24" name="Text Box 47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25" name="Text Box 47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26" name="Text Box 47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27" name="Text Box 47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28" name="Text Box 47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29" name="Text Box 47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30" name="Text Box 47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31" name="Text Box 47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32" name="Text Box 47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33" name="Text Box 47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34" name="Text Box 47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35" name="Text Box 47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36" name="Text Box 47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37" name="Text Box 47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38" name="Text Box 47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39" name="Text Box 47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40" name="Text Box 47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41" name="Text Box 47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42" name="Text Box 47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43" name="Text Box 47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44" name="Text Box 47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45" name="Text Box 47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46" name="Text Box 47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47" name="Text Box 47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48" name="Text Box 47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49" name="Text Box 47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50" name="Text Box 47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51" name="Text Box 47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52" name="Text Box 47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53" name="Text Box 47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54" name="Text Box 47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55" name="Text Box 47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56" name="Text Box 47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57" name="Text Box 47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58" name="Text Box 47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59" name="Text Box 47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60" name="Text Box 47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61" name="Text Box 47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62" name="Text Box 47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63" name="Text Box 47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64" name="Text Box 47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65" name="Text Box 47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66" name="Text Box 47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67" name="Text Box 47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68" name="Text Box 47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69" name="Text Box 47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70" name="Text Box 47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71" name="Text Box 47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72" name="Text Box 47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73" name="Text Box 47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74" name="Text Box 47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75" name="Text Box 47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76" name="Text Box 47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77" name="Text Box 47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78" name="Text Box 47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79" name="Text Box 47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80" name="Text Box 47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81" name="Text Box 47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82" name="Text Box 47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83" name="Text Box 47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84" name="Text Box 47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85" name="Text Box 47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86" name="Text Box 47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87" name="Text Box 47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88" name="Text Box 47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89" name="Text Box 47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90" name="Text Box 47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91" name="Text Box 47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92" name="Text Box 47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93" name="Text Box 47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94" name="Text Box 47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95" name="Text Box 47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96" name="Text Box 47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97" name="Text Box 47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98" name="Text Box 47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899" name="Text Box 47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00" name="Text Box 47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01" name="Text Box 47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02" name="Text Box 47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03" name="Text Box 47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04" name="Text Box 48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05" name="Text Box 48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06" name="Text Box 48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07" name="Text Box 48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08" name="Text Box 48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09" name="Text Box 48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10" name="Text Box 48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11" name="Text Box 48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12" name="Text Box 48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13" name="Text Box 48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14" name="Text Box 48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15" name="Text Box 48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16" name="Text Box 48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17" name="Text Box 48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18" name="Text Box 48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19" name="Text Box 48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20" name="Text Box 48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21" name="Text Box 48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22" name="Text Box 48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23" name="Text Box 48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24" name="Text Box 48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25" name="Text Box 48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26" name="Text Box 48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27" name="Text Box 48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28" name="Text Box 48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29" name="Text Box 48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30" name="Text Box 48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31" name="Text Box 48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32" name="Text Box 48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33" name="Text Box 48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34" name="Text Box 48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35" name="Text Box 48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36" name="Text Box 48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37" name="Text Box 48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38" name="Text Box 48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39" name="Text Box 48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40" name="Text Box 48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41" name="Text Box 48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42" name="Text Box 48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43" name="Text Box 48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44" name="Text Box 48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45" name="Text Box 48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46" name="Text Box 48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47" name="Text Box 48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48" name="Text Box 48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49" name="Text Box 48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50" name="Text Box 48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51" name="Text Box 48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52" name="Text Box 48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53" name="Text Box 48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54" name="Text Box 48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55" name="Text Box 48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56" name="Text Box 48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57" name="Text Box 48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58" name="Text Box 48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59" name="Text Box 48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60" name="Text Box 48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61" name="Text Box 48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62" name="Text Box 48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63" name="Text Box 48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64" name="Text Box 48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65" name="Text Box 48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66" name="Text Box 48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67" name="Text Box 48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68" name="Text Box 48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69" name="Text Box 48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70" name="Text Box 48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71" name="Text Box 48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72" name="Text Box 48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73" name="Text Box 48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74" name="Text Box 48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75" name="Text Box 48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76" name="Text Box 48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77" name="Text Box 48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78" name="Text Box 48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79" name="Text Box 48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80" name="Text Box 48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81" name="Text Box 48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82" name="Text Box 48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83" name="Text Box 48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84" name="Text Box 48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85" name="Text Box 48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86" name="Text Box 48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87" name="Text Box 48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88" name="Text Box 48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89" name="Text Box 48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90" name="Text Box 48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91" name="Text Box 48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92" name="Text Box 48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93" name="Text Box 48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94" name="Text Box 48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95" name="Text Box 48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96" name="Text Box 48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97" name="Text Box 48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98" name="Text Box 48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8999" name="Text Box 48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00" name="Text Box 48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01" name="Text Box 48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02" name="Text Box 48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03" name="Text Box 48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04" name="Text Box 49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05" name="Text Box 49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06" name="Text Box 49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07" name="Text Box 49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08" name="Text Box 49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09" name="Text Box 49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10" name="Text Box 49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11" name="Text Box 49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12" name="Text Box 49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13" name="Text Box 49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14" name="Text Box 49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15" name="Text Box 49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16" name="Text Box 49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17" name="Text Box 49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18" name="Text Box 49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19" name="Text Box 49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20" name="Text Box 49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21" name="Text Box 49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22" name="Text Box 49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23" name="Text Box 49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24" name="Text Box 49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25" name="Text Box 49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26" name="Text Box 49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27" name="Text Box 49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28" name="Text Box 49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29" name="Text Box 49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30" name="Text Box 49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31" name="Text Box 49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32" name="Text Box 49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33" name="Text Box 49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34" name="Text Box 49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35" name="Text Box 49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36" name="Text Box 49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37" name="Text Box 49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38" name="Text Box 49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39" name="Text Box 49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40" name="Text Box 49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41" name="Text Box 49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42" name="Text Box 49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43" name="Text Box 49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44" name="Text Box 49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45" name="Text Box 49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46" name="Text Box 49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47" name="Text Box 49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48" name="Text Box 49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49" name="Text Box 49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50" name="Text Box 49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51" name="Text Box 49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52" name="Text Box 49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53" name="Text Box 49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54" name="Text Box 49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55" name="Text Box 49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56" name="Text Box 49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57" name="Text Box 49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58" name="Text Box 49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59" name="Text Box 49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60" name="Text Box 49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61" name="Text Box 49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62" name="Text Box 49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63" name="Text Box 49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64" name="Text Box 49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65" name="Text Box 49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66" name="Text Box 49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67" name="Text Box 49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68" name="Text Box 49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69" name="Text Box 49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70" name="Text Box 49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71" name="Text Box 49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72" name="Text Box 49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73" name="Text Box 49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74" name="Text Box 49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75" name="Text Box 49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76" name="Text Box 49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77" name="Text Box 49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78" name="Text Box 49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79" name="Text Box 49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80" name="Text Box 49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81" name="Text Box 49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82" name="Text Box 49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83" name="Text Box 49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84" name="Text Box 49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85" name="Text Box 49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86" name="Text Box 49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87" name="Text Box 49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88" name="Text Box 49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89" name="Text Box 49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90" name="Text Box 49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91" name="Text Box 49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92" name="Text Box 49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93" name="Text Box 49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94" name="Text Box 49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95" name="Text Box 49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96" name="Text Box 49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97" name="Text Box 49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98" name="Text Box 49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099" name="Text Box 49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00" name="Text Box 49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01" name="Text Box 49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02" name="Text Box 49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03" name="Text Box 49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04" name="Text Box 50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05" name="Text Box 50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06" name="Text Box 50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07" name="Text Box 50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08" name="Text Box 50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09" name="Text Box 50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10" name="Text Box 50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11" name="Text Box 50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12" name="Text Box 50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13" name="Text Box 50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14" name="Text Box 50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15" name="Text Box 50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16" name="Text Box 50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17" name="Text Box 50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18" name="Text Box 50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19" name="Text Box 50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20" name="Text Box 50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21" name="Text Box 50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22" name="Text Box 50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23" name="Text Box 50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24" name="Text Box 50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25" name="Text Box 50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26" name="Text Box 50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27" name="Text Box 50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28" name="Text Box 50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29" name="Text Box 50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30" name="Text Box 50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31" name="Text Box 50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32" name="Text Box 50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33" name="Text Box 50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34" name="Text Box 50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35" name="Text Box 50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36" name="Text Box 50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37" name="Text Box 50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38" name="Text Box 50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39" name="Text Box 50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40" name="Text Box 50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41" name="Text Box 50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42" name="Text Box 50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43" name="Text Box 50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44" name="Text Box 50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45" name="Text Box 50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46" name="Text Box 50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47" name="Text Box 50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48" name="Text Box 50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49" name="Text Box 50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50" name="Text Box 50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51" name="Text Box 50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52" name="Text Box 50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53" name="Text Box 50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54" name="Text Box 50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55" name="Text Box 50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56" name="Text Box 50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57" name="Text Box 50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58" name="Text Box 50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59" name="Text Box 50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60" name="Text Box 50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61" name="Text Box 50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62" name="Text Box 50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63" name="Text Box 50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64" name="Text Box 50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65" name="Text Box 50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66" name="Text Box 50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67" name="Text Box 50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68" name="Text Box 50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69" name="Text Box 50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70" name="Text Box 50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71" name="Text Box 50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72" name="Text Box 50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73" name="Text Box 50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74" name="Text Box 50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75" name="Text Box 50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76" name="Text Box 50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77" name="Text Box 50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78" name="Text Box 50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79" name="Text Box 50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80" name="Text Box 50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81" name="Text Box 50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82" name="Text Box 50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83" name="Text Box 50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84" name="Text Box 50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85" name="Text Box 50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86" name="Text Box 50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87" name="Text Box 50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88" name="Text Box 50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89" name="Text Box 50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90" name="Text Box 50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91" name="Text Box 50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92" name="Text Box 50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93" name="Text Box 50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94" name="Text Box 50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95" name="Text Box 50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96" name="Text Box 50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97" name="Text Box 50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98" name="Text Box 50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199" name="Text Box 50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00" name="Text Box 50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01" name="Text Box 50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02" name="Text Box 50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03" name="Text Box 50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04" name="Text Box 51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05" name="Text Box 51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06" name="Text Box 51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07" name="Text Box 51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08" name="Text Box 51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09" name="Text Box 51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10" name="Text Box 51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11" name="Text Box 51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12" name="Text Box 51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13" name="Text Box 51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14" name="Text Box 51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15" name="Text Box 51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16" name="Text Box 51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17" name="Text Box 51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18" name="Text Box 51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19" name="Text Box 51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20" name="Text Box 51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21" name="Text Box 51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22" name="Text Box 51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23" name="Text Box 51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24" name="Text Box 51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25" name="Text Box 51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26" name="Text Box 51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27" name="Text Box 51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28" name="Text Box 51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29" name="Text Box 51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30" name="Text Box 51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31" name="Text Box 51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32" name="Text Box 51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33" name="Text Box 51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34" name="Text Box 51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35" name="Text Box 51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36" name="Text Box 51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37" name="Text Box 51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38" name="Text Box 51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39" name="Text Box 51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40" name="Text Box 51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41" name="Text Box 51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42" name="Text Box 51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43" name="Text Box 51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44" name="Text Box 51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45" name="Text Box 51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46" name="Text Box 51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47" name="Text Box 51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48" name="Text Box 51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49" name="Text Box 51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50" name="Text Box 51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51" name="Text Box 51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52" name="Text Box 51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53" name="Text Box 51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54" name="Text Box 51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55" name="Text Box 51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56" name="Text Box 51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57" name="Text Box 51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58" name="Text Box 51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59" name="Text Box 51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60" name="Text Box 51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61" name="Text Box 51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62" name="Text Box 51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63" name="Text Box 51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64" name="Text Box 51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65" name="Text Box 51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66" name="Text Box 51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67" name="Text Box 51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68" name="Text Box 51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69" name="Text Box 51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70" name="Text Box 51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71" name="Text Box 51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72" name="Text Box 51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73" name="Text Box 51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74" name="Text Box 51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75" name="Text Box 51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76" name="Text Box 51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77" name="Text Box 51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78" name="Text Box 51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79" name="Text Box 51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80" name="Text Box 51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81" name="Text Box 51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82" name="Text Box 51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83" name="Text Box 51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84" name="Text Box 51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85" name="Text Box 51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86" name="Text Box 51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87" name="Text Box 51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88" name="Text Box 51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89" name="Text Box 51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90" name="Text Box 51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91" name="Text Box 51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92" name="Text Box 51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93" name="Text Box 51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94" name="Text Box 51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95" name="Text Box 51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96" name="Text Box 51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97" name="Text Box 51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98" name="Text Box 51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299" name="Text Box 51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00" name="Text Box 51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01" name="Text Box 51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02" name="Text Box 51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03" name="Text Box 51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04" name="Text Box 52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05" name="Text Box 52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06" name="Text Box 52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07" name="Text Box 52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08" name="Text Box 52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09" name="Text Box 52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10" name="Text Box 52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11" name="Text Box 52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12" name="Text Box 52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13" name="Text Box 52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14" name="Text Box 52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15" name="Text Box 52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16" name="Text Box 52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17" name="Text Box 52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18" name="Text Box 52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19" name="Text Box 52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20" name="Text Box 52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21" name="Text Box 52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22" name="Text Box 52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23" name="Text Box 52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24" name="Text Box 52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25" name="Text Box 52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26" name="Text Box 52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27" name="Text Box 52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28" name="Text Box 52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29" name="Text Box 52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30" name="Text Box 52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31" name="Text Box 52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32" name="Text Box 52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33" name="Text Box 52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34" name="Text Box 52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35" name="Text Box 52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36" name="Text Box 52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37" name="Text Box 52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38" name="Text Box 52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39" name="Text Box 52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40" name="Text Box 52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41" name="Text Box 52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42" name="Text Box 52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43" name="Text Box 52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44" name="Text Box 52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45" name="Text Box 52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46" name="Text Box 52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47" name="Text Box 52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48" name="Text Box 52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49" name="Text Box 52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50" name="Text Box 52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51" name="Text Box 52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52" name="Text Box 52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53" name="Text Box 52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54" name="Text Box 52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55" name="Text Box 52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56" name="Text Box 52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57" name="Text Box 52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58" name="Text Box 52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59" name="Text Box 52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60" name="Text Box 52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61" name="Text Box 52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62" name="Text Box 52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63" name="Text Box 52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64" name="Text Box 52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65" name="Text Box 52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66" name="Text Box 52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67" name="Text Box 52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68" name="Text Box 52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69" name="Text Box 52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70" name="Text Box 52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71" name="Text Box 52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72" name="Text Box 52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73" name="Text Box 52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74" name="Text Box 52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75" name="Text Box 52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76" name="Text Box 52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77" name="Text Box 52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78" name="Text Box 52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79" name="Text Box 52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80" name="Text Box 52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81" name="Text Box 52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82" name="Text Box 52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83" name="Text Box 52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84" name="Text Box 52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85" name="Text Box 52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86" name="Text Box 52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87" name="Text Box 52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88" name="Text Box 52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89" name="Text Box 52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90" name="Text Box 52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91" name="Text Box 52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92" name="Text Box 52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93" name="Text Box 52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94" name="Text Box 52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95" name="Text Box 52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96" name="Text Box 52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97" name="Text Box 52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98" name="Text Box 52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399" name="Text Box 52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00" name="Text Box 52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01" name="Text Box 52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02" name="Text Box 52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03" name="Text Box 52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04" name="Text Box 53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05" name="Text Box 53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06" name="Text Box 53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07" name="Text Box 53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08" name="Text Box 53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09" name="Text Box 53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10" name="Text Box 53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11" name="Text Box 53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12" name="Text Box 530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13" name="Text Box 530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14" name="Text Box 531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15" name="Text Box 531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16" name="Text Box 531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17" name="Text Box 531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18" name="Text Box 531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19" name="Text Box 531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20" name="Text Box 531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21" name="Text Box 531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22" name="Text Box 531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23" name="Text Box 531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24" name="Text Box 532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25" name="Text Box 532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26" name="Text Box 532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27" name="Text Box 532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28" name="Text Box 532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29" name="Text Box 532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30" name="Text Box 532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31" name="Text Box 532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32" name="Text Box 532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33" name="Text Box 532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34" name="Text Box 533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35" name="Text Box 533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36" name="Text Box 533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37" name="Text Box 533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38" name="Text Box 533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39" name="Text Box 533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40" name="Text Box 533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41" name="Text Box 533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42" name="Text Box 533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43" name="Text Box 533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44" name="Text Box 534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45" name="Text Box 534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46" name="Text Box 534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47" name="Text Box 534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48" name="Text Box 534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49" name="Text Box 534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50" name="Text Box 534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51" name="Text Box 534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52" name="Text Box 534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53" name="Text Box 534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54" name="Text Box 535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55" name="Text Box 535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56" name="Text Box 535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57" name="Text Box 535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58" name="Text Box 535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59" name="Text Box 535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60" name="Text Box 535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61" name="Text Box 535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62" name="Text Box 535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63" name="Text Box 535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64" name="Text Box 536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65" name="Text Box 536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66" name="Text Box 536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67" name="Text Box 536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68" name="Text Box 536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69" name="Text Box 536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70" name="Text Box 536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71" name="Text Box 536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72" name="Text Box 536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73" name="Text Box 536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74" name="Text Box 537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75" name="Text Box 537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76" name="Text Box 537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77" name="Text Box 537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78" name="Text Box 537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79" name="Text Box 537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80" name="Text Box 537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81" name="Text Box 537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82" name="Text Box 537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83" name="Text Box 537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84" name="Text Box 538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85" name="Text Box 538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86" name="Text Box 538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87" name="Text Box 538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88" name="Text Box 538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89" name="Text Box 538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90" name="Text Box 538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91" name="Text Box 538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92" name="Text Box 538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93" name="Text Box 538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94" name="Text Box 539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95" name="Text Box 539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96" name="Text Box 539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97" name="Text Box 539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98" name="Text Box 539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499" name="Text Box 539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500" name="Text Box 539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501" name="Text Box 539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502" name="Text Box 5398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503" name="Text Box 5399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504" name="Text Box 5400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505" name="Text Box 5401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506" name="Text Box 5402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507" name="Text Box 5403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508" name="Text Box 5404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509" name="Text Box 5405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510" name="Text Box 5406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1583</xdr:row>
      <xdr:rowOff>0</xdr:rowOff>
    </xdr:from>
    <xdr:ext cx="85725" cy="205410"/>
    <xdr:sp macro="" textlink="">
      <xdr:nvSpPr>
        <xdr:cNvPr id="19511" name="Text Box 5407"/>
        <xdr:cNvSpPr txBox="1">
          <a:spLocks noChangeArrowheads="1"/>
        </xdr:cNvSpPr>
      </xdr:nvSpPr>
      <xdr:spPr bwMode="auto">
        <a:xfrm>
          <a:off x="4686300" y="301561500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12" name="Text Box 5427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13" name="Text Box 5428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14" name="Text Box 5429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15" name="Text Box 5430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16" name="Text Box 5431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17" name="Text Box 5432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18" name="Text Box 5433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19" name="Text Box 5434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20" name="Text Box 5435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21" name="Text Box 5436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22" name="Text Box 5437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23" name="Text Box 5438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24" name="Text Box 5439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25" name="Text Box 5440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26" name="Text Box 5441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27" name="Text Box 5442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28" name="Text Box 5443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29" name="Text Box 5444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30" name="Text Box 5445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31" name="Text Box 5446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32" name="Text Box 5447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33" name="Text Box 5448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34" name="Text Box 5449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35" name="Text Box 5450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36" name="Text Box 5451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37" name="Text Box 5452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38" name="Text Box 5453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39" name="Text Box 5454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40" name="Text Box 5455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41" name="Text Box 5456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42" name="Text Box 5457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43" name="Text Box 5458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44" name="Text Box 5459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45" name="Text Box 5460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46" name="Text Box 5461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47" name="Text Box 5462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48" name="Text Box 5463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49" name="Text Box 5464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50" name="Text Box 5465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51" name="Text Box 5466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52" name="Text Box 5467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1582</xdr:row>
      <xdr:rowOff>0</xdr:rowOff>
    </xdr:from>
    <xdr:ext cx="85725" cy="205407"/>
    <xdr:sp macro="" textlink="">
      <xdr:nvSpPr>
        <xdr:cNvPr id="19553" name="Text Box 5468"/>
        <xdr:cNvSpPr txBox="1">
          <a:spLocks noChangeArrowheads="1"/>
        </xdr:cNvSpPr>
      </xdr:nvSpPr>
      <xdr:spPr bwMode="auto">
        <a:xfrm>
          <a:off x="4686300" y="301371000"/>
          <a:ext cx="85725" cy="205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667250" y="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667250" y="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6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6" t="s">
        <v>34</v>
      </c>
    </row>
    <row r="2" spans="1:5" ht="15" customHeight="1" x14ac:dyDescent="0.2">
      <c r="A2" s="176" t="s">
        <v>35</v>
      </c>
      <c r="B2" s="176"/>
      <c r="C2" s="176"/>
      <c r="D2" s="176"/>
      <c r="E2" s="176"/>
    </row>
    <row r="3" spans="1:5" ht="15" customHeight="1" x14ac:dyDescent="0.2">
      <c r="A3" s="176" t="s">
        <v>36</v>
      </c>
      <c r="B3" s="176"/>
      <c r="C3" s="176"/>
      <c r="D3" s="176"/>
      <c r="E3" s="176"/>
    </row>
    <row r="4" spans="1:5" ht="15" customHeight="1" x14ac:dyDescent="0.2">
      <c r="A4" s="177" t="s">
        <v>37</v>
      </c>
      <c r="B4" s="177"/>
      <c r="C4" s="177"/>
      <c r="D4" s="177"/>
      <c r="E4" s="177"/>
    </row>
    <row r="5" spans="1:5" ht="15" customHeight="1" x14ac:dyDescent="0.2">
      <c r="A5" s="177"/>
      <c r="B5" s="177"/>
      <c r="C5" s="177"/>
      <c r="D5" s="177"/>
      <c r="E5" s="177"/>
    </row>
    <row r="6" spans="1:5" ht="15" customHeight="1" x14ac:dyDescent="0.2">
      <c r="A6" s="177"/>
      <c r="B6" s="177"/>
      <c r="C6" s="177"/>
      <c r="D6" s="177"/>
      <c r="E6" s="177"/>
    </row>
    <row r="7" spans="1:5" ht="15" customHeight="1" x14ac:dyDescent="0.2">
      <c r="A7" s="177"/>
      <c r="B7" s="177"/>
      <c r="C7" s="177"/>
      <c r="D7" s="177"/>
      <c r="E7" s="177"/>
    </row>
    <row r="8" spans="1:5" ht="15" customHeight="1" x14ac:dyDescent="0.2">
      <c r="A8" s="177"/>
      <c r="B8" s="177"/>
      <c r="C8" s="177"/>
      <c r="D8" s="177"/>
      <c r="E8" s="177"/>
    </row>
    <row r="9" spans="1:5" ht="15" customHeight="1" x14ac:dyDescent="0.2">
      <c r="A9" s="37"/>
      <c r="B9" s="37"/>
      <c r="C9" s="37"/>
      <c r="D9" s="37"/>
      <c r="E9" s="37"/>
    </row>
    <row r="10" spans="1:5" ht="15" customHeight="1" x14ac:dyDescent="0.25">
      <c r="A10" s="38" t="s">
        <v>1</v>
      </c>
      <c r="B10" s="39"/>
      <c r="C10" s="39"/>
      <c r="D10" s="39"/>
      <c r="E10" s="39"/>
    </row>
    <row r="11" spans="1:5" ht="15" customHeight="1" x14ac:dyDescent="0.2">
      <c r="A11" s="40" t="s">
        <v>38</v>
      </c>
      <c r="B11" s="41"/>
      <c r="C11" s="41"/>
      <c r="D11" s="41"/>
      <c r="E11" s="42" t="s">
        <v>39</v>
      </c>
    </row>
    <row r="12" spans="1:5" ht="15" customHeight="1" x14ac:dyDescent="0.25">
      <c r="B12" s="38"/>
      <c r="C12" s="39"/>
      <c r="D12" s="39"/>
      <c r="E12" s="43"/>
    </row>
    <row r="13" spans="1:5" ht="15" customHeight="1" x14ac:dyDescent="0.2">
      <c r="B13" s="44" t="s">
        <v>40</v>
      </c>
      <c r="C13" s="45" t="s">
        <v>41</v>
      </c>
      <c r="D13" s="46" t="s">
        <v>42</v>
      </c>
      <c r="E13" s="47" t="s">
        <v>43</v>
      </c>
    </row>
    <row r="14" spans="1:5" ht="15" customHeight="1" x14ac:dyDescent="0.2">
      <c r="B14" s="48">
        <v>34070</v>
      </c>
      <c r="C14" s="49"/>
      <c r="D14" s="50" t="s">
        <v>44</v>
      </c>
      <c r="E14" s="51">
        <v>15000</v>
      </c>
    </row>
    <row r="15" spans="1:5" ht="15" customHeight="1" x14ac:dyDescent="0.2">
      <c r="B15" s="52"/>
      <c r="C15" s="53" t="s">
        <v>45</v>
      </c>
      <c r="D15" s="54"/>
      <c r="E15" s="55">
        <f>SUM(E14:E14)</f>
        <v>15000</v>
      </c>
    </row>
    <row r="16" spans="1:5" ht="15" customHeight="1" x14ac:dyDescent="0.2">
      <c r="A16" s="56"/>
      <c r="B16" s="56"/>
      <c r="C16" s="56"/>
      <c r="D16" s="56"/>
    </row>
    <row r="17" spans="1:5" ht="15" customHeight="1" x14ac:dyDescent="0.25">
      <c r="A17" s="38" t="s">
        <v>16</v>
      </c>
      <c r="B17" s="39"/>
      <c r="C17" s="39"/>
      <c r="D17" s="39"/>
      <c r="E17" s="39"/>
    </row>
    <row r="18" spans="1:5" ht="15" customHeight="1" x14ac:dyDescent="0.2">
      <c r="A18" s="40" t="s">
        <v>38</v>
      </c>
      <c r="B18" s="41"/>
      <c r="C18" s="41"/>
      <c r="D18" s="41"/>
      <c r="E18" s="42" t="s">
        <v>39</v>
      </c>
    </row>
    <row r="19" spans="1:5" ht="15" customHeight="1" x14ac:dyDescent="0.2">
      <c r="A19" s="56"/>
      <c r="B19" s="57"/>
      <c r="C19" s="39"/>
      <c r="E19" s="58"/>
    </row>
    <row r="20" spans="1:5" ht="15" customHeight="1" x14ac:dyDescent="0.2">
      <c r="B20" s="45" t="s">
        <v>40</v>
      </c>
      <c r="C20" s="45" t="s">
        <v>41</v>
      </c>
      <c r="D20" s="59" t="s">
        <v>42</v>
      </c>
      <c r="E20" s="47" t="s">
        <v>43</v>
      </c>
    </row>
    <row r="21" spans="1:5" ht="15" customHeight="1" x14ac:dyDescent="0.2">
      <c r="B21" s="60">
        <v>34070</v>
      </c>
      <c r="C21" s="61"/>
      <c r="D21" s="62" t="s">
        <v>46</v>
      </c>
      <c r="E21" s="63">
        <v>15000</v>
      </c>
    </row>
    <row r="22" spans="1:5" ht="15" customHeight="1" x14ac:dyDescent="0.2">
      <c r="B22" s="64"/>
      <c r="C22" s="53" t="s">
        <v>45</v>
      </c>
      <c r="D22" s="65"/>
      <c r="E22" s="66">
        <f>SUM(E21:E21)</f>
        <v>15000</v>
      </c>
    </row>
    <row r="23" spans="1:5" ht="15" customHeight="1" x14ac:dyDescent="0.2"/>
    <row r="24" spans="1:5" ht="15" customHeight="1" x14ac:dyDescent="0.2"/>
    <row r="25" spans="1:5" ht="15" customHeight="1" x14ac:dyDescent="0.25">
      <c r="A25" s="36" t="s">
        <v>47</v>
      </c>
    </row>
    <row r="26" spans="1:5" ht="15" customHeight="1" x14ac:dyDescent="0.2">
      <c r="A26" s="176" t="s">
        <v>35</v>
      </c>
      <c r="B26" s="176"/>
      <c r="C26" s="176"/>
      <c r="D26" s="176"/>
      <c r="E26" s="176"/>
    </row>
    <row r="27" spans="1:5" ht="15" customHeight="1" x14ac:dyDescent="0.2">
      <c r="A27" s="176" t="s">
        <v>48</v>
      </c>
      <c r="B27" s="176"/>
      <c r="C27" s="176"/>
      <c r="D27" s="176"/>
      <c r="E27" s="176"/>
    </row>
    <row r="28" spans="1:5" ht="15" customHeight="1" x14ac:dyDescent="0.2">
      <c r="A28" s="175" t="s">
        <v>49</v>
      </c>
      <c r="B28" s="175"/>
      <c r="C28" s="175"/>
      <c r="D28" s="175"/>
      <c r="E28" s="175"/>
    </row>
    <row r="29" spans="1:5" ht="15" customHeight="1" x14ac:dyDescent="0.2">
      <c r="A29" s="175"/>
      <c r="B29" s="175"/>
      <c r="C29" s="175"/>
      <c r="D29" s="175"/>
      <c r="E29" s="175"/>
    </row>
    <row r="30" spans="1:5" ht="15" customHeight="1" x14ac:dyDescent="0.2">
      <c r="A30" s="175"/>
      <c r="B30" s="175"/>
      <c r="C30" s="175"/>
      <c r="D30" s="175"/>
      <c r="E30" s="175"/>
    </row>
    <row r="31" spans="1:5" ht="15" customHeight="1" x14ac:dyDescent="0.2">
      <c r="A31" s="175"/>
      <c r="B31" s="175"/>
      <c r="C31" s="175"/>
      <c r="D31" s="175"/>
      <c r="E31" s="175"/>
    </row>
    <row r="32" spans="1:5" ht="15" customHeight="1" x14ac:dyDescent="0.2">
      <c r="A32" s="175"/>
      <c r="B32" s="175"/>
      <c r="C32" s="175"/>
      <c r="D32" s="175"/>
      <c r="E32" s="175"/>
    </row>
    <row r="33" spans="1:5" ht="15" customHeight="1" x14ac:dyDescent="0.2">
      <c r="A33" s="175"/>
      <c r="B33" s="175"/>
      <c r="C33" s="175"/>
      <c r="D33" s="175"/>
      <c r="E33" s="175"/>
    </row>
    <row r="34" spans="1:5" ht="15" customHeight="1" x14ac:dyDescent="0.2">
      <c r="A34" s="67"/>
      <c r="B34" s="67"/>
      <c r="C34" s="67"/>
      <c r="D34" s="67"/>
      <c r="E34" s="67"/>
    </row>
    <row r="35" spans="1:5" ht="15" customHeight="1" x14ac:dyDescent="0.25">
      <c r="A35" s="68" t="s">
        <v>1</v>
      </c>
      <c r="B35" s="41"/>
      <c r="C35" s="41"/>
      <c r="D35" s="41"/>
      <c r="E35" s="41"/>
    </row>
    <row r="36" spans="1:5" ht="15" customHeight="1" x14ac:dyDescent="0.2">
      <c r="A36" s="40" t="s">
        <v>38</v>
      </c>
      <c r="B36" s="39"/>
      <c r="C36" s="39"/>
      <c r="D36" s="39"/>
      <c r="E36" s="69" t="s">
        <v>39</v>
      </c>
    </row>
    <row r="37" spans="1:5" ht="15" customHeight="1" x14ac:dyDescent="0.25">
      <c r="A37" s="70"/>
      <c r="B37" s="68"/>
      <c r="C37" s="41"/>
      <c r="D37" s="41"/>
      <c r="E37" s="71"/>
    </row>
    <row r="38" spans="1:5" ht="15" customHeight="1" x14ac:dyDescent="0.2">
      <c r="B38" s="44" t="s">
        <v>40</v>
      </c>
      <c r="C38" s="44" t="s">
        <v>41</v>
      </c>
      <c r="D38" s="72" t="s">
        <v>42</v>
      </c>
      <c r="E38" s="44" t="s">
        <v>43</v>
      </c>
    </row>
    <row r="39" spans="1:5" ht="15" customHeight="1" x14ac:dyDescent="0.2">
      <c r="B39" s="73">
        <v>103533063</v>
      </c>
      <c r="C39" s="74"/>
      <c r="D39" s="50" t="s">
        <v>44</v>
      </c>
      <c r="E39" s="75">
        <v>1477015.23</v>
      </c>
    </row>
    <row r="40" spans="1:5" ht="15" customHeight="1" x14ac:dyDescent="0.2">
      <c r="B40" s="73">
        <v>103133063</v>
      </c>
      <c r="C40" s="74"/>
      <c r="D40" s="50" t="s">
        <v>44</v>
      </c>
      <c r="E40" s="75">
        <v>260649.77</v>
      </c>
    </row>
    <row r="41" spans="1:5" ht="15" customHeight="1" x14ac:dyDescent="0.2">
      <c r="B41" s="76"/>
      <c r="C41" s="77" t="s">
        <v>45</v>
      </c>
      <c r="D41" s="78"/>
      <c r="E41" s="79">
        <f>SUM(E39:E40)</f>
        <v>1737665</v>
      </c>
    </row>
    <row r="42" spans="1:5" ht="15" customHeight="1" x14ac:dyDescent="0.25">
      <c r="A42" s="80"/>
      <c r="B42" s="81"/>
      <c r="C42" s="81"/>
      <c r="D42" s="81"/>
      <c r="E42" s="81"/>
    </row>
    <row r="43" spans="1:5" ht="15" customHeight="1" x14ac:dyDescent="0.25">
      <c r="A43" s="68" t="s">
        <v>16</v>
      </c>
      <c r="B43" s="41"/>
      <c r="C43" s="41"/>
      <c r="D43" s="41"/>
      <c r="E43" s="70"/>
    </row>
    <row r="44" spans="1:5" ht="15" customHeight="1" x14ac:dyDescent="0.2">
      <c r="A44" s="40" t="s">
        <v>38</v>
      </c>
      <c r="B44" s="39"/>
      <c r="C44" s="39"/>
      <c r="D44" s="39"/>
      <c r="E44" s="69" t="s">
        <v>39</v>
      </c>
    </row>
    <row r="45" spans="1:5" ht="15" customHeight="1" x14ac:dyDescent="0.25">
      <c r="A45" s="70"/>
      <c r="B45" s="68"/>
      <c r="C45" s="41"/>
      <c r="D45" s="41"/>
      <c r="E45" s="71"/>
    </row>
    <row r="46" spans="1:5" ht="15" customHeight="1" x14ac:dyDescent="0.2">
      <c r="B46" s="44" t="s">
        <v>40</v>
      </c>
      <c r="C46" s="44" t="s">
        <v>41</v>
      </c>
      <c r="D46" s="72" t="s">
        <v>42</v>
      </c>
      <c r="E46" s="44" t="s">
        <v>43</v>
      </c>
    </row>
    <row r="47" spans="1:5" ht="15" customHeight="1" x14ac:dyDescent="0.2">
      <c r="B47" s="73">
        <v>103533063</v>
      </c>
      <c r="C47" s="74"/>
      <c r="D47" s="62" t="s">
        <v>46</v>
      </c>
      <c r="E47" s="75">
        <v>1477015.23</v>
      </c>
    </row>
    <row r="48" spans="1:5" ht="15" customHeight="1" x14ac:dyDescent="0.2">
      <c r="B48" s="73">
        <v>103133063</v>
      </c>
      <c r="C48" s="74"/>
      <c r="D48" s="62" t="s">
        <v>46</v>
      </c>
      <c r="E48" s="75">
        <v>260649.77</v>
      </c>
    </row>
    <row r="49" spans="1:5" ht="15" customHeight="1" x14ac:dyDescent="0.2">
      <c r="B49" s="76"/>
      <c r="C49" s="77" t="s">
        <v>45</v>
      </c>
      <c r="D49" s="78"/>
      <c r="E49" s="79">
        <f>SUM(E47:E48)</f>
        <v>1737665</v>
      </c>
    </row>
    <row r="50" spans="1:5" ht="15" customHeight="1" x14ac:dyDescent="0.2"/>
    <row r="51" spans="1:5" ht="15" customHeight="1" x14ac:dyDescent="0.25">
      <c r="A51" s="36"/>
    </row>
    <row r="52" spans="1:5" ht="15" customHeight="1" x14ac:dyDescent="0.25">
      <c r="A52" s="36"/>
    </row>
    <row r="53" spans="1:5" ht="15" customHeight="1" x14ac:dyDescent="0.25">
      <c r="A53" s="36"/>
    </row>
    <row r="54" spans="1:5" ht="15" customHeight="1" x14ac:dyDescent="0.25">
      <c r="A54" s="36" t="s">
        <v>50</v>
      </c>
    </row>
    <row r="55" spans="1:5" ht="15" customHeight="1" x14ac:dyDescent="0.2">
      <c r="A55" s="176" t="s">
        <v>35</v>
      </c>
      <c r="B55" s="176"/>
      <c r="C55" s="176"/>
      <c r="D55" s="176"/>
      <c r="E55" s="176"/>
    </row>
    <row r="56" spans="1:5" ht="15" customHeight="1" x14ac:dyDescent="0.2">
      <c r="A56" s="176" t="s">
        <v>51</v>
      </c>
      <c r="B56" s="176"/>
      <c r="C56" s="176"/>
      <c r="D56" s="176"/>
      <c r="E56" s="176"/>
    </row>
    <row r="57" spans="1:5" ht="15" customHeight="1" x14ac:dyDescent="0.2">
      <c r="A57" s="175" t="s">
        <v>52</v>
      </c>
      <c r="B57" s="175"/>
      <c r="C57" s="175"/>
      <c r="D57" s="175"/>
      <c r="E57" s="175"/>
    </row>
    <row r="58" spans="1:5" ht="15" customHeight="1" x14ac:dyDescent="0.2">
      <c r="A58" s="175"/>
      <c r="B58" s="175"/>
      <c r="C58" s="175"/>
      <c r="D58" s="175"/>
      <c r="E58" s="175"/>
    </row>
    <row r="59" spans="1:5" ht="15" customHeight="1" x14ac:dyDescent="0.2">
      <c r="A59" s="175"/>
      <c r="B59" s="175"/>
      <c r="C59" s="175"/>
      <c r="D59" s="175"/>
      <c r="E59" s="175"/>
    </row>
    <row r="60" spans="1:5" ht="15" customHeight="1" x14ac:dyDescent="0.2">
      <c r="A60" s="175"/>
      <c r="B60" s="175"/>
      <c r="C60" s="175"/>
      <c r="D60" s="175"/>
      <c r="E60" s="175"/>
    </row>
    <row r="61" spans="1:5" ht="15" customHeight="1" x14ac:dyDescent="0.2">
      <c r="A61" s="175"/>
      <c r="B61" s="175"/>
      <c r="C61" s="175"/>
      <c r="D61" s="175"/>
      <c r="E61" s="175"/>
    </row>
    <row r="62" spans="1:5" ht="15" customHeight="1" x14ac:dyDescent="0.2">
      <c r="A62" s="82"/>
      <c r="B62" s="82"/>
      <c r="C62" s="82"/>
      <c r="D62" s="82"/>
      <c r="E62" s="82"/>
    </row>
    <row r="63" spans="1:5" ht="15" customHeight="1" x14ac:dyDescent="0.25">
      <c r="A63" s="68" t="s">
        <v>1</v>
      </c>
      <c r="B63" s="41"/>
      <c r="C63" s="41"/>
      <c r="D63" s="41"/>
      <c r="E63" s="41"/>
    </row>
    <row r="64" spans="1:5" ht="15" customHeight="1" x14ac:dyDescent="0.2">
      <c r="A64" s="83" t="s">
        <v>53</v>
      </c>
      <c r="B64" s="41"/>
      <c r="C64" s="41"/>
      <c r="D64" s="41"/>
      <c r="E64" s="42" t="s">
        <v>54</v>
      </c>
    </row>
    <row r="65" spans="1:5" ht="15" customHeight="1" x14ac:dyDescent="0.25">
      <c r="A65" s="56"/>
      <c r="B65" s="38"/>
      <c r="C65" s="39"/>
      <c r="D65" s="39"/>
      <c r="E65" s="43"/>
    </row>
    <row r="66" spans="1:5" ht="15" customHeight="1" x14ac:dyDescent="0.2">
      <c r="B66" s="45" t="s">
        <v>40</v>
      </c>
      <c r="C66" s="45" t="s">
        <v>41</v>
      </c>
      <c r="D66" s="46" t="s">
        <v>42</v>
      </c>
      <c r="E66" s="47" t="s">
        <v>43</v>
      </c>
    </row>
    <row r="67" spans="1:5" ht="15" customHeight="1" x14ac:dyDescent="0.2">
      <c r="B67" s="84">
        <v>98278</v>
      </c>
      <c r="C67" s="85"/>
      <c r="D67" s="50" t="s">
        <v>55</v>
      </c>
      <c r="E67" s="75">
        <v>94545</v>
      </c>
    </row>
    <row r="68" spans="1:5" ht="15" customHeight="1" x14ac:dyDescent="0.2">
      <c r="B68" s="86"/>
      <c r="C68" s="53" t="s">
        <v>45</v>
      </c>
      <c r="D68" s="54"/>
      <c r="E68" s="55">
        <f>SUM(E67:E67)</f>
        <v>94545</v>
      </c>
    </row>
    <row r="69" spans="1:5" ht="15" customHeight="1" x14ac:dyDescent="0.25">
      <c r="A69" s="80"/>
      <c r="B69" s="81"/>
      <c r="C69" s="81"/>
      <c r="D69" s="81"/>
      <c r="E69" s="81"/>
    </row>
    <row r="70" spans="1:5" ht="15" customHeight="1" x14ac:dyDescent="0.25">
      <c r="A70" s="68" t="s">
        <v>16</v>
      </c>
      <c r="B70" s="41"/>
      <c r="C70" s="41"/>
    </row>
    <row r="71" spans="1:5" ht="15" customHeight="1" x14ac:dyDescent="0.2">
      <c r="A71" s="83" t="s">
        <v>56</v>
      </c>
      <c r="B71" s="39"/>
      <c r="C71" s="39"/>
      <c r="D71" s="39"/>
      <c r="E71" s="69" t="s">
        <v>57</v>
      </c>
    </row>
    <row r="72" spans="1:5" ht="15" customHeight="1" x14ac:dyDescent="0.2">
      <c r="A72" s="87"/>
      <c r="B72" s="88"/>
      <c r="C72" s="41"/>
      <c r="D72" s="81"/>
      <c r="E72" s="89"/>
    </row>
    <row r="73" spans="1:5" ht="15" customHeight="1" x14ac:dyDescent="0.2">
      <c r="C73" s="44" t="s">
        <v>41</v>
      </c>
      <c r="D73" s="90" t="s">
        <v>58</v>
      </c>
      <c r="E73" s="47" t="s">
        <v>43</v>
      </c>
    </row>
    <row r="74" spans="1:5" ht="15" customHeight="1" x14ac:dyDescent="0.2">
      <c r="C74" s="61">
        <v>3769</v>
      </c>
      <c r="D74" s="91" t="s">
        <v>59</v>
      </c>
      <c r="E74" s="75">
        <v>94545</v>
      </c>
    </row>
    <row r="75" spans="1:5" ht="15" customHeight="1" x14ac:dyDescent="0.2">
      <c r="C75" s="77" t="s">
        <v>45</v>
      </c>
      <c r="D75" s="92"/>
      <c r="E75" s="93">
        <f>SUM(E74:E74)</f>
        <v>94545</v>
      </c>
    </row>
    <row r="76" spans="1:5" ht="15" customHeight="1" x14ac:dyDescent="0.25">
      <c r="A76" s="36"/>
    </row>
    <row r="77" spans="1:5" ht="15" customHeight="1" x14ac:dyDescent="0.25">
      <c r="A77" s="36"/>
    </row>
    <row r="78" spans="1:5" ht="15" customHeight="1" x14ac:dyDescent="0.25">
      <c r="A78" s="36" t="s">
        <v>60</v>
      </c>
    </row>
    <row r="79" spans="1:5" ht="15" customHeight="1" x14ac:dyDescent="0.2">
      <c r="A79" s="176" t="s">
        <v>35</v>
      </c>
      <c r="B79" s="176"/>
      <c r="C79" s="176"/>
      <c r="D79" s="176"/>
      <c r="E79" s="176"/>
    </row>
    <row r="80" spans="1:5" ht="15" customHeight="1" x14ac:dyDescent="0.2">
      <c r="A80" s="176" t="s">
        <v>61</v>
      </c>
      <c r="B80" s="176"/>
      <c r="C80" s="176"/>
      <c r="D80" s="176"/>
      <c r="E80" s="176"/>
    </row>
    <row r="81" spans="1:5" ht="15" customHeight="1" x14ac:dyDescent="0.2">
      <c r="A81" s="175" t="s">
        <v>62</v>
      </c>
      <c r="B81" s="175"/>
      <c r="C81" s="175"/>
      <c r="D81" s="175"/>
      <c r="E81" s="175"/>
    </row>
    <row r="82" spans="1:5" ht="15" customHeight="1" x14ac:dyDescent="0.2">
      <c r="A82" s="175"/>
      <c r="B82" s="175"/>
      <c r="C82" s="175"/>
      <c r="D82" s="175"/>
      <c r="E82" s="175"/>
    </row>
    <row r="83" spans="1:5" ht="15" customHeight="1" x14ac:dyDescent="0.2">
      <c r="A83" s="175"/>
      <c r="B83" s="175"/>
      <c r="C83" s="175"/>
      <c r="D83" s="175"/>
      <c r="E83" s="175"/>
    </row>
    <row r="84" spans="1:5" ht="15" customHeight="1" x14ac:dyDescent="0.2">
      <c r="A84" s="175"/>
      <c r="B84" s="175"/>
      <c r="C84" s="175"/>
      <c r="D84" s="175"/>
      <c r="E84" s="175"/>
    </row>
    <row r="85" spans="1:5" ht="15" customHeight="1" x14ac:dyDescent="0.2">
      <c r="A85" s="175"/>
      <c r="B85" s="175"/>
      <c r="C85" s="175"/>
      <c r="D85" s="175"/>
      <c r="E85" s="175"/>
    </row>
    <row r="86" spans="1:5" ht="15" customHeight="1" x14ac:dyDescent="0.2">
      <c r="A86" s="37"/>
      <c r="B86" s="37"/>
      <c r="C86" s="37"/>
      <c r="D86" s="37"/>
      <c r="E86" s="37"/>
    </row>
    <row r="87" spans="1:5" ht="15" customHeight="1" x14ac:dyDescent="0.25">
      <c r="A87" s="38" t="s">
        <v>1</v>
      </c>
      <c r="B87" s="39"/>
      <c r="C87" s="39"/>
      <c r="D87" s="39"/>
      <c r="E87" s="39"/>
    </row>
    <row r="88" spans="1:5" ht="15" customHeight="1" x14ac:dyDescent="0.2">
      <c r="A88" s="83" t="s">
        <v>53</v>
      </c>
      <c r="B88" s="39"/>
      <c r="C88" s="39"/>
      <c r="D88" s="39"/>
      <c r="E88" s="69" t="s">
        <v>54</v>
      </c>
    </row>
    <row r="89" spans="1:5" ht="15" customHeight="1" x14ac:dyDescent="0.25">
      <c r="B89" s="38"/>
      <c r="C89" s="39"/>
      <c r="D89" s="39"/>
      <c r="E89" s="43"/>
    </row>
    <row r="90" spans="1:5" ht="15" customHeight="1" x14ac:dyDescent="0.2">
      <c r="B90" s="45" t="s">
        <v>40</v>
      </c>
      <c r="C90" s="45" t="s">
        <v>41</v>
      </c>
      <c r="D90" s="46" t="s">
        <v>42</v>
      </c>
      <c r="E90" s="47" t="s">
        <v>43</v>
      </c>
    </row>
    <row r="91" spans="1:5" ht="15" customHeight="1" x14ac:dyDescent="0.2">
      <c r="B91" s="94">
        <v>13016</v>
      </c>
      <c r="C91" s="49"/>
      <c r="D91" s="50" t="s">
        <v>44</v>
      </c>
      <c r="E91" s="51">
        <v>794600</v>
      </c>
    </row>
    <row r="92" spans="1:5" ht="15" customHeight="1" x14ac:dyDescent="0.2">
      <c r="B92" s="64"/>
      <c r="C92" s="53" t="s">
        <v>45</v>
      </c>
      <c r="D92" s="54"/>
      <c r="E92" s="55">
        <f>SUM(E91:E91)</f>
        <v>794600</v>
      </c>
    </row>
    <row r="93" spans="1:5" ht="15" customHeight="1" x14ac:dyDescent="0.25">
      <c r="A93" s="36"/>
    </row>
    <row r="94" spans="1:5" ht="15" customHeight="1" x14ac:dyDescent="0.25">
      <c r="A94" s="68" t="s">
        <v>16</v>
      </c>
      <c r="B94" s="41"/>
      <c r="C94" s="41"/>
      <c r="D94" s="41"/>
      <c r="E94" s="87"/>
    </row>
    <row r="95" spans="1:5" ht="15" customHeight="1" x14ac:dyDescent="0.2">
      <c r="A95" s="83" t="s">
        <v>63</v>
      </c>
      <c r="B95" s="56"/>
      <c r="C95" s="56"/>
      <c r="D95" s="56"/>
      <c r="E95" s="56" t="s">
        <v>64</v>
      </c>
    </row>
    <row r="96" spans="1:5" ht="15" customHeight="1" x14ac:dyDescent="0.25">
      <c r="A96" s="87"/>
      <c r="B96" s="68"/>
      <c r="C96" s="41"/>
      <c r="D96" s="41"/>
      <c r="E96" s="71"/>
    </row>
    <row r="97" spans="1:5" ht="15" customHeight="1" x14ac:dyDescent="0.25">
      <c r="A97" s="70"/>
      <c r="B97" s="68"/>
      <c r="C97" s="45" t="s">
        <v>41</v>
      </c>
      <c r="D97" s="95" t="s">
        <v>58</v>
      </c>
      <c r="E97" s="44" t="s">
        <v>43</v>
      </c>
    </row>
    <row r="98" spans="1:5" ht="15" customHeight="1" x14ac:dyDescent="0.25">
      <c r="A98" s="70"/>
      <c r="B98" s="68"/>
      <c r="C98" s="96">
        <v>4399</v>
      </c>
      <c r="D98" s="91" t="s">
        <v>65</v>
      </c>
      <c r="E98" s="51">
        <v>794600</v>
      </c>
    </row>
    <row r="99" spans="1:5" ht="15" customHeight="1" x14ac:dyDescent="0.25">
      <c r="A99" s="70"/>
      <c r="B99" s="68"/>
      <c r="C99" s="53" t="s">
        <v>45</v>
      </c>
      <c r="D99" s="97"/>
      <c r="E99" s="55">
        <f>SUM(E98:E98)</f>
        <v>794600</v>
      </c>
    </row>
    <row r="100" spans="1:5" ht="15" customHeight="1" x14ac:dyDescent="0.25">
      <c r="A100" s="70"/>
      <c r="B100" s="68"/>
      <c r="C100" s="41"/>
      <c r="D100" s="41"/>
      <c r="E100" s="71"/>
    </row>
    <row r="101" spans="1:5" ht="15" customHeight="1" x14ac:dyDescent="0.25">
      <c r="A101" s="36"/>
    </row>
    <row r="102" spans="1:5" ht="15" customHeight="1" x14ac:dyDescent="0.25">
      <c r="A102" s="36"/>
    </row>
    <row r="103" spans="1:5" ht="15" customHeight="1" x14ac:dyDescent="0.25">
      <c r="A103" s="36"/>
    </row>
    <row r="104" spans="1:5" ht="15" customHeight="1" x14ac:dyDescent="0.25">
      <c r="A104" s="36"/>
    </row>
    <row r="105" spans="1:5" ht="15" customHeight="1" x14ac:dyDescent="0.25">
      <c r="A105" s="36"/>
    </row>
    <row r="106" spans="1:5" ht="15" customHeight="1" x14ac:dyDescent="0.25">
      <c r="A106" s="36" t="s">
        <v>66</v>
      </c>
    </row>
    <row r="107" spans="1:5" ht="15" customHeight="1" x14ac:dyDescent="0.2">
      <c r="A107" s="176" t="s">
        <v>35</v>
      </c>
      <c r="B107" s="176"/>
      <c r="C107" s="176"/>
      <c r="D107" s="176"/>
      <c r="E107" s="176"/>
    </row>
    <row r="108" spans="1:5" ht="15" customHeight="1" x14ac:dyDescent="0.2">
      <c r="A108" s="176" t="s">
        <v>67</v>
      </c>
      <c r="B108" s="176"/>
      <c r="C108" s="176"/>
      <c r="D108" s="176"/>
      <c r="E108" s="176"/>
    </row>
    <row r="109" spans="1:5" ht="15" customHeight="1" x14ac:dyDescent="0.2">
      <c r="A109" s="175" t="s">
        <v>68</v>
      </c>
      <c r="B109" s="175"/>
      <c r="C109" s="175"/>
      <c r="D109" s="175"/>
      <c r="E109" s="175"/>
    </row>
    <row r="110" spans="1:5" ht="15" customHeight="1" x14ac:dyDescent="0.2">
      <c r="A110" s="175"/>
      <c r="B110" s="175"/>
      <c r="C110" s="175"/>
      <c r="D110" s="175"/>
      <c r="E110" s="175"/>
    </row>
    <row r="111" spans="1:5" ht="15" customHeight="1" x14ac:dyDescent="0.2">
      <c r="A111" s="175"/>
      <c r="B111" s="175"/>
      <c r="C111" s="175"/>
      <c r="D111" s="175"/>
      <c r="E111" s="175"/>
    </row>
    <row r="112" spans="1:5" ht="15" customHeight="1" x14ac:dyDescent="0.2">
      <c r="A112" s="175"/>
      <c r="B112" s="175"/>
      <c r="C112" s="175"/>
      <c r="D112" s="175"/>
      <c r="E112" s="175"/>
    </row>
    <row r="113" spans="1:5" ht="15" customHeight="1" x14ac:dyDescent="0.2">
      <c r="A113" s="175"/>
      <c r="B113" s="175"/>
      <c r="C113" s="175"/>
      <c r="D113" s="175"/>
      <c r="E113" s="175"/>
    </row>
    <row r="114" spans="1:5" ht="15" customHeight="1" x14ac:dyDescent="0.2">
      <c r="A114" s="175"/>
      <c r="B114" s="175"/>
      <c r="C114" s="175"/>
      <c r="D114" s="175"/>
      <c r="E114" s="175"/>
    </row>
    <row r="115" spans="1:5" ht="15" customHeight="1" x14ac:dyDescent="0.2">
      <c r="A115" s="175"/>
      <c r="B115" s="175"/>
      <c r="C115" s="175"/>
      <c r="D115" s="175"/>
      <c r="E115" s="175"/>
    </row>
    <row r="116" spans="1:5" ht="15" customHeight="1" x14ac:dyDescent="0.2">
      <c r="A116" s="82"/>
      <c r="B116" s="98"/>
      <c r="C116" s="82"/>
      <c r="D116" s="82"/>
      <c r="E116" s="82"/>
    </row>
    <row r="117" spans="1:5" ht="15" customHeight="1" x14ac:dyDescent="0.25">
      <c r="A117" s="68" t="s">
        <v>1</v>
      </c>
      <c r="B117" s="99"/>
      <c r="C117" s="41"/>
      <c r="D117" s="41"/>
      <c r="E117" s="41"/>
    </row>
    <row r="118" spans="1:5" ht="15" customHeight="1" x14ac:dyDescent="0.2">
      <c r="A118" s="40" t="s">
        <v>69</v>
      </c>
      <c r="B118" s="41"/>
      <c r="C118" s="41"/>
      <c r="D118" s="41"/>
      <c r="E118" s="42" t="s">
        <v>70</v>
      </c>
    </row>
    <row r="119" spans="1:5" ht="15" customHeight="1" x14ac:dyDescent="0.25">
      <c r="A119" s="56"/>
      <c r="B119" s="100"/>
      <c r="C119" s="39"/>
      <c r="D119" s="39"/>
      <c r="E119" s="43"/>
    </row>
    <row r="120" spans="1:5" ht="15" customHeight="1" x14ac:dyDescent="0.2">
      <c r="B120" s="45" t="s">
        <v>40</v>
      </c>
      <c r="C120" s="45" t="s">
        <v>41</v>
      </c>
      <c r="D120" s="46" t="s">
        <v>42</v>
      </c>
      <c r="E120" s="47" t="s">
        <v>43</v>
      </c>
    </row>
    <row r="121" spans="1:5" ht="15" customHeight="1" x14ac:dyDescent="0.2">
      <c r="B121" s="101">
        <v>106515974</v>
      </c>
      <c r="C121" s="49"/>
      <c r="D121" s="102" t="s">
        <v>71</v>
      </c>
      <c r="E121" s="75">
        <v>1821781.7</v>
      </c>
    </row>
    <row r="122" spans="1:5" ht="15" customHeight="1" x14ac:dyDescent="0.2">
      <c r="B122" s="86"/>
      <c r="C122" s="53" t="s">
        <v>45</v>
      </c>
      <c r="D122" s="54"/>
      <c r="E122" s="55">
        <f>SUM(E121:E121)</f>
        <v>1821781.7</v>
      </c>
    </row>
    <row r="123" spans="1:5" ht="15" customHeight="1" x14ac:dyDescent="0.2"/>
    <row r="124" spans="1:5" ht="15" customHeight="1" x14ac:dyDescent="0.25">
      <c r="A124" s="38" t="s">
        <v>16</v>
      </c>
      <c r="B124" s="39"/>
      <c r="C124" s="39"/>
      <c r="D124" s="39"/>
      <c r="E124" s="39"/>
    </row>
    <row r="125" spans="1:5" ht="15" customHeight="1" x14ac:dyDescent="0.2">
      <c r="A125" s="83" t="s">
        <v>53</v>
      </c>
      <c r="B125" s="39"/>
      <c r="C125" s="39"/>
      <c r="D125" s="39"/>
      <c r="E125" s="69" t="s">
        <v>54</v>
      </c>
    </row>
    <row r="126" spans="1:5" ht="15" customHeight="1" x14ac:dyDescent="0.25">
      <c r="A126" s="38"/>
      <c r="B126" s="56"/>
      <c r="C126" s="39"/>
      <c r="D126" s="39"/>
      <c r="E126" s="43"/>
    </row>
    <row r="127" spans="1:5" ht="15" customHeight="1" x14ac:dyDescent="0.2">
      <c r="A127" s="103"/>
      <c r="B127" s="103"/>
      <c r="C127" s="45" t="s">
        <v>41</v>
      </c>
      <c r="D127" s="46" t="s">
        <v>42</v>
      </c>
      <c r="E127" s="47" t="s">
        <v>43</v>
      </c>
    </row>
    <row r="128" spans="1:5" ht="15" customHeight="1" x14ac:dyDescent="0.2">
      <c r="A128" s="104"/>
      <c r="B128" s="105"/>
      <c r="C128" s="106"/>
      <c r="D128" s="102" t="s">
        <v>72</v>
      </c>
      <c r="E128" s="75">
        <v>1821781.7</v>
      </c>
    </row>
    <row r="129" spans="1:5" ht="15" customHeight="1" x14ac:dyDescent="0.2">
      <c r="A129" s="107"/>
      <c r="B129" s="108"/>
      <c r="C129" s="53" t="s">
        <v>45</v>
      </c>
      <c r="D129" s="54"/>
      <c r="E129" s="55">
        <f>SUM(E128:E128)</f>
        <v>1821781.7</v>
      </c>
    </row>
    <row r="130" spans="1:5" ht="15" customHeight="1" x14ac:dyDescent="0.25">
      <c r="A130" s="36"/>
    </row>
    <row r="131" spans="1:5" ht="15" customHeight="1" x14ac:dyDescent="0.25">
      <c r="A131" s="36"/>
    </row>
    <row r="132" spans="1:5" ht="15" customHeight="1" x14ac:dyDescent="0.25">
      <c r="A132" s="36" t="s">
        <v>73</v>
      </c>
    </row>
    <row r="133" spans="1:5" ht="15" customHeight="1" x14ac:dyDescent="0.2">
      <c r="A133" s="176" t="s">
        <v>35</v>
      </c>
      <c r="B133" s="176"/>
      <c r="C133" s="176"/>
      <c r="D133" s="176"/>
      <c r="E133" s="176"/>
    </row>
    <row r="134" spans="1:5" ht="15" customHeight="1" x14ac:dyDescent="0.2">
      <c r="A134" s="176" t="s">
        <v>74</v>
      </c>
      <c r="B134" s="176"/>
      <c r="C134" s="176"/>
      <c r="D134" s="176"/>
      <c r="E134" s="176"/>
    </row>
    <row r="135" spans="1:5" ht="15" customHeight="1" x14ac:dyDescent="0.2">
      <c r="A135" s="177" t="s">
        <v>75</v>
      </c>
      <c r="B135" s="177"/>
      <c r="C135" s="177"/>
      <c r="D135" s="177"/>
      <c r="E135" s="177"/>
    </row>
    <row r="136" spans="1:5" ht="15" customHeight="1" x14ac:dyDescent="0.2">
      <c r="A136" s="177"/>
      <c r="B136" s="177"/>
      <c r="C136" s="177"/>
      <c r="D136" s="177"/>
      <c r="E136" s="177"/>
    </row>
    <row r="137" spans="1:5" ht="15" customHeight="1" x14ac:dyDescent="0.2">
      <c r="A137" s="177"/>
      <c r="B137" s="177"/>
      <c r="C137" s="177"/>
      <c r="D137" s="177"/>
      <c r="E137" s="177"/>
    </row>
    <row r="138" spans="1:5" ht="15" customHeight="1" x14ac:dyDescent="0.2">
      <c r="A138" s="177"/>
      <c r="B138" s="177"/>
      <c r="C138" s="177"/>
      <c r="D138" s="177"/>
      <c r="E138" s="177"/>
    </row>
    <row r="139" spans="1:5" ht="15" customHeight="1" x14ac:dyDescent="0.2">
      <c r="A139" s="177"/>
      <c r="B139" s="177"/>
      <c r="C139" s="177"/>
      <c r="D139" s="177"/>
      <c r="E139" s="177"/>
    </row>
    <row r="140" spans="1:5" ht="15" customHeight="1" x14ac:dyDescent="0.2">
      <c r="A140" s="177"/>
      <c r="B140" s="177"/>
      <c r="C140" s="177"/>
      <c r="D140" s="177"/>
      <c r="E140" s="177"/>
    </row>
    <row r="141" spans="1:5" ht="15" customHeight="1" x14ac:dyDescent="0.2">
      <c r="A141" s="177"/>
      <c r="B141" s="177"/>
      <c r="C141" s="177"/>
      <c r="D141" s="177"/>
      <c r="E141" s="177"/>
    </row>
    <row r="142" spans="1:5" ht="15" customHeight="1" x14ac:dyDescent="0.2">
      <c r="A142" s="177"/>
      <c r="B142" s="177"/>
      <c r="C142" s="177"/>
      <c r="D142" s="177"/>
      <c r="E142" s="177"/>
    </row>
    <row r="143" spans="1:5" ht="15" customHeight="1" x14ac:dyDescent="0.2">
      <c r="A143" s="82"/>
      <c r="B143" s="98"/>
      <c r="C143" s="82"/>
      <c r="D143" s="82"/>
      <c r="E143" s="82"/>
    </row>
    <row r="144" spans="1:5" ht="15" customHeight="1" x14ac:dyDescent="0.25">
      <c r="A144" s="68" t="s">
        <v>1</v>
      </c>
      <c r="B144" s="99"/>
      <c r="C144" s="41"/>
      <c r="D144" s="41"/>
      <c r="E144" s="41"/>
    </row>
    <row r="145" spans="1:5" ht="15" customHeight="1" x14ac:dyDescent="0.2">
      <c r="A145" s="40" t="s">
        <v>69</v>
      </c>
      <c r="B145" s="41"/>
      <c r="C145" s="41"/>
      <c r="D145" s="41"/>
      <c r="E145" s="42" t="s">
        <v>70</v>
      </c>
    </row>
    <row r="146" spans="1:5" ht="15" customHeight="1" x14ac:dyDescent="0.25">
      <c r="A146" s="56"/>
      <c r="B146" s="100"/>
      <c r="C146" s="39"/>
      <c r="D146" s="39"/>
      <c r="E146" s="43"/>
    </row>
    <row r="147" spans="1:5" ht="15" customHeight="1" x14ac:dyDescent="0.2">
      <c r="B147" s="45" t="s">
        <v>40</v>
      </c>
      <c r="C147" s="45" t="s">
        <v>41</v>
      </c>
      <c r="D147" s="46" t="s">
        <v>42</v>
      </c>
      <c r="E147" s="47" t="s">
        <v>43</v>
      </c>
    </row>
    <row r="148" spans="1:5" ht="15" customHeight="1" x14ac:dyDescent="0.2">
      <c r="B148" s="101">
        <v>107117968</v>
      </c>
      <c r="C148" s="49"/>
      <c r="D148" s="102" t="s">
        <v>71</v>
      </c>
      <c r="E148" s="75">
        <v>882063.76</v>
      </c>
    </row>
    <row r="149" spans="1:5" ht="15" customHeight="1" x14ac:dyDescent="0.2">
      <c r="B149" s="101">
        <v>107517969</v>
      </c>
      <c r="C149" s="49"/>
      <c r="D149" s="102" t="s">
        <v>71</v>
      </c>
      <c r="E149" s="75">
        <v>14995083.869999999</v>
      </c>
    </row>
    <row r="150" spans="1:5" ht="15" customHeight="1" x14ac:dyDescent="0.2">
      <c r="B150" s="101">
        <v>107117015</v>
      </c>
      <c r="C150" s="49"/>
      <c r="D150" s="109" t="s">
        <v>44</v>
      </c>
      <c r="E150" s="75">
        <v>7649.14</v>
      </c>
    </row>
    <row r="151" spans="1:5" ht="15" customHeight="1" x14ac:dyDescent="0.2">
      <c r="B151" s="101">
        <v>107517016</v>
      </c>
      <c r="C151" s="49"/>
      <c r="D151" s="109" t="s">
        <v>44</v>
      </c>
      <c r="E151" s="75">
        <v>130035.3</v>
      </c>
    </row>
    <row r="152" spans="1:5" ht="15" customHeight="1" x14ac:dyDescent="0.2">
      <c r="B152" s="86"/>
      <c r="C152" s="53" t="s">
        <v>45</v>
      </c>
      <c r="D152" s="54"/>
      <c r="E152" s="55">
        <f>SUM(E148:E151)</f>
        <v>16014832.07</v>
      </c>
    </row>
    <row r="153" spans="1:5" ht="15" customHeight="1" x14ac:dyDescent="0.2"/>
    <row r="154" spans="1:5" ht="15" customHeight="1" x14ac:dyDescent="0.2"/>
    <row r="155" spans="1:5" ht="15" customHeight="1" x14ac:dyDescent="0.2"/>
    <row r="156" spans="1:5" ht="15" customHeight="1" x14ac:dyDescent="0.2"/>
    <row r="157" spans="1:5" ht="15" customHeight="1" x14ac:dyDescent="0.2"/>
    <row r="158" spans="1:5" ht="15" customHeight="1" x14ac:dyDescent="0.25">
      <c r="A158" s="38" t="s">
        <v>16</v>
      </c>
      <c r="B158" s="39"/>
      <c r="C158" s="39"/>
      <c r="D158" s="39"/>
      <c r="E158" s="39"/>
    </row>
    <row r="159" spans="1:5" ht="15" customHeight="1" x14ac:dyDescent="0.2">
      <c r="A159" s="83" t="s">
        <v>53</v>
      </c>
      <c r="B159" s="39"/>
      <c r="C159" s="39"/>
      <c r="D159" s="39"/>
      <c r="E159" s="69" t="s">
        <v>54</v>
      </c>
    </row>
    <row r="160" spans="1:5" ht="15" customHeight="1" x14ac:dyDescent="0.2"/>
    <row r="161" spans="1:5" ht="15" customHeight="1" x14ac:dyDescent="0.2">
      <c r="C161" s="45" t="s">
        <v>41</v>
      </c>
      <c r="D161" s="46" t="s">
        <v>42</v>
      </c>
      <c r="E161" s="47" t="s">
        <v>43</v>
      </c>
    </row>
    <row r="162" spans="1:5" ht="15" customHeight="1" x14ac:dyDescent="0.2">
      <c r="C162" s="106"/>
      <c r="D162" s="102" t="s">
        <v>72</v>
      </c>
      <c r="E162" s="75">
        <v>16014832.07</v>
      </c>
    </row>
    <row r="163" spans="1:5" ht="15" customHeight="1" x14ac:dyDescent="0.2">
      <c r="C163" s="53" t="s">
        <v>45</v>
      </c>
      <c r="D163" s="54"/>
      <c r="E163" s="55">
        <f>SUM(E162:E162)</f>
        <v>16014832.07</v>
      </c>
    </row>
    <row r="164" spans="1:5" ht="15" customHeight="1" x14ac:dyDescent="0.2">
      <c r="C164" s="110"/>
      <c r="D164" s="39"/>
      <c r="E164" s="111"/>
    </row>
    <row r="165" spans="1:5" ht="15" customHeight="1" x14ac:dyDescent="0.2"/>
    <row r="166" spans="1:5" ht="15" customHeight="1" x14ac:dyDescent="0.25">
      <c r="A166" s="36" t="s">
        <v>76</v>
      </c>
    </row>
    <row r="167" spans="1:5" ht="15" customHeight="1" x14ac:dyDescent="0.2">
      <c r="A167" s="176" t="s">
        <v>35</v>
      </c>
      <c r="B167" s="176"/>
      <c r="C167" s="176"/>
      <c r="D167" s="176"/>
      <c r="E167" s="176"/>
    </row>
    <row r="168" spans="1:5" ht="15" customHeight="1" x14ac:dyDescent="0.2">
      <c r="A168" s="176" t="s">
        <v>74</v>
      </c>
      <c r="B168" s="176"/>
      <c r="C168" s="176"/>
      <c r="D168" s="176"/>
      <c r="E168" s="176"/>
    </row>
    <row r="169" spans="1:5" ht="15" customHeight="1" x14ac:dyDescent="0.2">
      <c r="A169" s="177" t="s">
        <v>77</v>
      </c>
      <c r="B169" s="177"/>
      <c r="C169" s="177"/>
      <c r="D169" s="177"/>
      <c r="E169" s="177"/>
    </row>
    <row r="170" spans="1:5" ht="15" customHeight="1" x14ac:dyDescent="0.2">
      <c r="A170" s="177"/>
      <c r="B170" s="177"/>
      <c r="C170" s="177"/>
      <c r="D170" s="177"/>
      <c r="E170" s="177"/>
    </row>
    <row r="171" spans="1:5" ht="15" customHeight="1" x14ac:dyDescent="0.2">
      <c r="A171" s="177"/>
      <c r="B171" s="177"/>
      <c r="C171" s="177"/>
      <c r="D171" s="177"/>
      <c r="E171" s="177"/>
    </row>
    <row r="172" spans="1:5" ht="15" customHeight="1" x14ac:dyDescent="0.2">
      <c r="A172" s="177"/>
      <c r="B172" s="177"/>
      <c r="C172" s="177"/>
      <c r="D172" s="177"/>
      <c r="E172" s="177"/>
    </row>
    <row r="173" spans="1:5" ht="15" customHeight="1" x14ac:dyDescent="0.2">
      <c r="A173" s="177"/>
      <c r="B173" s="177"/>
      <c r="C173" s="177"/>
      <c r="D173" s="177"/>
      <c r="E173" s="177"/>
    </row>
    <row r="174" spans="1:5" ht="15" customHeight="1" x14ac:dyDescent="0.2">
      <c r="A174" s="177"/>
      <c r="B174" s="177"/>
      <c r="C174" s="177"/>
      <c r="D174" s="177"/>
      <c r="E174" s="177"/>
    </row>
    <row r="175" spans="1:5" ht="15" customHeight="1" x14ac:dyDescent="0.2">
      <c r="A175" s="177"/>
      <c r="B175" s="177"/>
      <c r="C175" s="177"/>
      <c r="D175" s="177"/>
      <c r="E175" s="177"/>
    </row>
    <row r="176" spans="1:5" ht="15" customHeight="1" x14ac:dyDescent="0.2">
      <c r="A176" s="177"/>
      <c r="B176" s="177"/>
      <c r="C176" s="177"/>
      <c r="D176" s="177"/>
      <c r="E176" s="177"/>
    </row>
    <row r="177" spans="1:5" ht="15" customHeight="1" x14ac:dyDescent="0.2">
      <c r="A177" s="82"/>
      <c r="B177" s="98"/>
      <c r="C177" s="82"/>
      <c r="D177" s="82"/>
      <c r="E177" s="82"/>
    </row>
    <row r="178" spans="1:5" ht="15" customHeight="1" x14ac:dyDescent="0.25">
      <c r="A178" s="68" t="s">
        <v>1</v>
      </c>
      <c r="B178" s="99"/>
      <c r="C178" s="41"/>
      <c r="D178" s="41"/>
      <c r="E178" s="41"/>
    </row>
    <row r="179" spans="1:5" ht="15" customHeight="1" x14ac:dyDescent="0.2">
      <c r="A179" s="40" t="s">
        <v>69</v>
      </c>
      <c r="B179" s="41"/>
      <c r="C179" s="41"/>
      <c r="D179" s="41"/>
      <c r="E179" s="42" t="s">
        <v>70</v>
      </c>
    </row>
    <row r="180" spans="1:5" ht="15" customHeight="1" x14ac:dyDescent="0.25">
      <c r="A180" s="56"/>
      <c r="B180" s="100"/>
      <c r="C180" s="39"/>
      <c r="D180" s="39"/>
      <c r="E180" s="43"/>
    </row>
    <row r="181" spans="1:5" ht="15" customHeight="1" x14ac:dyDescent="0.2">
      <c r="B181" s="45" t="s">
        <v>40</v>
      </c>
      <c r="C181" s="45" t="s">
        <v>41</v>
      </c>
      <c r="D181" s="46" t="s">
        <v>42</v>
      </c>
      <c r="E181" s="47" t="s">
        <v>43</v>
      </c>
    </row>
    <row r="182" spans="1:5" ht="15" customHeight="1" x14ac:dyDescent="0.2">
      <c r="B182" s="101">
        <v>107117968</v>
      </c>
      <c r="C182" s="49"/>
      <c r="D182" s="102" t="s">
        <v>71</v>
      </c>
      <c r="E182" s="75">
        <v>489514.49</v>
      </c>
    </row>
    <row r="183" spans="1:5" ht="15" customHeight="1" x14ac:dyDescent="0.2">
      <c r="B183" s="101">
        <v>107517969</v>
      </c>
      <c r="C183" s="49"/>
      <c r="D183" s="102" t="s">
        <v>71</v>
      </c>
      <c r="E183" s="75">
        <v>8321746.3499999996</v>
      </c>
    </row>
    <row r="184" spans="1:5" ht="15" customHeight="1" x14ac:dyDescent="0.2">
      <c r="B184" s="86"/>
      <c r="C184" s="53" t="s">
        <v>45</v>
      </c>
      <c r="D184" s="54"/>
      <c r="E184" s="55">
        <f>SUM(E182:E183)</f>
        <v>8811260.8399999999</v>
      </c>
    </row>
    <row r="185" spans="1:5" ht="15" customHeight="1" x14ac:dyDescent="0.2"/>
    <row r="186" spans="1:5" ht="15" customHeight="1" x14ac:dyDescent="0.25">
      <c r="A186" s="38" t="s">
        <v>16</v>
      </c>
      <c r="B186" s="39"/>
      <c r="C186" s="39"/>
      <c r="D186" s="39"/>
      <c r="E186" s="39"/>
    </row>
    <row r="187" spans="1:5" ht="15" customHeight="1" x14ac:dyDescent="0.2">
      <c r="A187" s="83" t="s">
        <v>53</v>
      </c>
      <c r="B187" s="39"/>
      <c r="C187" s="39"/>
      <c r="D187" s="39"/>
      <c r="E187" s="69" t="s">
        <v>54</v>
      </c>
    </row>
    <row r="188" spans="1:5" ht="15" customHeight="1" x14ac:dyDescent="0.2"/>
    <row r="189" spans="1:5" ht="15" customHeight="1" x14ac:dyDescent="0.2">
      <c r="C189" s="45" t="s">
        <v>41</v>
      </c>
      <c r="D189" s="46" t="s">
        <v>42</v>
      </c>
      <c r="E189" s="47" t="s">
        <v>43</v>
      </c>
    </row>
    <row r="190" spans="1:5" ht="15" customHeight="1" x14ac:dyDescent="0.2">
      <c r="C190" s="106"/>
      <c r="D190" s="102" t="s">
        <v>72</v>
      </c>
      <c r="E190" s="75">
        <v>4229684.08</v>
      </c>
    </row>
    <row r="191" spans="1:5" ht="15" customHeight="1" x14ac:dyDescent="0.2">
      <c r="C191" s="53" t="s">
        <v>45</v>
      </c>
      <c r="D191" s="54"/>
      <c r="E191" s="55">
        <f>SUM(E190:E190)</f>
        <v>4229684.08</v>
      </c>
    </row>
    <row r="192" spans="1:5" ht="15" customHeight="1" x14ac:dyDescent="0.2"/>
    <row r="193" spans="1:5" ht="15" customHeight="1" x14ac:dyDescent="0.25">
      <c r="A193" s="38" t="s">
        <v>16</v>
      </c>
      <c r="B193" s="39"/>
      <c r="C193" s="39"/>
      <c r="D193" s="39"/>
      <c r="E193" s="39"/>
    </row>
    <row r="194" spans="1:5" ht="15" customHeight="1" x14ac:dyDescent="0.2">
      <c r="A194" s="83" t="s">
        <v>53</v>
      </c>
      <c r="B194" s="39"/>
      <c r="C194" s="39"/>
      <c r="D194" s="39"/>
      <c r="E194" s="69" t="s">
        <v>54</v>
      </c>
    </row>
    <row r="195" spans="1:5" ht="15" customHeight="1" x14ac:dyDescent="0.2">
      <c r="A195" s="83"/>
      <c r="B195" s="39"/>
      <c r="C195" s="39"/>
      <c r="D195" s="39"/>
      <c r="E195" s="69"/>
    </row>
    <row r="196" spans="1:5" ht="15" customHeight="1" x14ac:dyDescent="0.2">
      <c r="C196" s="45" t="s">
        <v>41</v>
      </c>
      <c r="D196" s="46" t="s">
        <v>58</v>
      </c>
      <c r="E196" s="47" t="s">
        <v>43</v>
      </c>
    </row>
    <row r="197" spans="1:5" ht="15" customHeight="1" x14ac:dyDescent="0.2">
      <c r="C197" s="106">
        <v>6409</v>
      </c>
      <c r="D197" s="91" t="s">
        <v>78</v>
      </c>
      <c r="E197" s="75">
        <v>4581576.76</v>
      </c>
    </row>
    <row r="198" spans="1:5" ht="15" customHeight="1" x14ac:dyDescent="0.2">
      <c r="C198" s="53" t="s">
        <v>45</v>
      </c>
      <c r="D198" s="54"/>
      <c r="E198" s="55">
        <f>SUM(E197:E197)</f>
        <v>4581576.76</v>
      </c>
    </row>
    <row r="199" spans="1:5" ht="15" customHeight="1" x14ac:dyDescent="0.2"/>
    <row r="200" spans="1:5" ht="15" customHeight="1" x14ac:dyDescent="0.2"/>
    <row r="201" spans="1:5" ht="15" customHeight="1" x14ac:dyDescent="0.2"/>
    <row r="202" spans="1:5" ht="15" customHeight="1" x14ac:dyDescent="0.2"/>
    <row r="203" spans="1:5" ht="15" customHeight="1" x14ac:dyDescent="0.2"/>
    <row r="204" spans="1:5" ht="15" customHeight="1" x14ac:dyDescent="0.2"/>
    <row r="205" spans="1:5" ht="15" customHeight="1" x14ac:dyDescent="0.2"/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36" t="s">
        <v>79</v>
      </c>
    </row>
    <row r="211" spans="1:5" ht="15" customHeight="1" x14ac:dyDescent="0.2">
      <c r="A211" s="176" t="s">
        <v>35</v>
      </c>
      <c r="B211" s="176"/>
      <c r="C211" s="176"/>
      <c r="D211" s="176"/>
      <c r="E211" s="176"/>
    </row>
    <row r="212" spans="1:5" ht="15" customHeight="1" x14ac:dyDescent="0.2">
      <c r="A212" s="176" t="s">
        <v>74</v>
      </c>
      <c r="B212" s="176"/>
      <c r="C212" s="176"/>
      <c r="D212" s="176"/>
      <c r="E212" s="176"/>
    </row>
    <row r="213" spans="1:5" ht="15" customHeight="1" x14ac:dyDescent="0.2">
      <c r="A213" s="177" t="s">
        <v>80</v>
      </c>
      <c r="B213" s="177"/>
      <c r="C213" s="177"/>
      <c r="D213" s="177"/>
      <c r="E213" s="177"/>
    </row>
    <row r="214" spans="1:5" ht="15" customHeight="1" x14ac:dyDescent="0.2">
      <c r="A214" s="177"/>
      <c r="B214" s="177"/>
      <c r="C214" s="177"/>
      <c r="D214" s="177"/>
      <c r="E214" s="177"/>
    </row>
    <row r="215" spans="1:5" ht="15" customHeight="1" x14ac:dyDescent="0.2">
      <c r="A215" s="177"/>
      <c r="B215" s="177"/>
      <c r="C215" s="177"/>
      <c r="D215" s="177"/>
      <c r="E215" s="177"/>
    </row>
    <row r="216" spans="1:5" ht="15" customHeight="1" x14ac:dyDescent="0.2">
      <c r="A216" s="177"/>
      <c r="B216" s="177"/>
      <c r="C216" s="177"/>
      <c r="D216" s="177"/>
      <c r="E216" s="177"/>
    </row>
    <row r="217" spans="1:5" ht="15" customHeight="1" x14ac:dyDescent="0.2">
      <c r="A217" s="177"/>
      <c r="B217" s="177"/>
      <c r="C217" s="177"/>
      <c r="D217" s="177"/>
      <c r="E217" s="177"/>
    </row>
    <row r="218" spans="1:5" ht="15" customHeight="1" x14ac:dyDescent="0.2">
      <c r="A218" s="177"/>
      <c r="B218" s="177"/>
      <c r="C218" s="177"/>
      <c r="D218" s="177"/>
      <c r="E218" s="177"/>
    </row>
    <row r="219" spans="1:5" ht="15" customHeight="1" x14ac:dyDescent="0.2">
      <c r="A219" s="177"/>
      <c r="B219" s="177"/>
      <c r="C219" s="177"/>
      <c r="D219" s="177"/>
      <c r="E219" s="177"/>
    </row>
    <row r="220" spans="1:5" ht="15" customHeight="1" x14ac:dyDescent="0.2">
      <c r="A220" s="177"/>
      <c r="B220" s="177"/>
      <c r="C220" s="177"/>
      <c r="D220" s="177"/>
      <c r="E220" s="177"/>
    </row>
    <row r="221" spans="1:5" ht="15" customHeight="1" x14ac:dyDescent="0.2">
      <c r="A221" s="177"/>
      <c r="B221" s="177"/>
      <c r="C221" s="177"/>
      <c r="D221" s="177"/>
      <c r="E221" s="177"/>
    </row>
    <row r="222" spans="1:5" ht="15" customHeight="1" x14ac:dyDescent="0.2">
      <c r="A222" s="177"/>
      <c r="B222" s="177"/>
      <c r="C222" s="177"/>
      <c r="D222" s="177"/>
      <c r="E222" s="177"/>
    </row>
    <row r="223" spans="1:5" ht="15" customHeight="1" x14ac:dyDescent="0.2">
      <c r="A223" s="177"/>
      <c r="B223" s="177"/>
      <c r="C223" s="177"/>
      <c r="D223" s="177"/>
      <c r="E223" s="177"/>
    </row>
    <row r="224" spans="1:5" ht="15" customHeight="1" x14ac:dyDescent="0.2">
      <c r="A224" s="82"/>
      <c r="B224" s="98"/>
      <c r="C224" s="82"/>
      <c r="D224" s="82"/>
      <c r="E224" s="82"/>
    </row>
    <row r="225" spans="1:5" ht="15" customHeight="1" x14ac:dyDescent="0.25">
      <c r="A225" s="68" t="s">
        <v>1</v>
      </c>
      <c r="B225" s="99"/>
      <c r="C225" s="41"/>
      <c r="D225" s="41"/>
      <c r="E225" s="41"/>
    </row>
    <row r="226" spans="1:5" ht="15" customHeight="1" x14ac:dyDescent="0.2">
      <c r="A226" s="40" t="s">
        <v>81</v>
      </c>
      <c r="B226" s="41"/>
      <c r="C226" s="41"/>
      <c r="D226" s="41"/>
      <c r="E226" s="42" t="s">
        <v>82</v>
      </c>
    </row>
    <row r="227" spans="1:5" ht="15" customHeight="1" x14ac:dyDescent="0.25">
      <c r="A227" s="56"/>
      <c r="B227" s="100"/>
      <c r="C227" s="39"/>
      <c r="D227" s="39"/>
      <c r="E227" s="43"/>
    </row>
    <row r="228" spans="1:5" ht="15" customHeight="1" x14ac:dyDescent="0.2">
      <c r="B228" s="45" t="s">
        <v>40</v>
      </c>
      <c r="C228" s="45" t="s">
        <v>41</v>
      </c>
      <c r="D228" s="46" t="s">
        <v>42</v>
      </c>
      <c r="E228" s="47" t="s">
        <v>43</v>
      </c>
    </row>
    <row r="229" spans="1:5" ht="15" customHeight="1" x14ac:dyDescent="0.2">
      <c r="B229" s="101">
        <v>107517016</v>
      </c>
      <c r="C229" s="49"/>
      <c r="D229" s="50" t="s">
        <v>44</v>
      </c>
      <c r="E229" s="75">
        <v>2147498.9900000002</v>
      </c>
    </row>
    <row r="230" spans="1:5" ht="15" customHeight="1" x14ac:dyDescent="0.2">
      <c r="B230" s="101">
        <v>107117015</v>
      </c>
      <c r="C230" s="49"/>
      <c r="D230" s="50" t="s">
        <v>44</v>
      </c>
      <c r="E230" s="75">
        <v>126323.47</v>
      </c>
    </row>
    <row r="231" spans="1:5" ht="15" customHeight="1" x14ac:dyDescent="0.2">
      <c r="B231" s="101">
        <v>107117968</v>
      </c>
      <c r="C231" s="49"/>
      <c r="D231" s="102" t="s">
        <v>71</v>
      </c>
      <c r="E231" s="75">
        <v>622639.69999999995</v>
      </c>
    </row>
    <row r="232" spans="1:5" ht="15" customHeight="1" x14ac:dyDescent="0.2">
      <c r="B232" s="101">
        <v>107517969</v>
      </c>
      <c r="C232" s="49"/>
      <c r="D232" s="102" t="s">
        <v>71</v>
      </c>
      <c r="E232" s="75">
        <v>10584874.869999999</v>
      </c>
    </row>
    <row r="233" spans="1:5" ht="15" customHeight="1" x14ac:dyDescent="0.2">
      <c r="B233" s="86"/>
      <c r="C233" s="53" t="s">
        <v>45</v>
      </c>
      <c r="D233" s="54"/>
      <c r="E233" s="55">
        <f>SUM(E229:E232)</f>
        <v>13481337.029999999</v>
      </c>
    </row>
    <row r="234" spans="1:5" ht="15" customHeight="1" x14ac:dyDescent="0.2"/>
    <row r="235" spans="1:5" ht="15" customHeight="1" x14ac:dyDescent="0.25">
      <c r="A235" s="38" t="s">
        <v>16</v>
      </c>
      <c r="B235" s="39"/>
      <c r="C235" s="39"/>
      <c r="D235" s="39"/>
      <c r="E235" s="39"/>
    </row>
    <row r="236" spans="1:5" ht="15" customHeight="1" x14ac:dyDescent="0.2">
      <c r="A236" s="83" t="s">
        <v>53</v>
      </c>
      <c r="B236" s="39"/>
      <c r="C236" s="39"/>
      <c r="D236" s="39"/>
      <c r="E236" s="69" t="s">
        <v>54</v>
      </c>
    </row>
    <row r="237" spans="1:5" ht="15" customHeight="1" x14ac:dyDescent="0.2"/>
    <row r="238" spans="1:5" ht="15" customHeight="1" x14ac:dyDescent="0.2">
      <c r="C238" s="45" t="s">
        <v>41</v>
      </c>
      <c r="D238" s="46" t="s">
        <v>42</v>
      </c>
      <c r="E238" s="47" t="s">
        <v>43</v>
      </c>
    </row>
    <row r="239" spans="1:5" ht="15" customHeight="1" x14ac:dyDescent="0.2">
      <c r="C239" s="106"/>
      <c r="D239" s="102" t="s">
        <v>72</v>
      </c>
      <c r="E239" s="75">
        <v>13440388.75</v>
      </c>
    </row>
    <row r="240" spans="1:5" ht="15" customHeight="1" x14ac:dyDescent="0.2">
      <c r="C240" s="53" t="s">
        <v>45</v>
      </c>
      <c r="D240" s="54"/>
      <c r="E240" s="55">
        <f>SUM(E239:E239)</f>
        <v>13440388.75</v>
      </c>
    </row>
    <row r="241" spans="1:5" ht="15" customHeight="1" x14ac:dyDescent="0.2"/>
    <row r="242" spans="1:5" ht="15" customHeight="1" x14ac:dyDescent="0.2">
      <c r="C242" s="44" t="s">
        <v>41</v>
      </c>
      <c r="D242" s="95" t="s">
        <v>58</v>
      </c>
      <c r="E242" s="44" t="s">
        <v>43</v>
      </c>
    </row>
    <row r="243" spans="1:5" ht="15" customHeight="1" x14ac:dyDescent="0.2">
      <c r="C243" s="61">
        <v>6409</v>
      </c>
      <c r="D243" s="112" t="s">
        <v>78</v>
      </c>
      <c r="E243" s="75">
        <v>40948.28</v>
      </c>
    </row>
    <row r="244" spans="1:5" ht="15" customHeight="1" x14ac:dyDescent="0.2">
      <c r="C244" s="77" t="s">
        <v>45</v>
      </c>
      <c r="D244" s="92"/>
      <c r="E244" s="93">
        <f>SUM(E243:E243)</f>
        <v>40948.28</v>
      </c>
    </row>
    <row r="245" spans="1:5" ht="15" customHeight="1" x14ac:dyDescent="0.2"/>
    <row r="246" spans="1:5" ht="15" customHeight="1" x14ac:dyDescent="0.2"/>
    <row r="247" spans="1:5" ht="15" customHeight="1" x14ac:dyDescent="0.25">
      <c r="A247" s="36" t="s">
        <v>83</v>
      </c>
    </row>
    <row r="248" spans="1:5" ht="15" customHeight="1" x14ac:dyDescent="0.2">
      <c r="A248" s="176" t="s">
        <v>35</v>
      </c>
      <c r="B248" s="176"/>
      <c r="C248" s="176"/>
      <c r="D248" s="176"/>
      <c r="E248" s="176"/>
    </row>
    <row r="249" spans="1:5" ht="15" customHeight="1" x14ac:dyDescent="0.2">
      <c r="A249" s="175" t="s">
        <v>126</v>
      </c>
      <c r="B249" s="175"/>
      <c r="C249" s="175"/>
      <c r="D249" s="175"/>
      <c r="E249" s="175"/>
    </row>
    <row r="250" spans="1:5" ht="15" customHeight="1" x14ac:dyDescent="0.2">
      <c r="A250" s="175"/>
      <c r="B250" s="175"/>
      <c r="C250" s="175"/>
      <c r="D250" s="175"/>
      <c r="E250" s="175"/>
    </row>
    <row r="251" spans="1:5" ht="15" customHeight="1" x14ac:dyDescent="0.2">
      <c r="A251" s="175"/>
      <c r="B251" s="175"/>
      <c r="C251" s="175"/>
      <c r="D251" s="175"/>
      <c r="E251" s="175"/>
    </row>
    <row r="252" spans="1:5" ht="15" customHeight="1" x14ac:dyDescent="0.2">
      <c r="A252" s="175"/>
      <c r="B252" s="175"/>
      <c r="C252" s="175"/>
      <c r="D252" s="175"/>
      <c r="E252" s="175"/>
    </row>
    <row r="253" spans="1:5" ht="15" customHeight="1" x14ac:dyDescent="0.2">
      <c r="A253" s="175"/>
      <c r="B253" s="175"/>
      <c r="C253" s="175"/>
      <c r="D253" s="175"/>
      <c r="E253" s="175"/>
    </row>
    <row r="254" spans="1:5" ht="15" customHeight="1" x14ac:dyDescent="0.2">
      <c r="A254" s="175"/>
      <c r="B254" s="175"/>
      <c r="C254" s="175"/>
      <c r="D254" s="175"/>
      <c r="E254" s="175"/>
    </row>
    <row r="255" spans="1:5" ht="15" customHeight="1" x14ac:dyDescent="0.2">
      <c r="A255" s="175"/>
      <c r="B255" s="175"/>
      <c r="C255" s="175"/>
      <c r="D255" s="175"/>
      <c r="E255" s="175"/>
    </row>
    <row r="256" spans="1:5" ht="15" customHeight="1" x14ac:dyDescent="0.2">
      <c r="A256" s="175"/>
      <c r="B256" s="175"/>
      <c r="C256" s="175"/>
      <c r="D256" s="175"/>
      <c r="E256" s="175"/>
    </row>
    <row r="257" spans="1:5" ht="15" customHeight="1" x14ac:dyDescent="0.2">
      <c r="A257" s="113"/>
      <c r="B257" s="113"/>
      <c r="C257" s="113"/>
      <c r="D257" s="113"/>
      <c r="E257" s="113"/>
    </row>
    <row r="258" spans="1:5" ht="15" customHeight="1" x14ac:dyDescent="0.2">
      <c r="A258" s="113"/>
      <c r="B258" s="113"/>
      <c r="C258" s="113"/>
      <c r="D258" s="113"/>
      <c r="E258" s="113"/>
    </row>
    <row r="259" spans="1:5" ht="15" customHeight="1" x14ac:dyDescent="0.2">
      <c r="A259" s="113"/>
      <c r="B259" s="113"/>
      <c r="C259" s="113"/>
      <c r="D259" s="113"/>
      <c r="E259" s="113"/>
    </row>
    <row r="260" spans="1:5" ht="15" customHeight="1" x14ac:dyDescent="0.2">
      <c r="A260" s="113"/>
      <c r="B260" s="113"/>
      <c r="C260" s="113"/>
      <c r="D260" s="113"/>
      <c r="E260" s="113"/>
    </row>
    <row r="261" spans="1:5" ht="15" customHeight="1" x14ac:dyDescent="0.2">
      <c r="A261" s="113"/>
      <c r="B261" s="113"/>
      <c r="C261" s="113"/>
      <c r="D261" s="113"/>
      <c r="E261" s="113"/>
    </row>
    <row r="262" spans="1:5" ht="15" customHeight="1" x14ac:dyDescent="0.25">
      <c r="A262" s="38" t="s">
        <v>1</v>
      </c>
      <c r="B262" s="39"/>
      <c r="C262" s="39"/>
      <c r="D262" s="39"/>
      <c r="E262" s="39"/>
    </row>
    <row r="263" spans="1:5" ht="15" customHeight="1" x14ac:dyDescent="0.2">
      <c r="A263" s="83" t="s">
        <v>53</v>
      </c>
      <c r="E263" t="s">
        <v>54</v>
      </c>
    </row>
    <row r="264" spans="1:5" ht="15" customHeight="1" x14ac:dyDescent="0.25">
      <c r="B264" s="38"/>
      <c r="C264" s="39"/>
      <c r="D264" s="39"/>
      <c r="E264" s="43"/>
    </row>
    <row r="265" spans="1:5" ht="15" customHeight="1" x14ac:dyDescent="0.2">
      <c r="A265" s="103"/>
      <c r="B265" s="103"/>
      <c r="C265" s="45" t="s">
        <v>41</v>
      </c>
      <c r="D265" s="46" t="s">
        <v>42</v>
      </c>
      <c r="E265" s="44" t="s">
        <v>43</v>
      </c>
    </row>
    <row r="266" spans="1:5" ht="15" customHeight="1" x14ac:dyDescent="0.2">
      <c r="A266" s="114"/>
      <c r="B266" s="115"/>
      <c r="C266" s="61"/>
      <c r="D266" s="102" t="s">
        <v>84</v>
      </c>
      <c r="E266" s="75">
        <v>1411373.56</v>
      </c>
    </row>
    <row r="267" spans="1:5" ht="15" customHeight="1" x14ac:dyDescent="0.2">
      <c r="A267" s="114"/>
      <c r="B267" s="115"/>
      <c r="C267" s="77" t="s">
        <v>45</v>
      </c>
      <c r="D267" s="78"/>
      <c r="E267" s="79">
        <f>SUM(E266:E266)</f>
        <v>1411373.56</v>
      </c>
    </row>
    <row r="268" spans="1:5" ht="15" customHeight="1" x14ac:dyDescent="0.2"/>
    <row r="269" spans="1:5" ht="15" customHeight="1" x14ac:dyDescent="0.25">
      <c r="A269" s="68" t="s">
        <v>16</v>
      </c>
      <c r="B269" s="41"/>
      <c r="C269" s="41"/>
      <c r="D269" s="56"/>
      <c r="E269" s="56"/>
    </row>
    <row r="270" spans="1:5" ht="15" customHeight="1" x14ac:dyDescent="0.2">
      <c r="A270" s="40" t="s">
        <v>69</v>
      </c>
      <c r="B270" s="39"/>
      <c r="C270" s="39"/>
      <c r="D270" s="39"/>
      <c r="E270" s="69" t="s">
        <v>70</v>
      </c>
    </row>
    <row r="271" spans="1:5" ht="15" customHeight="1" x14ac:dyDescent="0.2">
      <c r="A271" s="87"/>
      <c r="B271" s="88"/>
      <c r="C271" s="41"/>
      <c r="D271" s="87"/>
      <c r="E271" s="89"/>
    </row>
    <row r="272" spans="1:5" ht="15" customHeight="1" x14ac:dyDescent="0.2">
      <c r="B272" s="103"/>
      <c r="C272" s="44" t="s">
        <v>41</v>
      </c>
      <c r="D272" s="95" t="s">
        <v>58</v>
      </c>
      <c r="E272" s="44" t="s">
        <v>43</v>
      </c>
    </row>
    <row r="273" spans="1:5" ht="15" customHeight="1" x14ac:dyDescent="0.2">
      <c r="B273" s="116"/>
      <c r="C273" s="61">
        <v>3315</v>
      </c>
      <c r="D273" s="91" t="s">
        <v>85</v>
      </c>
      <c r="E273" s="75">
        <v>1411373.56</v>
      </c>
    </row>
    <row r="274" spans="1:5" ht="15" customHeight="1" x14ac:dyDescent="0.2">
      <c r="B274" s="117"/>
      <c r="C274" s="77" t="s">
        <v>45</v>
      </c>
      <c r="D274" s="92"/>
      <c r="E274" s="93">
        <f>SUM(E273:E273)</f>
        <v>1411373.56</v>
      </c>
    </row>
    <row r="275" spans="1:5" ht="15" customHeight="1" x14ac:dyDescent="0.2"/>
    <row r="276" spans="1:5" ht="15" customHeight="1" x14ac:dyDescent="0.2"/>
    <row r="277" spans="1:5" ht="15" customHeight="1" x14ac:dyDescent="0.25">
      <c r="A277" s="36" t="s">
        <v>86</v>
      </c>
    </row>
    <row r="278" spans="1:5" ht="15" customHeight="1" x14ac:dyDescent="0.2">
      <c r="A278" s="176" t="s">
        <v>35</v>
      </c>
      <c r="B278" s="176"/>
      <c r="C278" s="176"/>
      <c r="D278" s="176"/>
      <c r="E278" s="176"/>
    </row>
    <row r="279" spans="1:5" ht="15" customHeight="1" x14ac:dyDescent="0.2">
      <c r="A279" s="175" t="s">
        <v>127</v>
      </c>
      <c r="B279" s="175"/>
      <c r="C279" s="175"/>
      <c r="D279" s="175"/>
      <c r="E279" s="175"/>
    </row>
    <row r="280" spans="1:5" ht="15" customHeight="1" x14ac:dyDescent="0.2">
      <c r="A280" s="175"/>
      <c r="B280" s="175"/>
      <c r="C280" s="175"/>
      <c r="D280" s="175"/>
      <c r="E280" s="175"/>
    </row>
    <row r="281" spans="1:5" ht="15" customHeight="1" x14ac:dyDescent="0.2">
      <c r="A281" s="175"/>
      <c r="B281" s="175"/>
      <c r="C281" s="175"/>
      <c r="D281" s="175"/>
      <c r="E281" s="175"/>
    </row>
    <row r="282" spans="1:5" ht="15" customHeight="1" x14ac:dyDescent="0.2">
      <c r="A282" s="175"/>
      <c r="B282" s="175"/>
      <c r="C282" s="175"/>
      <c r="D282" s="175"/>
      <c r="E282" s="175"/>
    </row>
    <row r="283" spans="1:5" ht="15" customHeight="1" x14ac:dyDescent="0.2">
      <c r="A283" s="175"/>
      <c r="B283" s="175"/>
      <c r="C283" s="175"/>
      <c r="D283" s="175"/>
      <c r="E283" s="175"/>
    </row>
    <row r="284" spans="1:5" ht="15" customHeight="1" x14ac:dyDescent="0.2">
      <c r="A284" s="175"/>
      <c r="B284" s="175"/>
      <c r="C284" s="175"/>
      <c r="D284" s="175"/>
      <c r="E284" s="175"/>
    </row>
    <row r="285" spans="1:5" ht="15" customHeight="1" x14ac:dyDescent="0.2">
      <c r="A285" s="175"/>
      <c r="B285" s="175"/>
      <c r="C285" s="175"/>
      <c r="D285" s="175"/>
      <c r="E285" s="175"/>
    </row>
    <row r="286" spans="1:5" ht="15" customHeight="1" x14ac:dyDescent="0.2">
      <c r="A286" s="113"/>
      <c r="B286" s="113"/>
      <c r="C286" s="113"/>
      <c r="D286" s="113"/>
      <c r="E286" s="113"/>
    </row>
    <row r="287" spans="1:5" ht="15" customHeight="1" x14ac:dyDescent="0.25">
      <c r="A287" s="38" t="s">
        <v>1</v>
      </c>
      <c r="B287" s="39"/>
      <c r="C287" s="39"/>
      <c r="D287" s="39"/>
      <c r="E287" s="39"/>
    </row>
    <row r="288" spans="1:5" ht="15" customHeight="1" x14ac:dyDescent="0.2">
      <c r="A288" s="83" t="s">
        <v>53</v>
      </c>
      <c r="E288" t="s">
        <v>54</v>
      </c>
    </row>
    <row r="289" spans="1:5" ht="15" customHeight="1" x14ac:dyDescent="0.25">
      <c r="B289" s="38"/>
      <c r="C289" s="39"/>
      <c r="D289" s="39"/>
      <c r="E289" s="43"/>
    </row>
    <row r="290" spans="1:5" ht="15" customHeight="1" x14ac:dyDescent="0.2">
      <c r="A290" s="103"/>
      <c r="B290" s="103"/>
      <c r="C290" s="45" t="s">
        <v>41</v>
      </c>
      <c r="D290" s="46" t="s">
        <v>42</v>
      </c>
      <c r="E290" s="44" t="s">
        <v>43</v>
      </c>
    </row>
    <row r="291" spans="1:5" ht="15" customHeight="1" x14ac:dyDescent="0.2">
      <c r="A291" s="114"/>
      <c r="B291" s="115"/>
      <c r="C291" s="61"/>
      <c r="D291" s="102" t="s">
        <v>84</v>
      </c>
      <c r="E291" s="75">
        <v>1286696.8400000001</v>
      </c>
    </row>
    <row r="292" spans="1:5" ht="15" customHeight="1" x14ac:dyDescent="0.2">
      <c r="A292" s="114"/>
      <c r="B292" s="115"/>
      <c r="C292" s="77" t="s">
        <v>45</v>
      </c>
      <c r="D292" s="78"/>
      <c r="E292" s="79">
        <f>SUM(E291:E291)</f>
        <v>1286696.8400000001</v>
      </c>
    </row>
    <row r="293" spans="1:5" ht="15" customHeight="1" x14ac:dyDescent="0.2"/>
    <row r="294" spans="1:5" ht="15" customHeight="1" x14ac:dyDescent="0.2"/>
    <row r="295" spans="1:5" ht="15" customHeight="1" x14ac:dyDescent="0.25">
      <c r="A295" s="68" t="s">
        <v>16</v>
      </c>
      <c r="B295" s="41"/>
      <c r="C295" s="41"/>
      <c r="D295" s="56"/>
      <c r="E295" s="56"/>
    </row>
    <row r="296" spans="1:5" ht="15" customHeight="1" x14ac:dyDescent="0.2">
      <c r="A296" s="40" t="s">
        <v>69</v>
      </c>
      <c r="B296" s="39"/>
      <c r="C296" s="39"/>
      <c r="D296" s="39"/>
      <c r="E296" s="69" t="s">
        <v>87</v>
      </c>
    </row>
    <row r="297" spans="1:5" ht="15" customHeight="1" x14ac:dyDescent="0.2">
      <c r="A297" s="87"/>
      <c r="B297" s="88"/>
      <c r="C297" s="41"/>
      <c r="D297" s="87"/>
      <c r="E297" s="89"/>
    </row>
    <row r="298" spans="1:5" ht="15" customHeight="1" x14ac:dyDescent="0.2">
      <c r="B298" s="103"/>
      <c r="C298" s="44" t="s">
        <v>41</v>
      </c>
      <c r="D298" s="95" t="s">
        <v>58</v>
      </c>
      <c r="E298" s="44" t="s">
        <v>43</v>
      </c>
    </row>
    <row r="299" spans="1:5" ht="15" customHeight="1" x14ac:dyDescent="0.2">
      <c r="B299" s="116"/>
      <c r="C299" s="61">
        <v>2212</v>
      </c>
      <c r="D299" s="91" t="s">
        <v>85</v>
      </c>
      <c r="E299" s="75">
        <v>1286696.8400000001</v>
      </c>
    </row>
    <row r="300" spans="1:5" ht="15" customHeight="1" x14ac:dyDescent="0.2">
      <c r="B300" s="117"/>
      <c r="C300" s="77" t="s">
        <v>45</v>
      </c>
      <c r="D300" s="92"/>
      <c r="E300" s="93">
        <f>SUM(E299:E299)</f>
        <v>1286696.8400000001</v>
      </c>
    </row>
    <row r="301" spans="1:5" ht="15" customHeight="1" x14ac:dyDescent="0.2"/>
    <row r="302" spans="1:5" ht="15" customHeight="1" x14ac:dyDescent="0.2"/>
    <row r="303" spans="1:5" ht="15" customHeight="1" x14ac:dyDescent="0.25">
      <c r="A303" s="36" t="s">
        <v>88</v>
      </c>
    </row>
    <row r="304" spans="1:5" ht="15" customHeight="1" x14ac:dyDescent="0.2">
      <c r="A304" s="176" t="s">
        <v>35</v>
      </c>
      <c r="B304" s="176"/>
      <c r="C304" s="176"/>
      <c r="D304" s="176"/>
      <c r="E304" s="176"/>
    </row>
    <row r="305" spans="1:5" ht="15" customHeight="1" x14ac:dyDescent="0.2">
      <c r="A305" s="175" t="s">
        <v>128</v>
      </c>
      <c r="B305" s="175"/>
      <c r="C305" s="175"/>
      <c r="D305" s="175"/>
      <c r="E305" s="175"/>
    </row>
    <row r="306" spans="1:5" ht="15" customHeight="1" x14ac:dyDescent="0.2">
      <c r="A306" s="175"/>
      <c r="B306" s="175"/>
      <c r="C306" s="175"/>
      <c r="D306" s="175"/>
      <c r="E306" s="175"/>
    </row>
    <row r="307" spans="1:5" ht="15" customHeight="1" x14ac:dyDescent="0.2">
      <c r="A307" s="175"/>
      <c r="B307" s="175"/>
      <c r="C307" s="175"/>
      <c r="D307" s="175"/>
      <c r="E307" s="175"/>
    </row>
    <row r="308" spans="1:5" ht="15" customHeight="1" x14ac:dyDescent="0.2">
      <c r="A308" s="175"/>
      <c r="B308" s="175"/>
      <c r="C308" s="175"/>
      <c r="D308" s="175"/>
      <c r="E308" s="175"/>
    </row>
    <row r="309" spans="1:5" ht="15" customHeight="1" x14ac:dyDescent="0.2">
      <c r="A309" s="175"/>
      <c r="B309" s="175"/>
      <c r="C309" s="175"/>
      <c r="D309" s="175"/>
      <c r="E309" s="175"/>
    </row>
    <row r="310" spans="1:5" ht="15" customHeight="1" x14ac:dyDescent="0.2">
      <c r="A310" s="175"/>
      <c r="B310" s="175"/>
      <c r="C310" s="175"/>
      <c r="D310" s="175"/>
      <c r="E310" s="175"/>
    </row>
    <row r="311" spans="1:5" ht="15" customHeight="1" x14ac:dyDescent="0.2">
      <c r="A311" s="175"/>
      <c r="B311" s="175"/>
      <c r="C311" s="175"/>
      <c r="D311" s="175"/>
      <c r="E311" s="175"/>
    </row>
    <row r="312" spans="1:5" ht="15" customHeight="1" x14ac:dyDescent="0.2">
      <c r="A312" s="113"/>
      <c r="B312" s="113"/>
      <c r="C312" s="113"/>
      <c r="D312" s="113"/>
      <c r="E312" s="113"/>
    </row>
    <row r="313" spans="1:5" ht="15" customHeight="1" x14ac:dyDescent="0.2">
      <c r="A313" s="113"/>
      <c r="B313" s="113"/>
      <c r="C313" s="113"/>
      <c r="D313" s="113"/>
      <c r="E313" s="113"/>
    </row>
    <row r="314" spans="1:5" ht="15" customHeight="1" x14ac:dyDescent="0.25">
      <c r="A314" s="38" t="s">
        <v>1</v>
      </c>
      <c r="B314" s="39"/>
      <c r="C314" s="39"/>
      <c r="D314" s="39"/>
      <c r="E314" s="39"/>
    </row>
    <row r="315" spans="1:5" ht="15" customHeight="1" x14ac:dyDescent="0.2">
      <c r="A315" s="83" t="s">
        <v>53</v>
      </c>
      <c r="E315" t="s">
        <v>54</v>
      </c>
    </row>
    <row r="316" spans="1:5" ht="15" customHeight="1" x14ac:dyDescent="0.25">
      <c r="B316" s="38"/>
      <c r="C316" s="39"/>
      <c r="D316" s="39"/>
      <c r="E316" s="43"/>
    </row>
    <row r="317" spans="1:5" ht="15" customHeight="1" x14ac:dyDescent="0.2">
      <c r="A317" s="103"/>
      <c r="B317" s="103"/>
      <c r="C317" s="45" t="s">
        <v>41</v>
      </c>
      <c r="D317" s="46" t="s">
        <v>42</v>
      </c>
      <c r="E317" s="44" t="s">
        <v>43</v>
      </c>
    </row>
    <row r="318" spans="1:5" ht="15" customHeight="1" x14ac:dyDescent="0.2">
      <c r="A318" s="114"/>
      <c r="B318" s="115"/>
      <c r="C318" s="61"/>
      <c r="D318" s="102" t="s">
        <v>84</v>
      </c>
      <c r="E318" s="75">
        <f>17249.76+73507.5</f>
        <v>90757.26</v>
      </c>
    </row>
    <row r="319" spans="1:5" ht="15" customHeight="1" x14ac:dyDescent="0.2">
      <c r="A319" s="114"/>
      <c r="B319" s="115"/>
      <c r="C319" s="77" t="s">
        <v>45</v>
      </c>
      <c r="D319" s="78"/>
      <c r="E319" s="79">
        <f>SUM(E318:E318)</f>
        <v>90757.26</v>
      </c>
    </row>
    <row r="320" spans="1:5" ht="15" customHeight="1" x14ac:dyDescent="0.2"/>
    <row r="321" spans="1:5" ht="15" customHeight="1" x14ac:dyDescent="0.25">
      <c r="A321" s="68" t="s">
        <v>16</v>
      </c>
      <c r="B321" s="41"/>
      <c r="C321" s="41"/>
      <c r="D321" s="56"/>
      <c r="E321" s="56"/>
    </row>
    <row r="322" spans="1:5" ht="15" customHeight="1" x14ac:dyDescent="0.2">
      <c r="A322" s="40" t="s">
        <v>69</v>
      </c>
      <c r="B322" s="39"/>
      <c r="C322" s="39"/>
      <c r="D322" s="39"/>
      <c r="E322" s="69" t="s">
        <v>87</v>
      </c>
    </row>
    <row r="323" spans="1:5" ht="15" customHeight="1" x14ac:dyDescent="0.2">
      <c r="A323" s="87"/>
      <c r="B323" s="88"/>
      <c r="C323" s="41"/>
      <c r="D323" s="87"/>
      <c r="E323" s="89"/>
    </row>
    <row r="324" spans="1:5" ht="15" customHeight="1" x14ac:dyDescent="0.2">
      <c r="B324" s="103"/>
      <c r="C324" s="44" t="s">
        <v>41</v>
      </c>
      <c r="D324" s="95" t="s">
        <v>58</v>
      </c>
      <c r="E324" s="44" t="s">
        <v>43</v>
      </c>
    </row>
    <row r="325" spans="1:5" ht="15" customHeight="1" x14ac:dyDescent="0.2">
      <c r="B325" s="116"/>
      <c r="C325" s="61">
        <v>2212</v>
      </c>
      <c r="D325" s="91" t="s">
        <v>85</v>
      </c>
      <c r="E325" s="75">
        <f>17249.76+73507.5</f>
        <v>90757.26</v>
      </c>
    </row>
    <row r="326" spans="1:5" ht="15" customHeight="1" x14ac:dyDescent="0.2">
      <c r="B326" s="117"/>
      <c r="C326" s="77" t="s">
        <v>45</v>
      </c>
      <c r="D326" s="92"/>
      <c r="E326" s="93">
        <f>SUM(E325:E325)</f>
        <v>90757.26</v>
      </c>
    </row>
    <row r="327" spans="1:5" ht="15" customHeight="1" x14ac:dyDescent="0.2"/>
    <row r="328" spans="1:5" ht="15" customHeight="1" x14ac:dyDescent="0.2"/>
    <row r="329" spans="1:5" ht="15" customHeight="1" x14ac:dyDescent="0.25">
      <c r="A329" s="36" t="s">
        <v>89</v>
      </c>
    </row>
    <row r="330" spans="1:5" ht="15" customHeight="1" x14ac:dyDescent="0.2">
      <c r="A330" s="176" t="s">
        <v>35</v>
      </c>
      <c r="B330" s="176"/>
      <c r="C330" s="176"/>
      <c r="D330" s="176"/>
      <c r="E330" s="176"/>
    </row>
    <row r="331" spans="1:5" ht="15" customHeight="1" x14ac:dyDescent="0.2">
      <c r="A331" s="175" t="s">
        <v>129</v>
      </c>
      <c r="B331" s="175"/>
      <c r="C331" s="175"/>
      <c r="D331" s="175"/>
      <c r="E331" s="175"/>
    </row>
    <row r="332" spans="1:5" ht="15" customHeight="1" x14ac:dyDescent="0.2">
      <c r="A332" s="175"/>
      <c r="B332" s="175"/>
      <c r="C332" s="175"/>
      <c r="D332" s="175"/>
      <c r="E332" s="175"/>
    </row>
    <row r="333" spans="1:5" ht="15" customHeight="1" x14ac:dyDescent="0.2">
      <c r="A333" s="175"/>
      <c r="B333" s="175"/>
      <c r="C333" s="175"/>
      <c r="D333" s="175"/>
      <c r="E333" s="175"/>
    </row>
    <row r="334" spans="1:5" ht="15" customHeight="1" x14ac:dyDescent="0.2">
      <c r="A334" s="175"/>
      <c r="B334" s="175"/>
      <c r="C334" s="175"/>
      <c r="D334" s="175"/>
      <c r="E334" s="175"/>
    </row>
    <row r="335" spans="1:5" ht="15" customHeight="1" x14ac:dyDescent="0.2">
      <c r="A335" s="175"/>
      <c r="B335" s="175"/>
      <c r="C335" s="175"/>
      <c r="D335" s="175"/>
      <c r="E335" s="175"/>
    </row>
    <row r="336" spans="1:5" ht="15" customHeight="1" x14ac:dyDescent="0.2">
      <c r="A336" s="175"/>
      <c r="B336" s="175"/>
      <c r="C336" s="175"/>
      <c r="D336" s="175"/>
      <c r="E336" s="175"/>
    </row>
    <row r="337" spans="1:5" ht="15" customHeight="1" x14ac:dyDescent="0.2">
      <c r="A337" s="175"/>
      <c r="B337" s="175"/>
      <c r="C337" s="175"/>
      <c r="D337" s="175"/>
      <c r="E337" s="175"/>
    </row>
    <row r="338" spans="1:5" ht="15" customHeight="1" x14ac:dyDescent="0.2">
      <c r="A338" s="113"/>
      <c r="B338" s="113"/>
      <c r="C338" s="113"/>
      <c r="D338" s="113"/>
      <c r="E338" s="113"/>
    </row>
    <row r="339" spans="1:5" ht="15" customHeight="1" x14ac:dyDescent="0.25">
      <c r="A339" s="38" t="s">
        <v>1</v>
      </c>
      <c r="B339" s="39"/>
      <c r="C339" s="39"/>
      <c r="D339" s="39"/>
      <c r="E339" s="39"/>
    </row>
    <row r="340" spans="1:5" ht="15" customHeight="1" x14ac:dyDescent="0.2">
      <c r="A340" s="83" t="s">
        <v>53</v>
      </c>
      <c r="E340" t="s">
        <v>54</v>
      </c>
    </row>
    <row r="341" spans="1:5" ht="15" customHeight="1" x14ac:dyDescent="0.25">
      <c r="B341" s="38"/>
      <c r="C341" s="39"/>
      <c r="D341" s="39"/>
      <c r="E341" s="43"/>
    </row>
    <row r="342" spans="1:5" ht="15" customHeight="1" x14ac:dyDescent="0.2">
      <c r="A342" s="103"/>
      <c r="B342" s="103"/>
      <c r="C342" s="45" t="s">
        <v>41</v>
      </c>
      <c r="D342" s="46" t="s">
        <v>42</v>
      </c>
      <c r="E342" s="44" t="s">
        <v>43</v>
      </c>
    </row>
    <row r="343" spans="1:5" ht="15" customHeight="1" x14ac:dyDescent="0.2">
      <c r="A343" s="114"/>
      <c r="B343" s="115"/>
      <c r="C343" s="61"/>
      <c r="D343" s="102" t="s">
        <v>84</v>
      </c>
      <c r="E343" s="75">
        <f>11979+3671639.43</f>
        <v>3683618.43</v>
      </c>
    </row>
    <row r="344" spans="1:5" ht="15" customHeight="1" x14ac:dyDescent="0.2">
      <c r="A344" s="114"/>
      <c r="B344" s="115"/>
      <c r="C344" s="77" t="s">
        <v>45</v>
      </c>
      <c r="D344" s="78"/>
      <c r="E344" s="79">
        <f>SUM(E343:E343)</f>
        <v>3683618.43</v>
      </c>
    </row>
    <row r="345" spans="1:5" ht="15" customHeight="1" x14ac:dyDescent="0.2"/>
    <row r="346" spans="1:5" ht="15" customHeight="1" x14ac:dyDescent="0.25">
      <c r="A346" s="68" t="s">
        <v>16</v>
      </c>
      <c r="B346" s="41"/>
      <c r="C346" s="41"/>
      <c r="D346" s="56"/>
      <c r="E346" s="56"/>
    </row>
    <row r="347" spans="1:5" ht="15" customHeight="1" x14ac:dyDescent="0.2">
      <c r="A347" s="40" t="s">
        <v>69</v>
      </c>
      <c r="B347" s="39"/>
      <c r="C347" s="39"/>
      <c r="D347" s="39"/>
      <c r="E347" s="69" t="s">
        <v>87</v>
      </c>
    </row>
    <row r="348" spans="1:5" ht="15" customHeight="1" x14ac:dyDescent="0.2">
      <c r="A348" s="87"/>
      <c r="B348" s="88"/>
      <c r="C348" s="41"/>
      <c r="D348" s="87"/>
      <c r="E348" s="89"/>
    </row>
    <row r="349" spans="1:5" ht="15" customHeight="1" x14ac:dyDescent="0.2">
      <c r="B349" s="103"/>
      <c r="C349" s="44" t="s">
        <v>41</v>
      </c>
      <c r="D349" s="95" t="s">
        <v>58</v>
      </c>
      <c r="E349" s="44" t="s">
        <v>43</v>
      </c>
    </row>
    <row r="350" spans="1:5" ht="15" customHeight="1" x14ac:dyDescent="0.2">
      <c r="B350" s="116"/>
      <c r="C350" s="61">
        <v>2212</v>
      </c>
      <c r="D350" s="91" t="s">
        <v>85</v>
      </c>
      <c r="E350" s="75">
        <f>11979+3671639.43</f>
        <v>3683618.43</v>
      </c>
    </row>
    <row r="351" spans="1:5" ht="15" customHeight="1" x14ac:dyDescent="0.2">
      <c r="B351" s="117"/>
      <c r="C351" s="77" t="s">
        <v>45</v>
      </c>
      <c r="D351" s="92"/>
      <c r="E351" s="79">
        <f>SUM(E350:E350)</f>
        <v>3683618.43</v>
      </c>
    </row>
    <row r="352" spans="1:5" ht="15" customHeight="1" x14ac:dyDescent="0.2"/>
    <row r="353" spans="1:5" ht="15" customHeight="1" x14ac:dyDescent="0.2"/>
    <row r="354" spans="1:5" ht="15" customHeight="1" x14ac:dyDescent="0.25">
      <c r="A354" s="36" t="s">
        <v>90</v>
      </c>
    </row>
    <row r="355" spans="1:5" ht="15" customHeight="1" x14ac:dyDescent="0.2">
      <c r="A355" s="176" t="s">
        <v>35</v>
      </c>
      <c r="B355" s="176"/>
      <c r="C355" s="176"/>
      <c r="D355" s="176"/>
      <c r="E355" s="176"/>
    </row>
    <row r="356" spans="1:5" ht="15" customHeight="1" x14ac:dyDescent="0.2">
      <c r="A356" s="175" t="s">
        <v>130</v>
      </c>
      <c r="B356" s="175"/>
      <c r="C356" s="175"/>
      <c r="D356" s="175"/>
      <c r="E356" s="175"/>
    </row>
    <row r="357" spans="1:5" ht="15" customHeight="1" x14ac:dyDescent="0.2">
      <c r="A357" s="175"/>
      <c r="B357" s="175"/>
      <c r="C357" s="175"/>
      <c r="D357" s="175"/>
      <c r="E357" s="175"/>
    </row>
    <row r="358" spans="1:5" ht="15" customHeight="1" x14ac:dyDescent="0.2">
      <c r="A358" s="175"/>
      <c r="B358" s="175"/>
      <c r="C358" s="175"/>
      <c r="D358" s="175"/>
      <c r="E358" s="175"/>
    </row>
    <row r="359" spans="1:5" ht="15" customHeight="1" x14ac:dyDescent="0.2">
      <c r="A359" s="175"/>
      <c r="B359" s="175"/>
      <c r="C359" s="175"/>
      <c r="D359" s="175"/>
      <c r="E359" s="175"/>
    </row>
    <row r="360" spans="1:5" ht="15" customHeight="1" x14ac:dyDescent="0.2">
      <c r="A360" s="175"/>
      <c r="B360" s="175"/>
      <c r="C360" s="175"/>
      <c r="D360" s="175"/>
      <c r="E360" s="175"/>
    </row>
    <row r="361" spans="1:5" ht="15" customHeight="1" x14ac:dyDescent="0.2">
      <c r="A361" s="175"/>
      <c r="B361" s="175"/>
      <c r="C361" s="175"/>
      <c r="D361" s="175"/>
      <c r="E361" s="175"/>
    </row>
    <row r="362" spans="1:5" ht="15" customHeight="1" x14ac:dyDescent="0.2">
      <c r="A362" s="175"/>
      <c r="B362" s="175"/>
      <c r="C362" s="175"/>
      <c r="D362" s="175"/>
      <c r="E362" s="175"/>
    </row>
    <row r="363" spans="1:5" ht="15" customHeight="1" x14ac:dyDescent="0.2">
      <c r="A363" s="175"/>
      <c r="B363" s="175"/>
      <c r="C363" s="175"/>
      <c r="D363" s="175"/>
      <c r="E363" s="175"/>
    </row>
    <row r="364" spans="1:5" ht="15" customHeight="1" x14ac:dyDescent="0.2">
      <c r="A364" s="113"/>
      <c r="B364" s="113"/>
      <c r="C364" s="113"/>
      <c r="D364" s="113"/>
      <c r="E364" s="113"/>
    </row>
    <row r="365" spans="1:5" ht="15" customHeight="1" x14ac:dyDescent="0.2">
      <c r="A365" s="113"/>
      <c r="B365" s="113"/>
      <c r="C365" s="113"/>
      <c r="D365" s="113"/>
      <c r="E365" s="113"/>
    </row>
    <row r="366" spans="1:5" ht="15" customHeight="1" x14ac:dyDescent="0.25">
      <c r="A366" s="38" t="s">
        <v>1</v>
      </c>
      <c r="B366" s="39"/>
      <c r="C366" s="39"/>
      <c r="D366" s="39"/>
      <c r="E366" s="39"/>
    </row>
    <row r="367" spans="1:5" ht="15" customHeight="1" x14ac:dyDescent="0.2">
      <c r="A367" s="83" t="s">
        <v>53</v>
      </c>
      <c r="E367" t="s">
        <v>54</v>
      </c>
    </row>
    <row r="368" spans="1:5" ht="15" customHeight="1" x14ac:dyDescent="0.25">
      <c r="B368" s="38"/>
      <c r="C368" s="39"/>
      <c r="D368" s="39"/>
      <c r="E368" s="43"/>
    </row>
    <row r="369" spans="1:5" ht="15" customHeight="1" x14ac:dyDescent="0.2">
      <c r="A369" s="103"/>
      <c r="B369" s="103"/>
      <c r="C369" s="45" t="s">
        <v>41</v>
      </c>
      <c r="D369" s="46" t="s">
        <v>42</v>
      </c>
      <c r="E369" s="44" t="s">
        <v>43</v>
      </c>
    </row>
    <row r="370" spans="1:5" ht="15" customHeight="1" x14ac:dyDescent="0.2">
      <c r="A370" s="114"/>
      <c r="B370" s="115"/>
      <c r="C370" s="61"/>
      <c r="D370" s="102" t="s">
        <v>84</v>
      </c>
      <c r="E370" s="75">
        <v>669349.32999999996</v>
      </c>
    </row>
    <row r="371" spans="1:5" ht="15" customHeight="1" x14ac:dyDescent="0.2">
      <c r="A371" s="114"/>
      <c r="B371" s="115"/>
      <c r="C371" s="77" t="s">
        <v>45</v>
      </c>
      <c r="D371" s="78"/>
      <c r="E371" s="79">
        <f>SUM(E370:E370)</f>
        <v>669349.32999999996</v>
      </c>
    </row>
    <row r="372" spans="1:5" ht="15" customHeight="1" x14ac:dyDescent="0.2"/>
    <row r="373" spans="1:5" ht="15" customHeight="1" x14ac:dyDescent="0.25">
      <c r="A373" s="68" t="s">
        <v>16</v>
      </c>
      <c r="B373" s="41"/>
      <c r="C373" s="41"/>
      <c r="D373" s="56"/>
      <c r="E373" s="56"/>
    </row>
    <row r="374" spans="1:5" ht="15" customHeight="1" x14ac:dyDescent="0.2">
      <c r="A374" s="40" t="s">
        <v>69</v>
      </c>
      <c r="B374" s="39"/>
      <c r="C374" s="39"/>
      <c r="D374" s="39"/>
      <c r="E374" s="69" t="s">
        <v>70</v>
      </c>
    </row>
    <row r="375" spans="1:5" ht="15" customHeight="1" x14ac:dyDescent="0.2">
      <c r="A375" s="87"/>
      <c r="B375" s="88"/>
      <c r="C375" s="41"/>
      <c r="D375" s="87"/>
      <c r="E375" s="89"/>
    </row>
    <row r="376" spans="1:5" ht="15" customHeight="1" x14ac:dyDescent="0.2">
      <c r="B376" s="103"/>
      <c r="C376" s="44" t="s">
        <v>41</v>
      </c>
      <c r="D376" s="95" t="s">
        <v>58</v>
      </c>
      <c r="E376" s="44" t="s">
        <v>43</v>
      </c>
    </row>
    <row r="377" spans="1:5" ht="15" customHeight="1" x14ac:dyDescent="0.2">
      <c r="B377" s="116"/>
      <c r="C377" s="61">
        <v>3122</v>
      </c>
      <c r="D377" s="91" t="s">
        <v>85</v>
      </c>
      <c r="E377" s="75">
        <v>669349.32999999996</v>
      </c>
    </row>
    <row r="378" spans="1:5" ht="15" customHeight="1" x14ac:dyDescent="0.2">
      <c r="B378" s="117"/>
      <c r="C378" s="77" t="s">
        <v>45</v>
      </c>
      <c r="D378" s="92"/>
      <c r="E378" s="93">
        <f>SUM(E377:E377)</f>
        <v>669349.32999999996</v>
      </c>
    </row>
    <row r="379" spans="1:5" ht="15" customHeight="1" x14ac:dyDescent="0.2"/>
    <row r="380" spans="1:5" ht="15" customHeight="1" x14ac:dyDescent="0.2"/>
    <row r="381" spans="1:5" ht="15" customHeight="1" x14ac:dyDescent="0.25">
      <c r="A381" s="36" t="s">
        <v>91</v>
      </c>
    </row>
    <row r="382" spans="1:5" ht="15" customHeight="1" x14ac:dyDescent="0.2">
      <c r="A382" s="176" t="s">
        <v>35</v>
      </c>
      <c r="B382" s="176"/>
      <c r="C382" s="176"/>
      <c r="D382" s="176"/>
      <c r="E382" s="176"/>
    </row>
    <row r="383" spans="1:5" ht="15" customHeight="1" x14ac:dyDescent="0.2">
      <c r="A383" s="175" t="s">
        <v>131</v>
      </c>
      <c r="B383" s="175"/>
      <c r="C383" s="175"/>
      <c r="D383" s="175"/>
      <c r="E383" s="175"/>
    </row>
    <row r="384" spans="1:5" ht="15" customHeight="1" x14ac:dyDescent="0.2">
      <c r="A384" s="175"/>
      <c r="B384" s="175"/>
      <c r="C384" s="175"/>
      <c r="D384" s="175"/>
      <c r="E384" s="175"/>
    </row>
    <row r="385" spans="1:5" ht="15" customHeight="1" x14ac:dyDescent="0.2">
      <c r="A385" s="175"/>
      <c r="B385" s="175"/>
      <c r="C385" s="175"/>
      <c r="D385" s="175"/>
      <c r="E385" s="175"/>
    </row>
    <row r="386" spans="1:5" ht="15" customHeight="1" x14ac:dyDescent="0.2">
      <c r="A386" s="175"/>
      <c r="B386" s="175"/>
      <c r="C386" s="175"/>
      <c r="D386" s="175"/>
      <c r="E386" s="175"/>
    </row>
    <row r="387" spans="1:5" ht="15" customHeight="1" x14ac:dyDescent="0.2">
      <c r="A387" s="175"/>
      <c r="B387" s="175"/>
      <c r="C387" s="175"/>
      <c r="D387" s="175"/>
      <c r="E387" s="175"/>
    </row>
    <row r="388" spans="1:5" ht="15" customHeight="1" x14ac:dyDescent="0.2">
      <c r="A388" s="175"/>
      <c r="B388" s="175"/>
      <c r="C388" s="175"/>
      <c r="D388" s="175"/>
      <c r="E388" s="175"/>
    </row>
    <row r="389" spans="1:5" ht="15" customHeight="1" x14ac:dyDescent="0.2">
      <c r="A389" s="175"/>
      <c r="B389" s="175"/>
      <c r="C389" s="175"/>
      <c r="D389" s="175"/>
      <c r="E389" s="175"/>
    </row>
    <row r="390" spans="1:5" ht="15" customHeight="1" x14ac:dyDescent="0.2">
      <c r="A390" s="175"/>
      <c r="B390" s="175"/>
      <c r="C390" s="175"/>
      <c r="D390" s="175"/>
      <c r="E390" s="175"/>
    </row>
    <row r="391" spans="1:5" ht="15" customHeight="1" x14ac:dyDescent="0.2">
      <c r="A391" s="113"/>
      <c r="B391" s="113"/>
      <c r="C391" s="113"/>
      <c r="D391" s="113"/>
      <c r="E391" s="113"/>
    </row>
    <row r="392" spans="1:5" ht="15" customHeight="1" x14ac:dyDescent="0.25">
      <c r="A392" s="38" t="s">
        <v>1</v>
      </c>
      <c r="B392" s="39"/>
      <c r="C392" s="39"/>
      <c r="D392" s="39"/>
      <c r="E392" s="39"/>
    </row>
    <row r="393" spans="1:5" ht="15" customHeight="1" x14ac:dyDescent="0.2">
      <c r="A393" s="83" t="s">
        <v>53</v>
      </c>
      <c r="E393" t="s">
        <v>54</v>
      </c>
    </row>
    <row r="394" spans="1:5" ht="15" customHeight="1" x14ac:dyDescent="0.25">
      <c r="B394" s="38"/>
      <c r="C394" s="39"/>
      <c r="D394" s="39"/>
      <c r="E394" s="43"/>
    </row>
    <row r="395" spans="1:5" ht="15" customHeight="1" x14ac:dyDescent="0.2">
      <c r="A395" s="103"/>
      <c r="B395" s="103"/>
      <c r="C395" s="45" t="s">
        <v>41</v>
      </c>
      <c r="D395" s="46" t="s">
        <v>42</v>
      </c>
      <c r="E395" s="44" t="s">
        <v>43</v>
      </c>
    </row>
    <row r="396" spans="1:5" ht="15" customHeight="1" x14ac:dyDescent="0.2">
      <c r="A396" s="114"/>
      <c r="B396" s="115"/>
      <c r="C396" s="61"/>
      <c r="D396" s="102" t="s">
        <v>84</v>
      </c>
      <c r="E396" s="75">
        <v>3050540.05</v>
      </c>
    </row>
    <row r="397" spans="1:5" ht="15" customHeight="1" x14ac:dyDescent="0.2">
      <c r="A397" s="114"/>
      <c r="B397" s="115"/>
      <c r="C397" s="77" t="s">
        <v>45</v>
      </c>
      <c r="D397" s="78"/>
      <c r="E397" s="79">
        <f>SUM(E396:E396)</f>
        <v>3050540.05</v>
      </c>
    </row>
    <row r="398" spans="1:5" ht="15" customHeight="1" x14ac:dyDescent="0.2"/>
    <row r="399" spans="1:5" ht="15" customHeight="1" x14ac:dyDescent="0.25">
      <c r="A399" s="68" t="s">
        <v>16</v>
      </c>
      <c r="B399" s="41"/>
      <c r="C399" s="41"/>
      <c r="D399" s="56"/>
      <c r="E399" s="56"/>
    </row>
    <row r="400" spans="1:5" ht="15" customHeight="1" x14ac:dyDescent="0.2">
      <c r="A400" s="40" t="s">
        <v>69</v>
      </c>
      <c r="B400" s="39"/>
      <c r="C400" s="39"/>
      <c r="D400" s="39"/>
      <c r="E400" s="69" t="s">
        <v>70</v>
      </c>
    </row>
    <row r="401" spans="1:5" ht="15" customHeight="1" x14ac:dyDescent="0.2">
      <c r="A401" s="87"/>
      <c r="B401" s="88"/>
      <c r="C401" s="41"/>
      <c r="D401" s="87"/>
      <c r="E401" s="89"/>
    </row>
    <row r="402" spans="1:5" ht="15" customHeight="1" x14ac:dyDescent="0.2">
      <c r="B402" s="103"/>
      <c r="C402" s="44" t="s">
        <v>41</v>
      </c>
      <c r="D402" s="95" t="s">
        <v>58</v>
      </c>
      <c r="E402" s="44" t="s">
        <v>43</v>
      </c>
    </row>
    <row r="403" spans="1:5" ht="15" customHeight="1" x14ac:dyDescent="0.2">
      <c r="B403" s="116"/>
      <c r="C403" s="61">
        <v>3122</v>
      </c>
      <c r="D403" s="91" t="s">
        <v>85</v>
      </c>
      <c r="E403" s="75">
        <v>3050540.05</v>
      </c>
    </row>
    <row r="404" spans="1:5" ht="15" customHeight="1" x14ac:dyDescent="0.2">
      <c r="B404" s="117"/>
      <c r="C404" s="77" t="s">
        <v>45</v>
      </c>
      <c r="D404" s="92"/>
      <c r="E404" s="93">
        <f>SUM(E403:E403)</f>
        <v>3050540.05</v>
      </c>
    </row>
    <row r="405" spans="1:5" ht="15" customHeight="1" x14ac:dyDescent="0.25">
      <c r="A405" s="36"/>
    </row>
    <row r="406" spans="1:5" ht="15" customHeight="1" x14ac:dyDescent="0.25">
      <c r="A406" s="36"/>
    </row>
    <row r="407" spans="1:5" ht="15" customHeight="1" x14ac:dyDescent="0.25">
      <c r="A407" s="36" t="s">
        <v>92</v>
      </c>
    </row>
    <row r="408" spans="1:5" ht="15" customHeight="1" x14ac:dyDescent="0.2">
      <c r="A408" s="176" t="s">
        <v>35</v>
      </c>
      <c r="B408" s="176"/>
      <c r="C408" s="176"/>
      <c r="D408" s="176"/>
      <c r="E408" s="176"/>
    </row>
    <row r="409" spans="1:5" ht="15" customHeight="1" x14ac:dyDescent="0.2">
      <c r="A409" s="175" t="s">
        <v>93</v>
      </c>
      <c r="B409" s="175"/>
      <c r="C409" s="175"/>
      <c r="D409" s="175"/>
      <c r="E409" s="175"/>
    </row>
    <row r="410" spans="1:5" ht="15" customHeight="1" x14ac:dyDescent="0.2">
      <c r="A410" s="175"/>
      <c r="B410" s="175"/>
      <c r="C410" s="175"/>
      <c r="D410" s="175"/>
      <c r="E410" s="175"/>
    </row>
    <row r="411" spans="1:5" ht="15" customHeight="1" x14ac:dyDescent="0.2">
      <c r="A411" s="175"/>
      <c r="B411" s="175"/>
      <c r="C411" s="175"/>
      <c r="D411" s="175"/>
      <c r="E411" s="175"/>
    </row>
    <row r="412" spans="1:5" ht="15" customHeight="1" x14ac:dyDescent="0.2">
      <c r="A412" s="175"/>
      <c r="B412" s="175"/>
      <c r="C412" s="175"/>
      <c r="D412" s="175"/>
      <c r="E412" s="175"/>
    </row>
    <row r="413" spans="1:5" ht="15" customHeight="1" x14ac:dyDescent="0.2">
      <c r="A413" s="175"/>
      <c r="B413" s="175"/>
      <c r="C413" s="175"/>
      <c r="D413" s="175"/>
      <c r="E413" s="175"/>
    </row>
    <row r="414" spans="1:5" ht="15" customHeight="1" x14ac:dyDescent="0.2">
      <c r="A414" s="175"/>
      <c r="B414" s="175"/>
      <c r="C414" s="175"/>
      <c r="D414" s="175"/>
      <c r="E414" s="175"/>
    </row>
    <row r="415" spans="1:5" ht="15" customHeight="1" x14ac:dyDescent="0.2">
      <c r="A415" s="175"/>
      <c r="B415" s="175"/>
      <c r="C415" s="175"/>
      <c r="D415" s="175"/>
      <c r="E415" s="175"/>
    </row>
    <row r="416" spans="1:5" ht="15" customHeight="1" x14ac:dyDescent="0.2"/>
    <row r="417" spans="1:5" ht="15" customHeight="1" x14ac:dyDescent="0.25">
      <c r="A417" s="38" t="s">
        <v>1</v>
      </c>
      <c r="B417" s="39"/>
      <c r="C417" s="39"/>
      <c r="D417" s="39"/>
      <c r="E417" s="39"/>
    </row>
    <row r="418" spans="1:5" ht="15" customHeight="1" x14ac:dyDescent="0.2">
      <c r="A418" s="40" t="s">
        <v>94</v>
      </c>
      <c r="B418" s="41"/>
      <c r="C418" s="41"/>
      <c r="D418" s="41"/>
      <c r="E418" s="42" t="s">
        <v>95</v>
      </c>
    </row>
    <row r="419" spans="1:5" ht="15" customHeight="1" x14ac:dyDescent="0.25">
      <c r="A419" s="56"/>
      <c r="B419" s="38"/>
      <c r="C419" s="39"/>
      <c r="D419" s="39"/>
      <c r="E419" s="43"/>
    </row>
    <row r="420" spans="1:5" ht="15" customHeight="1" x14ac:dyDescent="0.2">
      <c r="B420" s="118"/>
      <c r="C420" s="45" t="s">
        <v>41</v>
      </c>
      <c r="D420" s="90" t="s">
        <v>42</v>
      </c>
      <c r="E420" s="47" t="s">
        <v>43</v>
      </c>
    </row>
    <row r="421" spans="1:5" ht="15" customHeight="1" x14ac:dyDescent="0.2">
      <c r="B421" s="114"/>
      <c r="C421" s="61">
        <v>6402</v>
      </c>
      <c r="D421" s="119" t="s">
        <v>96</v>
      </c>
      <c r="E421" s="120">
        <v>111360.54</v>
      </c>
    </row>
    <row r="422" spans="1:5" ht="15" customHeight="1" x14ac:dyDescent="0.2">
      <c r="B422" s="121"/>
      <c r="C422" s="53" t="s">
        <v>45</v>
      </c>
      <c r="D422" s="54"/>
      <c r="E422" s="55">
        <f>SUM(E421:E421)</f>
        <v>111360.54</v>
      </c>
    </row>
    <row r="423" spans="1:5" ht="15" customHeight="1" x14ac:dyDescent="0.2"/>
    <row r="424" spans="1:5" ht="15" customHeight="1" x14ac:dyDescent="0.25">
      <c r="A424" s="68" t="s">
        <v>16</v>
      </c>
      <c r="B424" s="99"/>
      <c r="C424" s="41"/>
      <c r="D424" s="41"/>
      <c r="E424" s="56"/>
    </row>
    <row r="425" spans="1:5" ht="15" customHeight="1" x14ac:dyDescent="0.2">
      <c r="A425" s="40" t="s">
        <v>53</v>
      </c>
      <c r="B425" s="99"/>
      <c r="C425" s="41"/>
      <c r="D425" s="41"/>
      <c r="E425" t="s">
        <v>54</v>
      </c>
    </row>
    <row r="426" spans="1:5" ht="15" customHeight="1" x14ac:dyDescent="0.2">
      <c r="A426" s="40"/>
      <c r="B426" s="99"/>
      <c r="C426" s="41"/>
      <c r="D426" s="41"/>
    </row>
    <row r="427" spans="1:5" ht="15" customHeight="1" x14ac:dyDescent="0.2">
      <c r="A427" s="40"/>
      <c r="B427" s="99"/>
      <c r="C427" s="45" t="s">
        <v>41</v>
      </c>
      <c r="D427" s="46" t="s">
        <v>42</v>
      </c>
      <c r="E427" s="47" t="s">
        <v>43</v>
      </c>
    </row>
    <row r="428" spans="1:5" ht="15" customHeight="1" x14ac:dyDescent="0.2">
      <c r="A428" s="40"/>
      <c r="B428" s="99"/>
      <c r="C428" s="61">
        <v>6409</v>
      </c>
      <c r="D428" s="91" t="s">
        <v>78</v>
      </c>
      <c r="E428" s="120">
        <v>111360.54</v>
      </c>
    </row>
    <row r="429" spans="1:5" ht="15" customHeight="1" x14ac:dyDescent="0.2">
      <c r="A429" s="40"/>
      <c r="B429" s="99"/>
      <c r="C429" s="53" t="s">
        <v>45</v>
      </c>
      <c r="D429" s="54"/>
      <c r="E429" s="55">
        <f>SUM(E428:E428)</f>
        <v>111360.54</v>
      </c>
    </row>
    <row r="430" spans="1:5" ht="15" customHeight="1" x14ac:dyDescent="0.2"/>
    <row r="431" spans="1:5" ht="15" customHeight="1" x14ac:dyDescent="0.2"/>
    <row r="432" spans="1:5" ht="15" customHeight="1" x14ac:dyDescent="0.25">
      <c r="A432" s="36" t="s">
        <v>97</v>
      </c>
    </row>
    <row r="433" spans="1:5" ht="15" customHeight="1" x14ac:dyDescent="0.2">
      <c r="A433" s="174" t="s">
        <v>98</v>
      </c>
      <c r="B433" s="174"/>
      <c r="C433" s="174"/>
      <c r="D433" s="174"/>
      <c r="E433" s="174"/>
    </row>
    <row r="434" spans="1:5" ht="15" customHeight="1" x14ac:dyDescent="0.2">
      <c r="A434" s="174"/>
      <c r="B434" s="174"/>
      <c r="C434" s="174"/>
      <c r="D434" s="174"/>
      <c r="E434" s="174"/>
    </row>
    <row r="435" spans="1:5" ht="15" customHeight="1" x14ac:dyDescent="0.2">
      <c r="A435" s="175" t="s">
        <v>132</v>
      </c>
      <c r="B435" s="175"/>
      <c r="C435" s="175"/>
      <c r="D435" s="175"/>
      <c r="E435" s="175"/>
    </row>
    <row r="436" spans="1:5" ht="15" customHeight="1" x14ac:dyDescent="0.2">
      <c r="A436" s="175"/>
      <c r="B436" s="175"/>
      <c r="C436" s="175"/>
      <c r="D436" s="175"/>
      <c r="E436" s="175"/>
    </row>
    <row r="437" spans="1:5" ht="15" customHeight="1" x14ac:dyDescent="0.2">
      <c r="A437" s="175"/>
      <c r="B437" s="175"/>
      <c r="C437" s="175"/>
      <c r="D437" s="175"/>
      <c r="E437" s="175"/>
    </row>
    <row r="438" spans="1:5" ht="15" customHeight="1" x14ac:dyDescent="0.2">
      <c r="A438" s="175"/>
      <c r="B438" s="175"/>
      <c r="C438" s="175"/>
      <c r="D438" s="175"/>
      <c r="E438" s="175"/>
    </row>
    <row r="439" spans="1:5" ht="15" customHeight="1" x14ac:dyDescent="0.2">
      <c r="A439" s="175"/>
      <c r="B439" s="175"/>
      <c r="C439" s="175"/>
      <c r="D439" s="175"/>
      <c r="E439" s="175"/>
    </row>
    <row r="440" spans="1:5" ht="15" customHeight="1" x14ac:dyDescent="0.2">
      <c r="A440" s="175"/>
      <c r="B440" s="175"/>
      <c r="C440" s="175"/>
      <c r="D440" s="175"/>
      <c r="E440" s="175"/>
    </row>
    <row r="441" spans="1:5" ht="15" customHeight="1" x14ac:dyDescent="0.2">
      <c r="A441" s="175"/>
      <c r="B441" s="175"/>
      <c r="C441" s="175"/>
      <c r="D441" s="175"/>
      <c r="E441" s="175"/>
    </row>
    <row r="442" spans="1:5" ht="15" customHeight="1" x14ac:dyDescent="0.2">
      <c r="A442" s="175"/>
      <c r="B442" s="175"/>
      <c r="C442" s="175"/>
      <c r="D442" s="175"/>
      <c r="E442" s="175"/>
    </row>
    <row r="443" spans="1:5" ht="15" customHeight="1" x14ac:dyDescent="0.2">
      <c r="A443" s="56"/>
      <c r="B443" s="122"/>
      <c r="C443" s="56"/>
      <c r="D443" s="56"/>
      <c r="E443" s="56"/>
    </row>
    <row r="444" spans="1:5" ht="15" customHeight="1" x14ac:dyDescent="0.25">
      <c r="A444" s="38" t="s">
        <v>16</v>
      </c>
      <c r="B444" s="39"/>
      <c r="C444" s="39"/>
      <c r="D444" s="39"/>
      <c r="E444" s="39"/>
    </row>
    <row r="445" spans="1:5" ht="15" customHeight="1" x14ac:dyDescent="0.2">
      <c r="A445" s="83" t="s">
        <v>53</v>
      </c>
      <c r="B445" s="39"/>
      <c r="C445" s="39"/>
      <c r="D445" s="39"/>
      <c r="E445" s="69" t="s">
        <v>54</v>
      </c>
    </row>
    <row r="446" spans="1:5" ht="15" customHeight="1" x14ac:dyDescent="0.25">
      <c r="A446" s="38"/>
      <c r="B446" s="56"/>
      <c r="C446" s="39"/>
      <c r="D446" s="39"/>
      <c r="E446" s="43"/>
    </row>
    <row r="447" spans="1:5" ht="15" customHeight="1" x14ac:dyDescent="0.2">
      <c r="A447" s="103"/>
      <c r="B447" s="103"/>
      <c r="C447" s="45" t="s">
        <v>41</v>
      </c>
      <c r="D447" s="95" t="s">
        <v>58</v>
      </c>
      <c r="E447" s="47" t="s">
        <v>43</v>
      </c>
    </row>
    <row r="448" spans="1:5" ht="15" customHeight="1" x14ac:dyDescent="0.2">
      <c r="A448" s="104"/>
      <c r="B448" s="105"/>
      <c r="C448" s="106">
        <v>6409</v>
      </c>
      <c r="D448" s="102" t="s">
        <v>99</v>
      </c>
      <c r="E448" s="123">
        <v>-400000</v>
      </c>
    </row>
    <row r="449" spans="1:5" ht="15" customHeight="1" x14ac:dyDescent="0.2">
      <c r="A449" s="107"/>
      <c r="B449" s="108"/>
      <c r="C449" s="53" t="s">
        <v>45</v>
      </c>
      <c r="D449" s="54"/>
      <c r="E449" s="55">
        <f>E448</f>
        <v>-400000</v>
      </c>
    </row>
    <row r="450" spans="1:5" ht="15" customHeight="1" x14ac:dyDescent="0.2">
      <c r="A450" s="56"/>
      <c r="B450" s="122"/>
      <c r="C450" s="56"/>
      <c r="D450" s="56"/>
      <c r="E450" s="56"/>
    </row>
    <row r="451" spans="1:5" ht="15" customHeight="1" x14ac:dyDescent="0.25">
      <c r="A451" s="38" t="s">
        <v>16</v>
      </c>
      <c r="B451" s="124"/>
      <c r="C451" s="39"/>
      <c r="D451" s="39"/>
      <c r="E451" s="39"/>
    </row>
    <row r="452" spans="1:5" ht="15" customHeight="1" x14ac:dyDescent="0.2">
      <c r="A452" s="40" t="s">
        <v>94</v>
      </c>
      <c r="B452" s="41"/>
      <c r="C452" s="41"/>
      <c r="D452" s="41"/>
      <c r="E452" s="42" t="s">
        <v>95</v>
      </c>
    </row>
    <row r="453" spans="1:5" ht="15" customHeight="1" x14ac:dyDescent="0.2">
      <c r="A453" s="56"/>
      <c r="B453" s="125"/>
      <c r="C453" s="39"/>
      <c r="D453" s="56"/>
      <c r="E453" s="58"/>
    </row>
    <row r="454" spans="1:5" ht="15" customHeight="1" x14ac:dyDescent="0.2">
      <c r="B454" s="118"/>
      <c r="C454" s="45" t="s">
        <v>41</v>
      </c>
      <c r="D454" s="90" t="s">
        <v>58</v>
      </c>
      <c r="E454" s="45" t="s">
        <v>43</v>
      </c>
    </row>
    <row r="455" spans="1:5" ht="15" customHeight="1" x14ac:dyDescent="0.2">
      <c r="B455" s="126"/>
      <c r="C455" s="96">
        <v>2229</v>
      </c>
      <c r="D455" s="102" t="s">
        <v>99</v>
      </c>
      <c r="E455" s="127">
        <v>400000</v>
      </c>
    </row>
    <row r="456" spans="1:5" ht="15" customHeight="1" x14ac:dyDescent="0.2">
      <c r="B456" s="128"/>
      <c r="C456" s="53" t="s">
        <v>45</v>
      </c>
      <c r="D456" s="65"/>
      <c r="E456" s="66">
        <f>SUM(E455:E455)</f>
        <v>400000</v>
      </c>
    </row>
    <row r="457" spans="1:5" ht="15" customHeight="1" x14ac:dyDescent="0.2"/>
    <row r="458" spans="1:5" ht="15" customHeight="1" x14ac:dyDescent="0.2"/>
    <row r="459" spans="1:5" ht="15" customHeight="1" x14ac:dyDescent="0.25">
      <c r="A459" s="36" t="s">
        <v>100</v>
      </c>
    </row>
    <row r="460" spans="1:5" ht="15" customHeight="1" x14ac:dyDescent="0.2">
      <c r="A460" s="176" t="s">
        <v>101</v>
      </c>
      <c r="B460" s="176"/>
      <c r="C460" s="176"/>
      <c r="D460" s="176"/>
      <c r="E460" s="176"/>
    </row>
    <row r="461" spans="1:5" ht="15" customHeight="1" x14ac:dyDescent="0.2">
      <c r="A461" s="176"/>
      <c r="B461" s="176"/>
      <c r="C461" s="176"/>
      <c r="D461" s="176"/>
      <c r="E461" s="176"/>
    </row>
    <row r="462" spans="1:5" ht="15" customHeight="1" x14ac:dyDescent="0.2">
      <c r="A462" s="175" t="s">
        <v>102</v>
      </c>
      <c r="B462" s="175"/>
      <c r="C462" s="175"/>
      <c r="D462" s="175"/>
      <c r="E462" s="175"/>
    </row>
    <row r="463" spans="1:5" ht="15" customHeight="1" x14ac:dyDescent="0.2">
      <c r="A463" s="175"/>
      <c r="B463" s="175"/>
      <c r="C463" s="175"/>
      <c r="D463" s="175"/>
      <c r="E463" s="175"/>
    </row>
    <row r="464" spans="1:5" ht="15" customHeight="1" x14ac:dyDescent="0.2">
      <c r="A464" s="175"/>
      <c r="B464" s="175"/>
      <c r="C464" s="175"/>
      <c r="D464" s="175"/>
      <c r="E464" s="175"/>
    </row>
    <row r="465" spans="1:5" ht="15" customHeight="1" x14ac:dyDescent="0.2">
      <c r="A465" s="175"/>
      <c r="B465" s="175"/>
      <c r="C465" s="175"/>
      <c r="D465" s="175"/>
      <c r="E465" s="175"/>
    </row>
    <row r="466" spans="1:5" ht="15" customHeight="1" x14ac:dyDescent="0.2">
      <c r="A466" s="175"/>
      <c r="B466" s="175"/>
      <c r="C466" s="175"/>
      <c r="D466" s="175"/>
      <c r="E466" s="175"/>
    </row>
    <row r="467" spans="1:5" ht="15" customHeight="1" x14ac:dyDescent="0.2">
      <c r="A467" s="175"/>
      <c r="B467" s="175"/>
      <c r="C467" s="175"/>
      <c r="D467" s="175"/>
      <c r="E467" s="175"/>
    </row>
    <row r="468" spans="1:5" ht="15" customHeight="1" x14ac:dyDescent="0.2">
      <c r="A468" s="175"/>
      <c r="B468" s="175"/>
      <c r="C468" s="175"/>
      <c r="D468" s="175"/>
      <c r="E468" s="175"/>
    </row>
    <row r="469" spans="1:5" ht="15" customHeight="1" x14ac:dyDescent="0.25">
      <c r="A469" s="68" t="s">
        <v>16</v>
      </c>
      <c r="B469" s="41"/>
      <c r="C469" s="41"/>
      <c r="D469" s="41"/>
      <c r="E469" s="41"/>
    </row>
    <row r="470" spans="1:5" ht="15" customHeight="1" x14ac:dyDescent="0.2">
      <c r="A470" s="40" t="s">
        <v>53</v>
      </c>
      <c r="B470" s="41"/>
      <c r="C470" s="41"/>
      <c r="D470" s="41"/>
      <c r="E470" s="42" t="s">
        <v>54</v>
      </c>
    </row>
    <row r="471" spans="1:5" ht="15" customHeight="1" x14ac:dyDescent="0.25">
      <c r="A471" s="87"/>
      <c r="B471" s="68"/>
      <c r="C471" s="41"/>
      <c r="D471" s="41"/>
      <c r="E471" s="71"/>
    </row>
    <row r="472" spans="1:5" ht="15" customHeight="1" x14ac:dyDescent="0.2">
      <c r="A472" s="118"/>
      <c r="B472" s="103"/>
      <c r="C472" s="44" t="s">
        <v>41</v>
      </c>
      <c r="D472" s="95" t="s">
        <v>58</v>
      </c>
      <c r="E472" s="44" t="s">
        <v>43</v>
      </c>
    </row>
    <row r="473" spans="1:5" ht="15" customHeight="1" x14ac:dyDescent="0.2">
      <c r="A473" s="114"/>
      <c r="B473" s="115"/>
      <c r="C473" s="61">
        <v>6409</v>
      </c>
      <c r="D473" s="91" t="s">
        <v>78</v>
      </c>
      <c r="E473" s="75">
        <v>-2383700</v>
      </c>
    </row>
    <row r="474" spans="1:5" ht="15" customHeight="1" x14ac:dyDescent="0.2">
      <c r="A474" s="121"/>
      <c r="B474" s="128"/>
      <c r="C474" s="77" t="s">
        <v>45</v>
      </c>
      <c r="D474" s="92"/>
      <c r="E474" s="93">
        <f>SUM(E473:E473)</f>
        <v>-2383700</v>
      </c>
    </row>
    <row r="475" spans="1:5" ht="15" customHeight="1" x14ac:dyDescent="0.2"/>
    <row r="476" spans="1:5" ht="15" customHeight="1" x14ac:dyDescent="0.25">
      <c r="A476" s="38" t="s">
        <v>16</v>
      </c>
      <c r="B476" s="39"/>
      <c r="C476" s="39"/>
      <c r="D476" s="39"/>
      <c r="E476" s="39"/>
    </row>
    <row r="477" spans="1:5" ht="15" customHeight="1" x14ac:dyDescent="0.2">
      <c r="A477" s="129" t="s">
        <v>81</v>
      </c>
      <c r="B477" s="39"/>
      <c r="C477" s="39"/>
      <c r="D477" s="39"/>
      <c r="E477" s="69" t="s">
        <v>103</v>
      </c>
    </row>
    <row r="478" spans="1:5" ht="15" customHeight="1" x14ac:dyDescent="0.2">
      <c r="A478" s="130"/>
      <c r="B478" s="131"/>
      <c r="C478" s="39"/>
      <c r="D478" s="39"/>
      <c r="E478" s="43"/>
    </row>
    <row r="479" spans="1:5" ht="15" customHeight="1" x14ac:dyDescent="0.2">
      <c r="A479" s="103"/>
      <c r="B479" s="103"/>
      <c r="C479" s="45" t="s">
        <v>41</v>
      </c>
      <c r="D479" s="46" t="s">
        <v>58</v>
      </c>
      <c r="E479" s="44" t="s">
        <v>43</v>
      </c>
    </row>
    <row r="480" spans="1:5" ht="15" customHeight="1" x14ac:dyDescent="0.2">
      <c r="A480" s="114"/>
      <c r="B480" s="108"/>
      <c r="C480" s="61">
        <v>3639</v>
      </c>
      <c r="D480" s="91" t="s">
        <v>65</v>
      </c>
      <c r="E480" s="75">
        <v>2383700</v>
      </c>
    </row>
    <row r="481" spans="1:5" ht="15" customHeight="1" x14ac:dyDescent="0.2">
      <c r="C481" s="53" t="s">
        <v>45</v>
      </c>
      <c r="D481" s="54"/>
      <c r="E481" s="55">
        <f>SUM(E480:E480)</f>
        <v>2383700</v>
      </c>
    </row>
    <row r="482" spans="1:5" ht="15" customHeight="1" x14ac:dyDescent="0.2"/>
    <row r="483" spans="1:5" ht="15" customHeight="1" x14ac:dyDescent="0.2"/>
    <row r="484" spans="1:5" ht="15" customHeight="1" x14ac:dyDescent="0.25">
      <c r="A484" s="36" t="s">
        <v>104</v>
      </c>
    </row>
    <row r="485" spans="1:5" ht="15" customHeight="1" x14ac:dyDescent="0.2">
      <c r="A485" s="176" t="s">
        <v>101</v>
      </c>
      <c r="B485" s="176"/>
      <c r="C485" s="176"/>
      <c r="D485" s="176"/>
      <c r="E485" s="176"/>
    </row>
    <row r="486" spans="1:5" ht="15" customHeight="1" x14ac:dyDescent="0.2">
      <c r="A486" s="176"/>
      <c r="B486" s="176"/>
      <c r="C486" s="176"/>
      <c r="D486" s="176"/>
      <c r="E486" s="176"/>
    </row>
    <row r="487" spans="1:5" ht="15" customHeight="1" x14ac:dyDescent="0.2">
      <c r="A487" s="175" t="s">
        <v>105</v>
      </c>
      <c r="B487" s="175"/>
      <c r="C487" s="175"/>
      <c r="D487" s="175"/>
      <c r="E487" s="175"/>
    </row>
    <row r="488" spans="1:5" ht="15" customHeight="1" x14ac:dyDescent="0.2">
      <c r="A488" s="175"/>
      <c r="B488" s="175"/>
      <c r="C488" s="175"/>
      <c r="D488" s="175"/>
      <c r="E488" s="175"/>
    </row>
    <row r="489" spans="1:5" ht="15" customHeight="1" x14ac:dyDescent="0.2">
      <c r="A489" s="175"/>
      <c r="B489" s="175"/>
      <c r="C489" s="175"/>
      <c r="D489" s="175"/>
      <c r="E489" s="175"/>
    </row>
    <row r="490" spans="1:5" ht="15" customHeight="1" x14ac:dyDescent="0.2">
      <c r="A490" s="175"/>
      <c r="B490" s="175"/>
      <c r="C490" s="175"/>
      <c r="D490" s="175"/>
      <c r="E490" s="175"/>
    </row>
    <row r="491" spans="1:5" ht="15" customHeight="1" x14ac:dyDescent="0.2">
      <c r="A491" s="175"/>
      <c r="B491" s="175"/>
      <c r="C491" s="175"/>
      <c r="D491" s="175"/>
      <c r="E491" s="175"/>
    </row>
    <row r="492" spans="1:5" ht="15" customHeight="1" x14ac:dyDescent="0.2">
      <c r="A492" s="175"/>
      <c r="B492" s="175"/>
      <c r="C492" s="175"/>
      <c r="D492" s="175"/>
      <c r="E492" s="175"/>
    </row>
    <row r="493" spans="1:5" ht="15" customHeight="1" x14ac:dyDescent="0.2">
      <c r="A493" s="175"/>
      <c r="B493" s="175"/>
      <c r="C493" s="175"/>
      <c r="D493" s="175"/>
      <c r="E493" s="175"/>
    </row>
    <row r="494" spans="1:5" ht="15" customHeight="1" x14ac:dyDescent="0.2">
      <c r="A494" s="175"/>
      <c r="B494" s="175"/>
      <c r="C494" s="175"/>
      <c r="D494" s="175"/>
      <c r="E494" s="175"/>
    </row>
    <row r="495" spans="1:5" ht="15" customHeight="1" x14ac:dyDescent="0.25">
      <c r="A495" s="68" t="s">
        <v>16</v>
      </c>
      <c r="B495" s="41"/>
      <c r="C495" s="41"/>
      <c r="D495" s="41"/>
      <c r="E495" s="41"/>
    </row>
    <row r="496" spans="1:5" ht="15" customHeight="1" x14ac:dyDescent="0.2">
      <c r="A496" s="40" t="s">
        <v>53</v>
      </c>
      <c r="B496" s="41"/>
      <c r="C496" s="41"/>
      <c r="D496" s="41"/>
      <c r="E496" s="42" t="s">
        <v>54</v>
      </c>
    </row>
    <row r="497" spans="1:5" ht="15" customHeight="1" x14ac:dyDescent="0.25">
      <c r="A497" s="87"/>
      <c r="B497" s="68"/>
      <c r="C497" s="41"/>
      <c r="D497" s="41"/>
      <c r="E497" s="71"/>
    </row>
    <row r="498" spans="1:5" ht="15" customHeight="1" x14ac:dyDescent="0.2">
      <c r="A498" s="118"/>
      <c r="B498" s="103"/>
      <c r="C498" s="44" t="s">
        <v>41</v>
      </c>
      <c r="D498" s="95" t="s">
        <v>58</v>
      </c>
      <c r="E498" s="44" t="s">
        <v>43</v>
      </c>
    </row>
    <row r="499" spans="1:5" ht="15" customHeight="1" x14ac:dyDescent="0.2">
      <c r="A499" s="114"/>
      <c r="B499" s="115"/>
      <c r="C499" s="61">
        <v>6409</v>
      </c>
      <c r="D499" s="91" t="s">
        <v>78</v>
      </c>
      <c r="E499" s="75">
        <v>-1801.28</v>
      </c>
    </row>
    <row r="500" spans="1:5" ht="15" customHeight="1" x14ac:dyDescent="0.2">
      <c r="A500" s="121"/>
      <c r="B500" s="128"/>
      <c r="C500" s="77" t="s">
        <v>45</v>
      </c>
      <c r="D500" s="92"/>
      <c r="E500" s="93">
        <f>SUM(E499:E499)</f>
        <v>-1801.28</v>
      </c>
    </row>
    <row r="501" spans="1:5" ht="15" customHeight="1" x14ac:dyDescent="0.2"/>
    <row r="502" spans="1:5" ht="15" customHeight="1" x14ac:dyDescent="0.25">
      <c r="A502" s="68" t="s">
        <v>16</v>
      </c>
      <c r="B502" s="41"/>
      <c r="C502" s="41"/>
      <c r="D502" s="41"/>
      <c r="E502" s="41"/>
    </row>
    <row r="503" spans="1:5" ht="15" customHeight="1" x14ac:dyDescent="0.2">
      <c r="A503" s="129" t="s">
        <v>81</v>
      </c>
      <c r="B503" s="41"/>
      <c r="C503" s="41"/>
      <c r="D503" s="41"/>
      <c r="E503" s="42" t="s">
        <v>106</v>
      </c>
    </row>
    <row r="504" spans="1:5" ht="15" customHeight="1" x14ac:dyDescent="0.25">
      <c r="A504" s="87"/>
      <c r="B504" s="68"/>
      <c r="C504" s="41"/>
      <c r="D504" s="41"/>
      <c r="E504" s="71"/>
    </row>
    <row r="505" spans="1:5" ht="15" customHeight="1" x14ac:dyDescent="0.2">
      <c r="A505" s="118"/>
      <c r="B505" s="103"/>
      <c r="C505" s="44" t="s">
        <v>41</v>
      </c>
      <c r="D505" s="95" t="s">
        <v>58</v>
      </c>
      <c r="E505" s="44" t="s">
        <v>43</v>
      </c>
    </row>
    <row r="506" spans="1:5" ht="15" customHeight="1" x14ac:dyDescent="0.2">
      <c r="A506" s="114"/>
      <c r="B506" s="115"/>
      <c r="C506" s="61">
        <v>6409</v>
      </c>
      <c r="D506" s="91" t="s">
        <v>78</v>
      </c>
      <c r="E506" s="75">
        <v>1801.28</v>
      </c>
    </row>
    <row r="507" spans="1:5" ht="15" customHeight="1" x14ac:dyDescent="0.2">
      <c r="A507" s="121"/>
      <c r="B507" s="128"/>
      <c r="C507" s="77" t="s">
        <v>45</v>
      </c>
      <c r="D507" s="92"/>
      <c r="E507" s="93">
        <f>SUM(E506:E506)</f>
        <v>1801.28</v>
      </c>
    </row>
    <row r="508" spans="1:5" ht="15" customHeight="1" x14ac:dyDescent="0.2"/>
    <row r="509" spans="1:5" ht="15" customHeight="1" x14ac:dyDescent="0.2"/>
    <row r="510" spans="1:5" ht="15" customHeight="1" x14ac:dyDescent="0.25">
      <c r="A510" s="36" t="s">
        <v>107</v>
      </c>
    </row>
    <row r="511" spans="1:5" ht="15" customHeight="1" x14ac:dyDescent="0.2">
      <c r="A511" s="174" t="s">
        <v>108</v>
      </c>
      <c r="B511" s="174"/>
      <c r="C511" s="174"/>
      <c r="D511" s="174"/>
      <c r="E511" s="174"/>
    </row>
    <row r="512" spans="1:5" ht="15" customHeight="1" x14ac:dyDescent="0.2">
      <c r="A512" s="174"/>
      <c r="B512" s="174"/>
      <c r="C512" s="174"/>
      <c r="D512" s="174"/>
      <c r="E512" s="174"/>
    </row>
    <row r="513" spans="1:5" ht="15" customHeight="1" x14ac:dyDescent="0.2">
      <c r="A513" s="177" t="s">
        <v>109</v>
      </c>
      <c r="B513" s="177"/>
      <c r="C513" s="177"/>
      <c r="D513" s="177"/>
      <c r="E513" s="177"/>
    </row>
    <row r="514" spans="1:5" ht="15" customHeight="1" x14ac:dyDescent="0.2">
      <c r="A514" s="177"/>
      <c r="B514" s="177"/>
      <c r="C514" s="177"/>
      <c r="D514" s="177"/>
      <c r="E514" s="177"/>
    </row>
    <row r="515" spans="1:5" ht="15" customHeight="1" x14ac:dyDescent="0.2">
      <c r="A515" s="177"/>
      <c r="B515" s="177"/>
      <c r="C515" s="177"/>
      <c r="D515" s="177"/>
      <c r="E515" s="177"/>
    </row>
    <row r="516" spans="1:5" ht="15" customHeight="1" x14ac:dyDescent="0.2">
      <c r="A516" s="177"/>
      <c r="B516" s="177"/>
      <c r="C516" s="177"/>
      <c r="D516" s="177"/>
      <c r="E516" s="177"/>
    </row>
    <row r="517" spans="1:5" ht="15" customHeight="1" x14ac:dyDescent="0.2">
      <c r="A517" s="177"/>
      <c r="B517" s="177"/>
      <c r="C517" s="177"/>
      <c r="D517" s="177"/>
      <c r="E517" s="177"/>
    </row>
    <row r="518" spans="1:5" ht="15" customHeight="1" x14ac:dyDescent="0.2">
      <c r="A518" s="177"/>
      <c r="B518" s="177"/>
      <c r="C518" s="177"/>
      <c r="D518" s="177"/>
      <c r="E518" s="177"/>
    </row>
    <row r="519" spans="1:5" ht="15" customHeight="1" x14ac:dyDescent="0.2">
      <c r="A519" s="177"/>
      <c r="B519" s="177"/>
      <c r="C519" s="177"/>
      <c r="D519" s="177"/>
      <c r="E519" s="177"/>
    </row>
    <row r="520" spans="1:5" ht="15" customHeight="1" x14ac:dyDescent="0.2">
      <c r="A520" s="177"/>
      <c r="B520" s="177"/>
      <c r="C520" s="177"/>
      <c r="D520" s="177"/>
      <c r="E520" s="177"/>
    </row>
    <row r="521" spans="1:5" ht="15" customHeight="1" x14ac:dyDescent="0.25">
      <c r="A521" s="38" t="s">
        <v>16</v>
      </c>
      <c r="B521" s="39"/>
      <c r="C521" s="39"/>
      <c r="D521" s="39"/>
      <c r="E521" s="39"/>
    </row>
    <row r="522" spans="1:5" ht="15" customHeight="1" x14ac:dyDescent="0.2">
      <c r="A522" s="129" t="s">
        <v>81</v>
      </c>
      <c r="B522" s="39"/>
      <c r="C522" s="39"/>
      <c r="D522" s="39"/>
      <c r="E522" s="69" t="s">
        <v>103</v>
      </c>
    </row>
    <row r="523" spans="1:5" ht="15" customHeight="1" x14ac:dyDescent="0.2">
      <c r="A523" s="130"/>
      <c r="B523" s="131"/>
      <c r="C523" s="39"/>
      <c r="D523" s="39"/>
      <c r="E523" s="43"/>
    </row>
    <row r="524" spans="1:5" ht="15" customHeight="1" x14ac:dyDescent="0.2">
      <c r="A524" s="103"/>
      <c r="B524" s="103"/>
      <c r="C524" s="45" t="s">
        <v>41</v>
      </c>
      <c r="D524" s="46" t="s">
        <v>58</v>
      </c>
      <c r="E524" s="44" t="s">
        <v>43</v>
      </c>
    </row>
    <row r="525" spans="1:5" ht="15" customHeight="1" x14ac:dyDescent="0.2">
      <c r="A525" s="114"/>
      <c r="B525" s="108"/>
      <c r="C525" s="61">
        <v>3636</v>
      </c>
      <c r="D525" s="97" t="s">
        <v>110</v>
      </c>
      <c r="E525" s="75">
        <v>-1250000</v>
      </c>
    </row>
    <row r="526" spans="1:5" ht="15" customHeight="1" x14ac:dyDescent="0.2">
      <c r="A526" s="114"/>
      <c r="B526" s="108"/>
      <c r="C526" s="61">
        <v>3636</v>
      </c>
      <c r="D526" s="91" t="s">
        <v>111</v>
      </c>
      <c r="E526" s="75">
        <v>1250000</v>
      </c>
    </row>
    <row r="527" spans="1:5" ht="15" customHeight="1" x14ac:dyDescent="0.2">
      <c r="C527" s="53" t="s">
        <v>45</v>
      </c>
      <c r="D527" s="54"/>
      <c r="E527" s="55">
        <f>SUM(E525:E526)</f>
        <v>0</v>
      </c>
    </row>
    <row r="528" spans="1:5" ht="15" customHeight="1" x14ac:dyDescent="0.2"/>
    <row r="529" spans="1:5" ht="15" customHeight="1" x14ac:dyDescent="0.2"/>
    <row r="530" spans="1:5" ht="15" customHeight="1" x14ac:dyDescent="0.25">
      <c r="A530" s="36" t="s">
        <v>112</v>
      </c>
    </row>
    <row r="531" spans="1:5" ht="15" customHeight="1" x14ac:dyDescent="0.2">
      <c r="A531" s="174" t="s">
        <v>113</v>
      </c>
      <c r="B531" s="174"/>
      <c r="C531" s="174"/>
      <c r="D531" s="174"/>
      <c r="E531" s="174"/>
    </row>
    <row r="532" spans="1:5" ht="15" customHeight="1" x14ac:dyDescent="0.2">
      <c r="A532" s="174"/>
      <c r="B532" s="174"/>
      <c r="C532" s="174"/>
      <c r="D532" s="174"/>
      <c r="E532" s="174"/>
    </row>
    <row r="533" spans="1:5" ht="15" customHeight="1" x14ac:dyDescent="0.2">
      <c r="A533" s="175" t="s">
        <v>114</v>
      </c>
      <c r="B533" s="175"/>
      <c r="C533" s="175"/>
      <c r="D533" s="175"/>
      <c r="E533" s="175"/>
    </row>
    <row r="534" spans="1:5" ht="15" customHeight="1" x14ac:dyDescent="0.2">
      <c r="A534" s="175"/>
      <c r="B534" s="175"/>
      <c r="C534" s="175"/>
      <c r="D534" s="175"/>
      <c r="E534" s="175"/>
    </row>
    <row r="535" spans="1:5" ht="15" customHeight="1" x14ac:dyDescent="0.2">
      <c r="A535" s="175"/>
      <c r="B535" s="175"/>
      <c r="C535" s="175"/>
      <c r="D535" s="175"/>
      <c r="E535" s="175"/>
    </row>
    <row r="536" spans="1:5" ht="15" customHeight="1" x14ac:dyDescent="0.2">
      <c r="A536" s="175"/>
      <c r="B536" s="175"/>
      <c r="C536" s="175"/>
      <c r="D536" s="175"/>
      <c r="E536" s="175"/>
    </row>
    <row r="537" spans="1:5" ht="15" customHeight="1" x14ac:dyDescent="0.2">
      <c r="A537" s="175"/>
      <c r="B537" s="175"/>
      <c r="C537" s="175"/>
      <c r="D537" s="175"/>
      <c r="E537" s="175"/>
    </row>
    <row r="538" spans="1:5" ht="15" customHeight="1" x14ac:dyDescent="0.2">
      <c r="A538" s="39"/>
      <c r="B538" s="130"/>
      <c r="C538" s="110"/>
      <c r="D538" s="39"/>
      <c r="E538" s="132"/>
    </row>
    <row r="539" spans="1:5" ht="15" customHeight="1" x14ac:dyDescent="0.25">
      <c r="A539" s="68" t="s">
        <v>16</v>
      </c>
      <c r="B539" s="41"/>
      <c r="C539" s="41"/>
      <c r="D539" s="56"/>
      <c r="E539" s="56"/>
    </row>
    <row r="540" spans="1:5" ht="15" customHeight="1" x14ac:dyDescent="0.2">
      <c r="A540" s="40" t="s">
        <v>69</v>
      </c>
      <c r="B540" s="41"/>
      <c r="C540" s="41"/>
      <c r="D540" s="41"/>
      <c r="E540" s="42" t="s">
        <v>115</v>
      </c>
    </row>
    <row r="541" spans="1:5" ht="15" customHeight="1" x14ac:dyDescent="0.25">
      <c r="A541" s="133"/>
      <c r="B541" s="134"/>
      <c r="C541" s="41"/>
      <c r="D541" s="87"/>
      <c r="E541" s="89"/>
    </row>
    <row r="542" spans="1:5" ht="15" customHeight="1" x14ac:dyDescent="0.25">
      <c r="A542" s="36"/>
      <c r="B542" s="45" t="s">
        <v>116</v>
      </c>
      <c r="C542" s="45" t="s">
        <v>41</v>
      </c>
      <c r="D542" s="46" t="s">
        <v>58</v>
      </c>
      <c r="E542" s="44" t="s">
        <v>43</v>
      </c>
    </row>
    <row r="543" spans="1:5" ht="15" customHeight="1" x14ac:dyDescent="0.25">
      <c r="A543" s="36"/>
      <c r="B543" s="48">
        <v>12</v>
      </c>
      <c r="C543" s="61"/>
      <c r="D543" s="91" t="s">
        <v>85</v>
      </c>
      <c r="E543" s="75">
        <v>-4300000</v>
      </c>
    </row>
    <row r="544" spans="1:5" ht="15" customHeight="1" x14ac:dyDescent="0.25">
      <c r="A544" s="36"/>
      <c r="B544" s="94"/>
      <c r="C544" s="53" t="s">
        <v>45</v>
      </c>
      <c r="D544" s="54"/>
      <c r="E544" s="55">
        <f>SUM(E543:E543)</f>
        <v>-4300000</v>
      </c>
    </row>
    <row r="545" spans="1:5" ht="15" customHeight="1" x14ac:dyDescent="0.2"/>
    <row r="546" spans="1:5" ht="15" customHeight="1" x14ac:dyDescent="0.2"/>
    <row r="547" spans="1:5" ht="15" customHeight="1" x14ac:dyDescent="0.25">
      <c r="A547" s="68" t="s">
        <v>16</v>
      </c>
      <c r="B547" s="41"/>
      <c r="C547" s="41"/>
      <c r="D547" s="56"/>
      <c r="E547" s="56"/>
    </row>
    <row r="548" spans="1:5" ht="15" customHeight="1" x14ac:dyDescent="0.2">
      <c r="A548" s="40" t="s">
        <v>69</v>
      </c>
      <c r="B548" s="39"/>
      <c r="C548" s="39"/>
      <c r="D548" s="39"/>
      <c r="E548" s="69" t="s">
        <v>87</v>
      </c>
    </row>
    <row r="549" spans="1:5" ht="15" customHeight="1" x14ac:dyDescent="0.2">
      <c r="A549" s="87"/>
      <c r="B549" s="88"/>
      <c r="C549" s="41"/>
      <c r="D549" s="87"/>
      <c r="E549" s="89"/>
    </row>
    <row r="550" spans="1:5" ht="15" customHeight="1" x14ac:dyDescent="0.2">
      <c r="B550" s="103"/>
      <c r="C550" s="44" t="s">
        <v>41</v>
      </c>
      <c r="D550" s="95" t="s">
        <v>58</v>
      </c>
      <c r="E550" s="44" t="s">
        <v>43</v>
      </c>
    </row>
    <row r="551" spans="1:5" ht="15" customHeight="1" x14ac:dyDescent="0.2">
      <c r="B551" s="116"/>
      <c r="C551" s="61">
        <v>2212</v>
      </c>
      <c r="D551" s="91" t="s">
        <v>85</v>
      </c>
      <c r="E551" s="75">
        <v>4300000</v>
      </c>
    </row>
    <row r="552" spans="1:5" ht="15" customHeight="1" x14ac:dyDescent="0.2">
      <c r="B552" s="117"/>
      <c r="C552" s="77" t="s">
        <v>45</v>
      </c>
      <c r="D552" s="92"/>
      <c r="E552" s="79">
        <f>SUM(E551:E551)</f>
        <v>4300000</v>
      </c>
    </row>
    <row r="553" spans="1:5" ht="15" customHeight="1" x14ac:dyDescent="0.2"/>
    <row r="554" spans="1:5" ht="15" customHeight="1" x14ac:dyDescent="0.2"/>
    <row r="555" spans="1:5" ht="15" customHeight="1" x14ac:dyDescent="0.25">
      <c r="A555" s="36" t="s">
        <v>117</v>
      </c>
    </row>
    <row r="556" spans="1:5" ht="15" customHeight="1" x14ac:dyDescent="0.2">
      <c r="A556" s="174" t="s">
        <v>113</v>
      </c>
      <c r="B556" s="174"/>
      <c r="C556" s="174"/>
      <c r="D556" s="174"/>
      <c r="E556" s="174"/>
    </row>
    <row r="557" spans="1:5" ht="15" customHeight="1" x14ac:dyDescent="0.2">
      <c r="A557" s="174"/>
      <c r="B557" s="174"/>
      <c r="C557" s="174"/>
      <c r="D557" s="174"/>
      <c r="E557" s="174"/>
    </row>
    <row r="558" spans="1:5" ht="15" customHeight="1" x14ac:dyDescent="0.2">
      <c r="A558" s="175" t="s">
        <v>118</v>
      </c>
      <c r="B558" s="175"/>
      <c r="C558" s="175"/>
      <c r="D558" s="175"/>
      <c r="E558" s="175"/>
    </row>
    <row r="559" spans="1:5" ht="15" customHeight="1" x14ac:dyDescent="0.2">
      <c r="A559" s="175"/>
      <c r="B559" s="175"/>
      <c r="C559" s="175"/>
      <c r="D559" s="175"/>
      <c r="E559" s="175"/>
    </row>
    <row r="560" spans="1:5" ht="15" customHeight="1" x14ac:dyDescent="0.2">
      <c r="A560" s="175"/>
      <c r="B560" s="175"/>
      <c r="C560" s="175"/>
      <c r="D560" s="175"/>
      <c r="E560" s="175"/>
    </row>
    <row r="561" spans="1:5" ht="15" customHeight="1" x14ac:dyDescent="0.2">
      <c r="A561" s="175"/>
      <c r="B561" s="175"/>
      <c r="C561" s="175"/>
      <c r="D561" s="175"/>
      <c r="E561" s="175"/>
    </row>
    <row r="562" spans="1:5" ht="15" customHeight="1" x14ac:dyDescent="0.2">
      <c r="A562" s="175"/>
      <c r="B562" s="175"/>
      <c r="C562" s="175"/>
      <c r="D562" s="175"/>
      <c r="E562" s="175"/>
    </row>
    <row r="563" spans="1:5" ht="15" customHeight="1" x14ac:dyDescent="0.2">
      <c r="A563" s="175"/>
      <c r="B563" s="175"/>
      <c r="C563" s="175"/>
      <c r="D563" s="175"/>
      <c r="E563" s="175"/>
    </row>
    <row r="564" spans="1:5" ht="15" customHeight="1" x14ac:dyDescent="0.2">
      <c r="A564" s="39"/>
      <c r="B564" s="130"/>
      <c r="C564" s="110"/>
      <c r="D564" s="39"/>
      <c r="E564" s="132"/>
    </row>
    <row r="565" spans="1:5" ht="15" customHeight="1" x14ac:dyDescent="0.25">
      <c r="A565" s="68" t="s">
        <v>16</v>
      </c>
      <c r="B565" s="41"/>
      <c r="C565" s="41"/>
      <c r="D565" s="56"/>
      <c r="E565" s="56"/>
    </row>
    <row r="566" spans="1:5" ht="15" customHeight="1" x14ac:dyDescent="0.2">
      <c r="A566" s="40" t="s">
        <v>69</v>
      </c>
      <c r="B566" s="41"/>
      <c r="C566" s="41"/>
      <c r="D566" s="41"/>
      <c r="E566" s="42" t="s">
        <v>115</v>
      </c>
    </row>
    <row r="567" spans="1:5" ht="15" customHeight="1" x14ac:dyDescent="0.25">
      <c r="A567" s="133"/>
      <c r="B567" s="134"/>
      <c r="C567" s="41"/>
      <c r="D567" s="87"/>
      <c r="E567" s="89"/>
    </row>
    <row r="568" spans="1:5" ht="15" customHeight="1" x14ac:dyDescent="0.25">
      <c r="A568" s="36"/>
      <c r="B568" s="45" t="s">
        <v>116</v>
      </c>
      <c r="C568" s="45" t="s">
        <v>41</v>
      </c>
      <c r="D568" s="46" t="s">
        <v>58</v>
      </c>
      <c r="E568" s="44" t="s">
        <v>43</v>
      </c>
    </row>
    <row r="569" spans="1:5" ht="15" customHeight="1" x14ac:dyDescent="0.25">
      <c r="A569" s="36"/>
      <c r="B569" s="48">
        <v>15</v>
      </c>
      <c r="C569" s="61"/>
      <c r="D569" s="91" t="s">
        <v>65</v>
      </c>
      <c r="E569" s="75">
        <v>-390490.29</v>
      </c>
    </row>
    <row r="570" spans="1:5" ht="15" customHeight="1" x14ac:dyDescent="0.25">
      <c r="A570" s="36"/>
      <c r="B570" s="48">
        <v>15</v>
      </c>
      <c r="C570" s="61"/>
      <c r="D570" s="91" t="s">
        <v>85</v>
      </c>
      <c r="E570" s="75">
        <v>390490.29</v>
      </c>
    </row>
    <row r="571" spans="1:5" ht="15" customHeight="1" x14ac:dyDescent="0.25">
      <c r="A571" s="36"/>
      <c r="B571" s="94"/>
      <c r="C571" s="53" t="s">
        <v>45</v>
      </c>
      <c r="D571" s="54"/>
      <c r="E571" s="55">
        <f>SUM(E569:E570)</f>
        <v>0</v>
      </c>
    </row>
    <row r="572" spans="1:5" ht="15" customHeight="1" x14ac:dyDescent="0.2"/>
    <row r="573" spans="1:5" ht="15" customHeight="1" x14ac:dyDescent="0.2"/>
    <row r="574" spans="1:5" ht="15" customHeight="1" x14ac:dyDescent="0.25">
      <c r="A574" s="36" t="s">
        <v>119</v>
      </c>
    </row>
    <row r="575" spans="1:5" ht="15" customHeight="1" x14ac:dyDescent="0.2">
      <c r="A575" s="174" t="s">
        <v>113</v>
      </c>
      <c r="B575" s="174"/>
      <c r="C575" s="174"/>
      <c r="D575" s="174"/>
      <c r="E575" s="174"/>
    </row>
    <row r="576" spans="1:5" ht="15" customHeight="1" x14ac:dyDescent="0.2">
      <c r="A576" s="174"/>
      <c r="B576" s="174"/>
      <c r="C576" s="174"/>
      <c r="D576" s="174"/>
      <c r="E576" s="174"/>
    </row>
    <row r="577" spans="1:5" ht="15" customHeight="1" x14ac:dyDescent="0.2">
      <c r="A577" s="175" t="s">
        <v>120</v>
      </c>
      <c r="B577" s="175"/>
      <c r="C577" s="175"/>
      <c r="D577" s="175"/>
      <c r="E577" s="175"/>
    </row>
    <row r="578" spans="1:5" ht="15" customHeight="1" x14ac:dyDescent="0.2">
      <c r="A578" s="175"/>
      <c r="B578" s="175"/>
      <c r="C578" s="175"/>
      <c r="D578" s="175"/>
      <c r="E578" s="175"/>
    </row>
    <row r="579" spans="1:5" ht="15" customHeight="1" x14ac:dyDescent="0.2">
      <c r="A579" s="175"/>
      <c r="B579" s="175"/>
      <c r="C579" s="175"/>
      <c r="D579" s="175"/>
      <c r="E579" s="175"/>
    </row>
    <row r="580" spans="1:5" ht="15" customHeight="1" x14ac:dyDescent="0.2">
      <c r="A580" s="175"/>
      <c r="B580" s="175"/>
      <c r="C580" s="175"/>
      <c r="D580" s="175"/>
      <c r="E580" s="175"/>
    </row>
    <row r="581" spans="1:5" ht="15" customHeight="1" x14ac:dyDescent="0.2">
      <c r="A581" s="175"/>
      <c r="B581" s="175"/>
      <c r="C581" s="175"/>
      <c r="D581" s="175"/>
      <c r="E581" s="175"/>
    </row>
    <row r="582" spans="1:5" ht="15" customHeight="1" x14ac:dyDescent="0.2">
      <c r="A582" s="175"/>
      <c r="B582" s="175"/>
      <c r="C582" s="175"/>
      <c r="D582" s="175"/>
      <c r="E582" s="175"/>
    </row>
    <row r="583" spans="1:5" ht="15" customHeight="1" x14ac:dyDescent="0.2">
      <c r="A583" s="175"/>
      <c r="B583" s="175"/>
      <c r="C583" s="175"/>
      <c r="D583" s="175"/>
      <c r="E583" s="175"/>
    </row>
    <row r="584" spans="1:5" ht="15" customHeight="1" x14ac:dyDescent="0.2">
      <c r="A584" s="175"/>
      <c r="B584" s="175"/>
      <c r="C584" s="175"/>
      <c r="D584" s="175"/>
      <c r="E584" s="175"/>
    </row>
    <row r="585" spans="1:5" ht="15" customHeight="1" x14ac:dyDescent="0.2"/>
    <row r="586" spans="1:5" ht="15" customHeight="1" x14ac:dyDescent="0.25">
      <c r="A586" s="68" t="s">
        <v>16</v>
      </c>
      <c r="B586" s="41"/>
      <c r="C586" s="41"/>
      <c r="D586" s="56"/>
      <c r="E586" s="56"/>
    </row>
    <row r="587" spans="1:5" ht="15" customHeight="1" x14ac:dyDescent="0.2">
      <c r="A587" s="40" t="s">
        <v>69</v>
      </c>
      <c r="B587" s="39"/>
      <c r="C587" s="39"/>
      <c r="D587" s="39"/>
      <c r="E587" s="69" t="s">
        <v>70</v>
      </c>
    </row>
    <row r="588" spans="1:5" ht="15" customHeight="1" x14ac:dyDescent="0.2">
      <c r="A588" s="87"/>
      <c r="B588" s="88"/>
      <c r="C588" s="41"/>
      <c r="D588" s="87"/>
      <c r="E588" s="89"/>
    </row>
    <row r="589" spans="1:5" ht="15" customHeight="1" x14ac:dyDescent="0.2">
      <c r="B589" s="103"/>
      <c r="C589" s="44" t="s">
        <v>41</v>
      </c>
      <c r="D589" s="95" t="s">
        <v>58</v>
      </c>
      <c r="E589" s="44" t="s">
        <v>43</v>
      </c>
    </row>
    <row r="590" spans="1:5" ht="15" customHeight="1" x14ac:dyDescent="0.2">
      <c r="B590" s="116"/>
      <c r="C590" s="61">
        <v>3114</v>
      </c>
      <c r="D590" s="91" t="s">
        <v>85</v>
      </c>
      <c r="E590" s="75">
        <v>-1.54</v>
      </c>
    </row>
    <row r="591" spans="1:5" ht="15" customHeight="1" x14ac:dyDescent="0.2">
      <c r="B591" s="116"/>
      <c r="C591" s="61">
        <v>6409</v>
      </c>
      <c r="D591" s="135" t="s">
        <v>121</v>
      </c>
      <c r="E591" s="75">
        <f>0.58+0.96</f>
        <v>1.54</v>
      </c>
    </row>
    <row r="592" spans="1:5" ht="15" customHeight="1" x14ac:dyDescent="0.2">
      <c r="B592" s="117"/>
      <c r="C592" s="77" t="s">
        <v>45</v>
      </c>
      <c r="D592" s="92"/>
      <c r="E592" s="79">
        <f>SUM(E590:E591)</f>
        <v>0</v>
      </c>
    </row>
    <row r="593" spans="1:5" ht="15" customHeight="1" x14ac:dyDescent="0.2"/>
    <row r="594" spans="1:5" ht="15" customHeight="1" x14ac:dyDescent="0.2"/>
    <row r="595" spans="1:5" ht="15" customHeight="1" x14ac:dyDescent="0.25">
      <c r="A595" s="36" t="s">
        <v>122</v>
      </c>
    </row>
    <row r="596" spans="1:5" ht="15" customHeight="1" x14ac:dyDescent="0.2">
      <c r="A596" s="174" t="s">
        <v>123</v>
      </c>
      <c r="B596" s="174"/>
      <c r="C596" s="174"/>
      <c r="D596" s="174"/>
      <c r="E596" s="174"/>
    </row>
    <row r="597" spans="1:5" ht="15" customHeight="1" x14ac:dyDescent="0.2">
      <c r="A597" s="174"/>
      <c r="B597" s="174"/>
      <c r="C597" s="174"/>
      <c r="D597" s="174"/>
      <c r="E597" s="174"/>
    </row>
    <row r="598" spans="1:5" ht="15" customHeight="1" x14ac:dyDescent="0.2">
      <c r="A598" s="175" t="s">
        <v>133</v>
      </c>
      <c r="B598" s="175"/>
      <c r="C598" s="175"/>
      <c r="D598" s="175"/>
      <c r="E598" s="175"/>
    </row>
    <row r="599" spans="1:5" ht="15" customHeight="1" x14ac:dyDescent="0.2">
      <c r="A599" s="175"/>
      <c r="B599" s="175"/>
      <c r="C599" s="175"/>
      <c r="D599" s="175"/>
      <c r="E599" s="175"/>
    </row>
    <row r="600" spans="1:5" ht="15" customHeight="1" x14ac:dyDescent="0.2">
      <c r="A600" s="175"/>
      <c r="B600" s="175"/>
      <c r="C600" s="175"/>
      <c r="D600" s="175"/>
      <c r="E600" s="175"/>
    </row>
    <row r="601" spans="1:5" ht="15" customHeight="1" x14ac:dyDescent="0.2">
      <c r="A601" s="175"/>
      <c r="B601" s="175"/>
      <c r="C601" s="175"/>
      <c r="D601" s="175"/>
      <c r="E601" s="175"/>
    </row>
    <row r="602" spans="1:5" ht="15" customHeight="1" x14ac:dyDescent="0.2">
      <c r="A602" s="175"/>
      <c r="B602" s="175"/>
      <c r="C602" s="175"/>
      <c r="D602" s="175"/>
      <c r="E602" s="175"/>
    </row>
    <row r="603" spans="1:5" ht="15" customHeight="1" x14ac:dyDescent="0.2">
      <c r="A603" s="175"/>
      <c r="B603" s="175"/>
      <c r="C603" s="175"/>
      <c r="D603" s="175"/>
      <c r="E603" s="175"/>
    </row>
    <row r="604" spans="1:5" ht="15" customHeight="1" x14ac:dyDescent="0.2">
      <c r="A604" s="175"/>
      <c r="B604" s="175"/>
      <c r="C604" s="175"/>
      <c r="D604" s="175"/>
      <c r="E604" s="175"/>
    </row>
    <row r="605" spans="1:5" ht="15" customHeight="1" x14ac:dyDescent="0.2">
      <c r="A605" s="175"/>
      <c r="B605" s="175"/>
      <c r="C605" s="175"/>
      <c r="D605" s="175"/>
      <c r="E605" s="175"/>
    </row>
    <row r="606" spans="1:5" ht="15" customHeight="1" x14ac:dyDescent="0.2">
      <c r="A606" s="175"/>
      <c r="B606" s="175"/>
      <c r="C606" s="175"/>
      <c r="D606" s="175"/>
      <c r="E606" s="175"/>
    </row>
    <row r="607" spans="1:5" ht="15" customHeight="1" x14ac:dyDescent="0.2">
      <c r="A607" s="113"/>
      <c r="B607" s="113"/>
      <c r="C607" s="113"/>
      <c r="D607" s="113"/>
      <c r="E607" s="113"/>
    </row>
    <row r="608" spans="1:5" ht="15" customHeight="1" x14ac:dyDescent="0.25">
      <c r="A608" s="38" t="s">
        <v>16</v>
      </c>
      <c r="B608" s="39"/>
      <c r="C608" s="39"/>
      <c r="D608" s="39"/>
      <c r="E608" s="39"/>
    </row>
    <row r="609" spans="1:5" ht="15" customHeight="1" x14ac:dyDescent="0.2">
      <c r="A609" s="83" t="s">
        <v>53</v>
      </c>
      <c r="B609" s="39"/>
      <c r="C609" s="39"/>
      <c r="D609" s="39"/>
      <c r="E609" s="69" t="s">
        <v>54</v>
      </c>
    </row>
    <row r="610" spans="1:5" ht="15" customHeight="1" x14ac:dyDescent="0.25">
      <c r="A610" s="38"/>
      <c r="B610" s="56"/>
      <c r="C610" s="39"/>
      <c r="D610" s="39"/>
      <c r="E610" s="43"/>
    </row>
    <row r="611" spans="1:5" ht="15" customHeight="1" x14ac:dyDescent="0.2">
      <c r="A611" s="103"/>
      <c r="B611" s="103"/>
      <c r="C611" s="45" t="s">
        <v>41</v>
      </c>
      <c r="D611" s="95" t="s">
        <v>58</v>
      </c>
      <c r="E611" s="47" t="s">
        <v>43</v>
      </c>
    </row>
    <row r="612" spans="1:5" ht="15" customHeight="1" x14ac:dyDescent="0.2">
      <c r="A612" s="104"/>
      <c r="B612" s="105"/>
      <c r="C612" s="106">
        <v>6409</v>
      </c>
      <c r="D612" s="91" t="s">
        <v>99</v>
      </c>
      <c r="E612" s="123">
        <v>-744000</v>
      </c>
    </row>
    <row r="613" spans="1:5" ht="15" customHeight="1" x14ac:dyDescent="0.2">
      <c r="A613" s="107"/>
      <c r="B613" s="108"/>
      <c r="C613" s="53" t="s">
        <v>45</v>
      </c>
      <c r="D613" s="54"/>
      <c r="E613" s="55">
        <f>E612</f>
        <v>-744000</v>
      </c>
    </row>
    <row r="614" spans="1:5" ht="15" customHeight="1" x14ac:dyDescent="0.2"/>
    <row r="615" spans="1:5" ht="15" customHeight="1" x14ac:dyDescent="0.25">
      <c r="A615" s="38" t="s">
        <v>16</v>
      </c>
      <c r="B615" s="39"/>
      <c r="C615" s="39"/>
      <c r="D615" s="39"/>
      <c r="E615" s="56"/>
    </row>
    <row r="616" spans="1:5" ht="15" customHeight="1" x14ac:dyDescent="0.2">
      <c r="A616" s="40" t="s">
        <v>124</v>
      </c>
      <c r="B616" s="39"/>
      <c r="C616" s="39"/>
      <c r="D616" s="39"/>
      <c r="E616" s="42" t="s">
        <v>125</v>
      </c>
    </row>
    <row r="617" spans="1:5" ht="15" customHeight="1" x14ac:dyDescent="0.2">
      <c r="A617" s="83"/>
      <c r="B617" s="56"/>
      <c r="C617" s="39"/>
      <c r="D617" s="39"/>
      <c r="E617" s="43"/>
    </row>
    <row r="618" spans="1:5" ht="15" customHeight="1" x14ac:dyDescent="0.2">
      <c r="A618" s="103"/>
      <c r="B618" s="103"/>
      <c r="C618" s="45" t="s">
        <v>41</v>
      </c>
      <c r="D618" s="95" t="s">
        <v>58</v>
      </c>
      <c r="E618" s="47" t="s">
        <v>43</v>
      </c>
    </row>
    <row r="619" spans="1:5" ht="15" customHeight="1" x14ac:dyDescent="0.2">
      <c r="A619" s="103"/>
      <c r="B619" s="103"/>
      <c r="C619" s="61">
        <v>3412</v>
      </c>
      <c r="D619" s="135" t="s">
        <v>121</v>
      </c>
      <c r="E619" s="136">
        <v>195000</v>
      </c>
    </row>
    <row r="620" spans="1:5" ht="15" customHeight="1" x14ac:dyDescent="0.2">
      <c r="A620" s="103"/>
      <c r="B620" s="103"/>
      <c r="C620" s="61">
        <v>3419</v>
      </c>
      <c r="D620" s="102" t="s">
        <v>99</v>
      </c>
      <c r="E620" s="136">
        <v>350000</v>
      </c>
    </row>
    <row r="621" spans="1:5" ht="15" customHeight="1" x14ac:dyDescent="0.2">
      <c r="A621" s="103"/>
      <c r="B621" s="103"/>
      <c r="C621" s="61">
        <v>3312</v>
      </c>
      <c r="D621" s="102" t="s">
        <v>99</v>
      </c>
      <c r="E621" s="136">
        <v>199000</v>
      </c>
    </row>
    <row r="622" spans="1:5" ht="15" customHeight="1" x14ac:dyDescent="0.2">
      <c r="A622" s="126"/>
      <c r="B622" s="126"/>
      <c r="C622" s="53" t="s">
        <v>45</v>
      </c>
      <c r="D622" s="54"/>
      <c r="E622" s="55">
        <f>SUM(E619:E621)</f>
        <v>744000</v>
      </c>
    </row>
    <row r="623" spans="1:5" ht="15" customHeight="1" x14ac:dyDescent="0.2"/>
    <row r="624" spans="1:5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</sheetData>
  <mergeCells count="54">
    <mergeCell ref="A28:E33"/>
    <mergeCell ref="A2:E2"/>
    <mergeCell ref="A3:E3"/>
    <mergeCell ref="A4:E8"/>
    <mergeCell ref="A26:E26"/>
    <mergeCell ref="A27:E27"/>
    <mergeCell ref="A135:E142"/>
    <mergeCell ref="A55:E55"/>
    <mergeCell ref="A56:E56"/>
    <mergeCell ref="A57:E61"/>
    <mergeCell ref="A79:E79"/>
    <mergeCell ref="A80:E80"/>
    <mergeCell ref="A81:E85"/>
    <mergeCell ref="A107:E107"/>
    <mergeCell ref="A108:E108"/>
    <mergeCell ref="A109:E115"/>
    <mergeCell ref="A133:E133"/>
    <mergeCell ref="A134:E134"/>
    <mergeCell ref="A305:E311"/>
    <mergeCell ref="A167:E167"/>
    <mergeCell ref="A168:E168"/>
    <mergeCell ref="A169:E176"/>
    <mergeCell ref="A211:E211"/>
    <mergeCell ref="A212:E212"/>
    <mergeCell ref="A213:E223"/>
    <mergeCell ref="A248:E248"/>
    <mergeCell ref="A249:E256"/>
    <mergeCell ref="A278:E278"/>
    <mergeCell ref="A279:E285"/>
    <mergeCell ref="A304:E304"/>
    <mergeCell ref="A462:E468"/>
    <mergeCell ref="A330:E330"/>
    <mergeCell ref="A331:E337"/>
    <mergeCell ref="A355:E355"/>
    <mergeCell ref="A356:E363"/>
    <mergeCell ref="A382:E382"/>
    <mergeCell ref="A383:E390"/>
    <mergeCell ref="A408:E408"/>
    <mergeCell ref="A409:E415"/>
    <mergeCell ref="A433:E434"/>
    <mergeCell ref="A435:E442"/>
    <mergeCell ref="A460:E461"/>
    <mergeCell ref="A598:E606"/>
    <mergeCell ref="A485:E486"/>
    <mergeCell ref="A487:E494"/>
    <mergeCell ref="A511:E512"/>
    <mergeCell ref="A513:E520"/>
    <mergeCell ref="A531:E532"/>
    <mergeCell ref="A533:E537"/>
    <mergeCell ref="A556:E557"/>
    <mergeCell ref="A558:E563"/>
    <mergeCell ref="A575:E576"/>
    <mergeCell ref="A577:E584"/>
    <mergeCell ref="A596:E597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439/19 - 461/19 schválené Radou Olomouckého kraje 24.6.2019</oddHeader>
    <oddFooter xml:space="preserve">&amp;L&amp;"Arial,Kurzíva"Zastupitelstvo OK 23.9.2019
6.1. - Rozpočet Olomouckého kraje 2019 - rozpočtové změny 
Příloha č.1: Rozpočtové změny č. 439/19 - 461/19 schválené Radou Olomouckého kraje 24.6.2019&amp;R&amp;"Arial,Kurzíva"Strana &amp;P (celkem 118)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2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6" t="s">
        <v>134</v>
      </c>
    </row>
    <row r="2" spans="1:5" ht="15" customHeight="1" x14ac:dyDescent="0.2">
      <c r="A2" s="176" t="s">
        <v>35</v>
      </c>
      <c r="B2" s="176"/>
      <c r="C2" s="176"/>
      <c r="D2" s="176"/>
      <c r="E2" s="176"/>
    </row>
    <row r="3" spans="1:5" ht="15" customHeight="1" x14ac:dyDescent="0.2">
      <c r="A3" s="176" t="s">
        <v>48</v>
      </c>
      <c r="B3" s="176"/>
      <c r="C3" s="176"/>
      <c r="D3" s="176"/>
      <c r="E3" s="176"/>
    </row>
    <row r="4" spans="1:5" ht="15" customHeight="1" x14ac:dyDescent="0.2">
      <c r="A4" s="175" t="s">
        <v>135</v>
      </c>
      <c r="B4" s="175"/>
      <c r="C4" s="175"/>
      <c r="D4" s="175"/>
      <c r="E4" s="175"/>
    </row>
    <row r="5" spans="1:5" ht="15" customHeight="1" x14ac:dyDescent="0.2">
      <c r="A5" s="175"/>
      <c r="B5" s="175"/>
      <c r="C5" s="175"/>
      <c r="D5" s="175"/>
      <c r="E5" s="175"/>
    </row>
    <row r="6" spans="1:5" ht="15" customHeight="1" x14ac:dyDescent="0.2">
      <c r="A6" s="175"/>
      <c r="B6" s="175"/>
      <c r="C6" s="175"/>
      <c r="D6" s="175"/>
      <c r="E6" s="175"/>
    </row>
    <row r="7" spans="1:5" ht="15" customHeight="1" x14ac:dyDescent="0.2">
      <c r="A7" s="175"/>
      <c r="B7" s="175"/>
      <c r="C7" s="175"/>
      <c r="D7" s="175"/>
      <c r="E7" s="175"/>
    </row>
    <row r="8" spans="1:5" ht="15" customHeight="1" x14ac:dyDescent="0.2">
      <c r="A8" s="175"/>
      <c r="B8" s="175"/>
      <c r="C8" s="175"/>
      <c r="D8" s="175"/>
      <c r="E8" s="175"/>
    </row>
    <row r="9" spans="1:5" ht="15" customHeight="1" x14ac:dyDescent="0.2">
      <c r="A9" s="67"/>
      <c r="B9" s="67"/>
      <c r="C9" s="67"/>
      <c r="D9" s="67"/>
      <c r="E9" s="67"/>
    </row>
    <row r="10" spans="1:5" ht="15" customHeight="1" x14ac:dyDescent="0.25">
      <c r="A10" s="68" t="s">
        <v>1</v>
      </c>
      <c r="B10" s="41"/>
      <c r="C10" s="41"/>
      <c r="D10" s="41"/>
      <c r="E10" s="41"/>
    </row>
    <row r="11" spans="1:5" ht="15" customHeight="1" x14ac:dyDescent="0.2">
      <c r="A11" s="40" t="s">
        <v>38</v>
      </c>
      <c r="B11" s="41"/>
      <c r="C11" s="41"/>
      <c r="D11" s="41"/>
      <c r="E11" s="42" t="s">
        <v>39</v>
      </c>
    </row>
    <row r="12" spans="1:5" ht="15" customHeight="1" x14ac:dyDescent="0.25">
      <c r="A12" s="87"/>
      <c r="B12" s="68"/>
      <c r="C12" s="41"/>
      <c r="D12" s="41"/>
      <c r="E12" s="71"/>
    </row>
    <row r="13" spans="1:5" ht="15" customHeight="1" x14ac:dyDescent="0.2">
      <c r="B13" s="44" t="s">
        <v>40</v>
      </c>
      <c r="C13" s="44" t="s">
        <v>41</v>
      </c>
      <c r="D13" s="72" t="s">
        <v>42</v>
      </c>
      <c r="E13" s="45" t="s">
        <v>43</v>
      </c>
    </row>
    <row r="14" spans="1:5" ht="15" customHeight="1" x14ac:dyDescent="0.2">
      <c r="B14" s="48">
        <v>33155</v>
      </c>
      <c r="C14" s="85"/>
      <c r="D14" s="50" t="s">
        <v>44</v>
      </c>
      <c r="E14" s="75">
        <v>93700000</v>
      </c>
    </row>
    <row r="15" spans="1:5" ht="15" customHeight="1" x14ac:dyDescent="0.2">
      <c r="B15" s="52"/>
      <c r="C15" s="77" t="s">
        <v>45</v>
      </c>
      <c r="D15" s="78"/>
      <c r="E15" s="79">
        <f>SUM(E14:E14)</f>
        <v>93700000</v>
      </c>
    </row>
    <row r="16" spans="1:5" ht="15" customHeight="1" x14ac:dyDescent="0.25">
      <c r="A16" s="80"/>
      <c r="B16" s="81"/>
      <c r="C16" s="81"/>
      <c r="D16" s="81"/>
      <c r="E16" s="81"/>
    </row>
    <row r="17" spans="1:5" ht="15" customHeight="1" x14ac:dyDescent="0.25">
      <c r="A17" s="38" t="s">
        <v>16</v>
      </c>
      <c r="B17" s="39"/>
      <c r="C17" s="39"/>
      <c r="D17" s="39"/>
      <c r="E17" s="56"/>
    </row>
    <row r="18" spans="1:5" ht="15" customHeight="1" x14ac:dyDescent="0.2">
      <c r="A18" s="40" t="s">
        <v>38</v>
      </c>
      <c r="B18" s="39"/>
      <c r="C18" s="39"/>
      <c r="D18" s="39"/>
      <c r="E18" s="42" t="s">
        <v>39</v>
      </c>
    </row>
    <row r="19" spans="1:5" ht="15" customHeight="1" x14ac:dyDescent="0.2"/>
    <row r="20" spans="1:5" ht="15" customHeight="1" x14ac:dyDescent="0.2">
      <c r="A20" s="137" t="s">
        <v>136</v>
      </c>
      <c r="E20" s="138">
        <v>93700000</v>
      </c>
    </row>
    <row r="21" spans="1:5" ht="15" customHeight="1" x14ac:dyDescent="0.2"/>
    <row r="22" spans="1:5" ht="15" customHeight="1" x14ac:dyDescent="0.2"/>
    <row r="23" spans="1:5" ht="15" customHeight="1" x14ac:dyDescent="0.25">
      <c r="A23" s="36" t="s">
        <v>137</v>
      </c>
    </row>
    <row r="24" spans="1:5" ht="15" customHeight="1" x14ac:dyDescent="0.2">
      <c r="A24" s="176" t="s">
        <v>35</v>
      </c>
      <c r="B24" s="176"/>
      <c r="C24" s="176"/>
      <c r="D24" s="176"/>
      <c r="E24" s="176"/>
    </row>
    <row r="25" spans="1:5" ht="15" customHeight="1" x14ac:dyDescent="0.2">
      <c r="A25" s="176" t="s">
        <v>48</v>
      </c>
      <c r="B25" s="176"/>
      <c r="C25" s="176"/>
      <c r="D25" s="176"/>
      <c r="E25" s="176"/>
    </row>
    <row r="26" spans="1:5" ht="15" customHeight="1" x14ac:dyDescent="0.2">
      <c r="A26" s="175" t="s">
        <v>138</v>
      </c>
      <c r="B26" s="175"/>
      <c r="C26" s="175"/>
      <c r="D26" s="175"/>
      <c r="E26" s="175"/>
    </row>
    <row r="27" spans="1:5" ht="15" customHeight="1" x14ac:dyDescent="0.2">
      <c r="A27" s="175"/>
      <c r="B27" s="175"/>
      <c r="C27" s="175"/>
      <c r="D27" s="175"/>
      <c r="E27" s="175"/>
    </row>
    <row r="28" spans="1:5" ht="15" customHeight="1" x14ac:dyDescent="0.2">
      <c r="A28" s="175"/>
      <c r="B28" s="175"/>
      <c r="C28" s="175"/>
      <c r="D28" s="175"/>
      <c r="E28" s="175"/>
    </row>
    <row r="29" spans="1:5" ht="15" customHeight="1" x14ac:dyDescent="0.2">
      <c r="A29" s="175"/>
      <c r="B29" s="175"/>
      <c r="C29" s="175"/>
      <c r="D29" s="175"/>
      <c r="E29" s="175"/>
    </row>
    <row r="30" spans="1:5" ht="15" customHeight="1" x14ac:dyDescent="0.2">
      <c r="A30" s="175"/>
      <c r="B30" s="175"/>
      <c r="C30" s="175"/>
      <c r="D30" s="175"/>
      <c r="E30" s="175"/>
    </row>
    <row r="31" spans="1:5" ht="15" customHeight="1" x14ac:dyDescent="0.2">
      <c r="A31" s="67"/>
      <c r="B31" s="67"/>
      <c r="C31" s="67"/>
      <c r="D31" s="67"/>
      <c r="E31" s="67"/>
    </row>
    <row r="32" spans="1:5" ht="15" customHeight="1" x14ac:dyDescent="0.25">
      <c r="A32" s="68" t="s">
        <v>1</v>
      </c>
      <c r="B32" s="41"/>
      <c r="C32" s="41"/>
      <c r="D32" s="41"/>
      <c r="E32" s="41"/>
    </row>
    <row r="33" spans="1:5" ht="15" customHeight="1" x14ac:dyDescent="0.2">
      <c r="A33" s="40" t="s">
        <v>38</v>
      </c>
      <c r="B33" s="41"/>
      <c r="C33" s="41"/>
      <c r="D33" s="41"/>
      <c r="E33" s="42" t="s">
        <v>39</v>
      </c>
    </row>
    <row r="34" spans="1:5" ht="15" customHeight="1" x14ac:dyDescent="0.25">
      <c r="A34" s="87"/>
      <c r="B34" s="68"/>
      <c r="C34" s="41"/>
      <c r="D34" s="41"/>
      <c r="E34" s="71"/>
    </row>
    <row r="35" spans="1:5" ht="15" customHeight="1" x14ac:dyDescent="0.2">
      <c r="B35" s="44" t="s">
        <v>40</v>
      </c>
      <c r="C35" s="44" t="s">
        <v>41</v>
      </c>
      <c r="D35" s="72" t="s">
        <v>42</v>
      </c>
      <c r="E35" s="47" t="s">
        <v>43</v>
      </c>
    </row>
    <row r="36" spans="1:5" ht="15" customHeight="1" x14ac:dyDescent="0.2">
      <c r="B36" s="48">
        <v>33071</v>
      </c>
      <c r="C36" s="85"/>
      <c r="D36" s="50" t="s">
        <v>44</v>
      </c>
      <c r="E36" s="75">
        <v>735000</v>
      </c>
    </row>
    <row r="37" spans="1:5" ht="15" customHeight="1" x14ac:dyDescent="0.2">
      <c r="B37" s="52"/>
      <c r="C37" s="77" t="s">
        <v>45</v>
      </c>
      <c r="D37" s="78"/>
      <c r="E37" s="79">
        <f>SUM(E36:E36)</f>
        <v>735000</v>
      </c>
    </row>
    <row r="38" spans="1:5" ht="15" customHeight="1" x14ac:dyDescent="0.25">
      <c r="A38" s="80"/>
      <c r="B38" s="81"/>
      <c r="C38" s="81"/>
      <c r="D38" s="81"/>
      <c r="E38" s="81"/>
    </row>
    <row r="39" spans="1:5" ht="15" customHeight="1" x14ac:dyDescent="0.25">
      <c r="A39" s="68" t="s">
        <v>16</v>
      </c>
      <c r="B39" s="41"/>
      <c r="C39" s="41"/>
      <c r="D39" s="41"/>
      <c r="E39" s="87"/>
    </row>
    <row r="40" spans="1:5" ht="15" customHeight="1" x14ac:dyDescent="0.2">
      <c r="A40" s="40" t="s">
        <v>38</v>
      </c>
      <c r="B40" s="41"/>
      <c r="C40" s="41"/>
      <c r="D40" s="41"/>
      <c r="E40" s="42" t="s">
        <v>39</v>
      </c>
    </row>
    <row r="41" spans="1:5" ht="15" customHeight="1" x14ac:dyDescent="0.2"/>
    <row r="42" spans="1:5" ht="15" customHeight="1" x14ac:dyDescent="0.2">
      <c r="C42" s="44" t="s">
        <v>41</v>
      </c>
      <c r="D42" s="139" t="s">
        <v>58</v>
      </c>
      <c r="E42" s="44" t="s">
        <v>43</v>
      </c>
    </row>
    <row r="43" spans="1:5" ht="15" customHeight="1" x14ac:dyDescent="0.2">
      <c r="C43" s="140">
        <v>3113</v>
      </c>
      <c r="D43" s="97" t="s">
        <v>110</v>
      </c>
      <c r="E43" s="127">
        <v>735000</v>
      </c>
    </row>
    <row r="44" spans="1:5" ht="15" customHeight="1" x14ac:dyDescent="0.2">
      <c r="C44" s="77" t="s">
        <v>45</v>
      </c>
      <c r="D44" s="92"/>
      <c r="E44" s="93">
        <f>SUM(E43:E43)</f>
        <v>735000</v>
      </c>
    </row>
    <row r="45" spans="1:5" ht="15" customHeight="1" x14ac:dyDescent="0.2"/>
    <row r="46" spans="1:5" ht="15" customHeight="1" x14ac:dyDescent="0.2"/>
    <row r="47" spans="1:5" ht="15" customHeight="1" x14ac:dyDescent="0.2"/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5">
      <c r="A53" s="36" t="s">
        <v>139</v>
      </c>
    </row>
    <row r="54" spans="1:5" ht="15" customHeight="1" x14ac:dyDescent="0.2">
      <c r="A54" s="176" t="s">
        <v>35</v>
      </c>
      <c r="B54" s="176"/>
      <c r="C54" s="176"/>
      <c r="D54" s="176"/>
      <c r="E54" s="176"/>
    </row>
    <row r="55" spans="1:5" ht="15" customHeight="1" x14ac:dyDescent="0.2">
      <c r="A55" s="176" t="s">
        <v>140</v>
      </c>
      <c r="B55" s="176"/>
      <c r="C55" s="176"/>
      <c r="D55" s="176"/>
      <c r="E55" s="176"/>
    </row>
    <row r="56" spans="1:5" ht="15" customHeight="1" x14ac:dyDescent="0.2">
      <c r="A56" s="175" t="s">
        <v>141</v>
      </c>
      <c r="B56" s="175"/>
      <c r="C56" s="175"/>
      <c r="D56" s="175"/>
      <c r="E56" s="175"/>
    </row>
    <row r="57" spans="1:5" ht="15" customHeight="1" x14ac:dyDescent="0.2">
      <c r="A57" s="175"/>
      <c r="B57" s="175"/>
      <c r="C57" s="175"/>
      <c r="D57" s="175"/>
      <c r="E57" s="175"/>
    </row>
    <row r="58" spans="1:5" ht="15" customHeight="1" x14ac:dyDescent="0.2">
      <c r="A58" s="175"/>
      <c r="B58" s="175"/>
      <c r="C58" s="175"/>
      <c r="D58" s="175"/>
      <c r="E58" s="175"/>
    </row>
    <row r="59" spans="1:5" ht="15" customHeight="1" x14ac:dyDescent="0.2">
      <c r="A59" s="175"/>
      <c r="B59" s="175"/>
      <c r="C59" s="175"/>
      <c r="D59" s="175"/>
      <c r="E59" s="175"/>
    </row>
    <row r="60" spans="1:5" ht="15" customHeight="1" x14ac:dyDescent="0.2">
      <c r="A60" s="175"/>
      <c r="B60" s="175"/>
      <c r="C60" s="175"/>
      <c r="D60" s="175"/>
      <c r="E60" s="175"/>
    </row>
    <row r="61" spans="1:5" ht="15" customHeight="1" x14ac:dyDescent="0.2">
      <c r="A61" s="175"/>
      <c r="B61" s="175"/>
      <c r="C61" s="175"/>
      <c r="D61" s="175"/>
      <c r="E61" s="175"/>
    </row>
    <row r="62" spans="1:5" ht="15" customHeight="1" x14ac:dyDescent="0.2">
      <c r="A62" s="37"/>
      <c r="B62" s="141"/>
      <c r="C62" s="37"/>
      <c r="D62" s="37"/>
      <c r="E62" s="37"/>
    </row>
    <row r="63" spans="1:5" ht="15" customHeight="1" x14ac:dyDescent="0.25">
      <c r="A63" s="68" t="s">
        <v>1</v>
      </c>
      <c r="B63" s="99"/>
      <c r="C63" s="41"/>
      <c r="D63" s="41"/>
      <c r="E63" s="41"/>
    </row>
    <row r="64" spans="1:5" ht="15" customHeight="1" x14ac:dyDescent="0.2">
      <c r="A64" s="40" t="s">
        <v>38</v>
      </c>
      <c r="B64" s="39"/>
      <c r="C64" s="39"/>
      <c r="D64" s="39"/>
      <c r="E64" s="69" t="s">
        <v>39</v>
      </c>
    </row>
    <row r="65" spans="1:5" ht="15" customHeight="1" x14ac:dyDescent="0.25">
      <c r="A65" s="56"/>
      <c r="B65" s="100"/>
      <c r="C65" s="39"/>
      <c r="D65" s="39"/>
      <c r="E65" s="43"/>
    </row>
    <row r="66" spans="1:5" ht="15" customHeight="1" x14ac:dyDescent="0.2">
      <c r="B66" s="45" t="s">
        <v>40</v>
      </c>
      <c r="C66" s="45" t="s">
        <v>41</v>
      </c>
      <c r="D66" s="46" t="s">
        <v>42</v>
      </c>
      <c r="E66" s="47" t="s">
        <v>43</v>
      </c>
    </row>
    <row r="67" spans="1:5" ht="15" customHeight="1" x14ac:dyDescent="0.2">
      <c r="B67" s="142">
        <v>29014</v>
      </c>
      <c r="C67" s="49"/>
      <c r="D67" s="50" t="s">
        <v>44</v>
      </c>
      <c r="E67" s="51">
        <f>1916064+605550</f>
        <v>2521614</v>
      </c>
    </row>
    <row r="68" spans="1:5" ht="15" customHeight="1" x14ac:dyDescent="0.2">
      <c r="B68" s="142">
        <v>29015</v>
      </c>
      <c r="C68" s="49"/>
      <c r="D68" s="50" t="s">
        <v>44</v>
      </c>
      <c r="E68" s="51">
        <v>84720</v>
      </c>
    </row>
    <row r="69" spans="1:5" ht="15" customHeight="1" x14ac:dyDescent="0.2">
      <c r="B69" s="86"/>
      <c r="C69" s="53" t="s">
        <v>45</v>
      </c>
      <c r="D69" s="54"/>
      <c r="E69" s="55">
        <f>SUM(E67:E68)</f>
        <v>2606334</v>
      </c>
    </row>
    <row r="70" spans="1:5" ht="15" customHeight="1" x14ac:dyDescent="0.2">
      <c r="A70" s="56"/>
      <c r="B70" s="122"/>
      <c r="C70" s="56"/>
      <c r="D70" s="56"/>
      <c r="E70" s="56"/>
    </row>
    <row r="71" spans="1:5" ht="15" customHeight="1" x14ac:dyDescent="0.25">
      <c r="A71" s="68" t="s">
        <v>16</v>
      </c>
      <c r="B71" s="41"/>
      <c r="C71" s="41"/>
      <c r="D71" s="56"/>
      <c r="E71" s="56"/>
    </row>
    <row r="72" spans="1:5" ht="15" customHeight="1" x14ac:dyDescent="0.2">
      <c r="A72" s="40" t="s">
        <v>38</v>
      </c>
      <c r="B72" s="39"/>
      <c r="C72" s="39"/>
      <c r="D72" s="39"/>
      <c r="E72" s="69" t="s">
        <v>39</v>
      </c>
    </row>
    <row r="73" spans="1:5" ht="15" customHeight="1" x14ac:dyDescent="0.2"/>
    <row r="74" spans="1:5" ht="15" customHeight="1" x14ac:dyDescent="0.2">
      <c r="B74" s="44" t="s">
        <v>40</v>
      </c>
      <c r="C74" s="44" t="s">
        <v>41</v>
      </c>
      <c r="D74" s="95" t="s">
        <v>42</v>
      </c>
      <c r="E74" s="44" t="s">
        <v>43</v>
      </c>
    </row>
    <row r="75" spans="1:5" ht="15" customHeight="1" x14ac:dyDescent="0.2">
      <c r="B75" s="142">
        <v>29014</v>
      </c>
      <c r="C75" s="85"/>
      <c r="D75" s="62" t="s">
        <v>46</v>
      </c>
      <c r="E75" s="51">
        <v>2521614</v>
      </c>
    </row>
    <row r="76" spans="1:5" ht="15" customHeight="1" x14ac:dyDescent="0.2">
      <c r="B76" s="142">
        <v>29015</v>
      </c>
      <c r="C76" s="85"/>
      <c r="D76" s="62" t="s">
        <v>46</v>
      </c>
      <c r="E76" s="51">
        <v>84720</v>
      </c>
    </row>
    <row r="77" spans="1:5" ht="15" customHeight="1" x14ac:dyDescent="0.2">
      <c r="B77" s="52"/>
      <c r="C77" s="77" t="s">
        <v>45</v>
      </c>
      <c r="D77" s="92"/>
      <c r="E77" s="93">
        <f>SUM(E75:E76)</f>
        <v>2606334</v>
      </c>
    </row>
    <row r="78" spans="1:5" ht="15" customHeight="1" x14ac:dyDescent="0.2"/>
    <row r="79" spans="1:5" ht="15" customHeight="1" x14ac:dyDescent="0.2"/>
    <row r="80" spans="1:5" ht="15" customHeight="1" x14ac:dyDescent="0.25">
      <c r="A80" s="36" t="s">
        <v>142</v>
      </c>
    </row>
    <row r="81" spans="1:5" ht="15" customHeight="1" x14ac:dyDescent="0.2">
      <c r="A81" s="176" t="s">
        <v>35</v>
      </c>
      <c r="B81" s="176"/>
      <c r="C81" s="176"/>
      <c r="D81" s="176"/>
      <c r="E81" s="176"/>
    </row>
    <row r="82" spans="1:5" ht="15" customHeight="1" x14ac:dyDescent="0.2">
      <c r="A82" s="176" t="s">
        <v>36</v>
      </c>
      <c r="B82" s="176"/>
      <c r="C82" s="176"/>
      <c r="D82" s="176"/>
      <c r="E82" s="176"/>
    </row>
    <row r="83" spans="1:5" ht="15" customHeight="1" x14ac:dyDescent="0.2">
      <c r="A83" s="177" t="s">
        <v>143</v>
      </c>
      <c r="B83" s="177"/>
      <c r="C83" s="177"/>
      <c r="D83" s="177"/>
      <c r="E83" s="177"/>
    </row>
    <row r="84" spans="1:5" ht="15" customHeight="1" x14ac:dyDescent="0.2">
      <c r="A84" s="177"/>
      <c r="B84" s="177"/>
      <c r="C84" s="177"/>
      <c r="D84" s="177"/>
      <c r="E84" s="177"/>
    </row>
    <row r="85" spans="1:5" ht="15" customHeight="1" x14ac:dyDescent="0.2">
      <c r="A85" s="177"/>
      <c r="B85" s="177"/>
      <c r="C85" s="177"/>
      <c r="D85" s="177"/>
      <c r="E85" s="177"/>
    </row>
    <row r="86" spans="1:5" ht="15" customHeight="1" x14ac:dyDescent="0.2">
      <c r="A86" s="177"/>
      <c r="B86" s="177"/>
      <c r="C86" s="177"/>
      <c r="D86" s="177"/>
      <c r="E86" s="177"/>
    </row>
    <row r="87" spans="1:5" ht="15" customHeight="1" x14ac:dyDescent="0.2">
      <c r="A87" s="177"/>
      <c r="B87" s="177"/>
      <c r="C87" s="177"/>
      <c r="D87" s="177"/>
      <c r="E87" s="177"/>
    </row>
    <row r="88" spans="1:5" ht="15" customHeight="1" x14ac:dyDescent="0.2">
      <c r="A88" s="177"/>
      <c r="B88" s="177"/>
      <c r="C88" s="177"/>
      <c r="D88" s="177"/>
      <c r="E88" s="177"/>
    </row>
    <row r="89" spans="1:5" ht="15" customHeight="1" x14ac:dyDescent="0.2">
      <c r="A89" s="177"/>
      <c r="B89" s="177"/>
      <c r="C89" s="177"/>
      <c r="D89" s="177"/>
      <c r="E89" s="177"/>
    </row>
    <row r="90" spans="1:5" ht="15" customHeight="1" x14ac:dyDescent="0.2">
      <c r="A90" s="37"/>
      <c r="B90" s="37"/>
      <c r="C90" s="37"/>
      <c r="D90" s="37"/>
      <c r="E90" s="37"/>
    </row>
    <row r="91" spans="1:5" ht="15" customHeight="1" x14ac:dyDescent="0.25">
      <c r="A91" s="38" t="s">
        <v>1</v>
      </c>
      <c r="B91" s="39"/>
      <c r="C91" s="39"/>
      <c r="D91" s="39"/>
      <c r="E91" s="39"/>
    </row>
    <row r="92" spans="1:5" ht="15" customHeight="1" x14ac:dyDescent="0.2">
      <c r="A92" s="83" t="s">
        <v>53</v>
      </c>
      <c r="B92" s="124"/>
      <c r="C92" s="39"/>
      <c r="D92" s="39"/>
      <c r="E92" s="69" t="s">
        <v>54</v>
      </c>
    </row>
    <row r="93" spans="1:5" ht="15" customHeight="1" x14ac:dyDescent="0.25">
      <c r="B93" s="38"/>
      <c r="C93" s="39"/>
      <c r="D93" s="39"/>
      <c r="E93" s="43"/>
    </row>
    <row r="94" spans="1:5" ht="15" customHeight="1" x14ac:dyDescent="0.2">
      <c r="B94" s="44" t="s">
        <v>40</v>
      </c>
      <c r="C94" s="45" t="s">
        <v>41</v>
      </c>
      <c r="D94" s="46" t="s">
        <v>42</v>
      </c>
      <c r="E94" s="47" t="s">
        <v>43</v>
      </c>
    </row>
    <row r="95" spans="1:5" ht="15" customHeight="1" x14ac:dyDescent="0.2">
      <c r="B95" s="48">
        <v>34017</v>
      </c>
      <c r="C95" s="49"/>
      <c r="D95" s="50" t="s">
        <v>44</v>
      </c>
      <c r="E95" s="51">
        <v>119765</v>
      </c>
    </row>
    <row r="96" spans="1:5" ht="15" customHeight="1" x14ac:dyDescent="0.2">
      <c r="B96" s="52"/>
      <c r="C96" s="53" t="s">
        <v>45</v>
      </c>
      <c r="D96" s="54"/>
      <c r="E96" s="55">
        <f>SUM(E95:E95)</f>
        <v>119765</v>
      </c>
    </row>
    <row r="97" spans="1:5" ht="15" customHeight="1" x14ac:dyDescent="0.2">
      <c r="A97" s="56"/>
      <c r="B97" s="56"/>
      <c r="C97" s="56"/>
      <c r="D97" s="56"/>
    </row>
    <row r="98" spans="1:5" ht="15" customHeight="1" x14ac:dyDescent="0.25">
      <c r="A98" s="38" t="s">
        <v>16</v>
      </c>
      <c r="B98" s="39"/>
      <c r="C98" s="39"/>
      <c r="D98" s="39"/>
      <c r="E98" s="39"/>
    </row>
    <row r="99" spans="1:5" ht="15" customHeight="1" x14ac:dyDescent="0.2">
      <c r="A99" s="40" t="s">
        <v>124</v>
      </c>
      <c r="B99" s="39"/>
      <c r="C99" s="39"/>
      <c r="D99" s="39"/>
      <c r="E99" s="69" t="s">
        <v>125</v>
      </c>
    </row>
    <row r="100" spans="1:5" ht="15" customHeight="1" x14ac:dyDescent="0.2">
      <c r="A100" s="56"/>
      <c r="B100" s="57"/>
      <c r="C100" s="39"/>
      <c r="E100" s="58"/>
    </row>
    <row r="101" spans="1:5" ht="15" customHeight="1" x14ac:dyDescent="0.2">
      <c r="B101" s="45" t="s">
        <v>40</v>
      </c>
      <c r="C101" s="45" t="s">
        <v>41</v>
      </c>
      <c r="D101" s="59" t="s">
        <v>42</v>
      </c>
      <c r="E101" s="47" t="s">
        <v>43</v>
      </c>
    </row>
    <row r="102" spans="1:5" ht="15" customHeight="1" x14ac:dyDescent="0.2">
      <c r="B102" s="48">
        <v>34017</v>
      </c>
      <c r="C102" s="61"/>
      <c r="D102" s="62" t="s">
        <v>46</v>
      </c>
      <c r="E102" s="51">
        <v>119765</v>
      </c>
    </row>
    <row r="103" spans="1:5" ht="15" customHeight="1" x14ac:dyDescent="0.2">
      <c r="B103" s="64"/>
      <c r="C103" s="53" t="s">
        <v>45</v>
      </c>
      <c r="D103" s="65"/>
      <c r="E103" s="66">
        <f>SUM(E102:E102)</f>
        <v>119765</v>
      </c>
    </row>
    <row r="104" spans="1:5" ht="15" customHeight="1" x14ac:dyDescent="0.2"/>
    <row r="105" spans="1:5" ht="15" customHeight="1" x14ac:dyDescent="0.2"/>
    <row r="106" spans="1:5" ht="15" customHeight="1" x14ac:dyDescent="0.25">
      <c r="A106" s="36" t="s">
        <v>144</v>
      </c>
    </row>
    <row r="107" spans="1:5" ht="15" customHeight="1" x14ac:dyDescent="0.2">
      <c r="A107" s="176" t="s">
        <v>35</v>
      </c>
      <c r="B107" s="176"/>
      <c r="C107" s="176"/>
      <c r="D107" s="176"/>
      <c r="E107" s="176"/>
    </row>
    <row r="108" spans="1:5" ht="15" customHeight="1" x14ac:dyDescent="0.2">
      <c r="A108" s="176" t="s">
        <v>36</v>
      </c>
      <c r="B108" s="176"/>
      <c r="C108" s="176"/>
      <c r="D108" s="176"/>
      <c r="E108" s="176"/>
    </row>
    <row r="109" spans="1:5" ht="15" customHeight="1" x14ac:dyDescent="0.2">
      <c r="A109" s="177" t="s">
        <v>145</v>
      </c>
      <c r="B109" s="177"/>
      <c r="C109" s="177"/>
      <c r="D109" s="177"/>
      <c r="E109" s="177"/>
    </row>
    <row r="110" spans="1:5" ht="15" customHeight="1" x14ac:dyDescent="0.2">
      <c r="A110" s="177"/>
      <c r="B110" s="177"/>
      <c r="C110" s="177"/>
      <c r="D110" s="177"/>
      <c r="E110" s="177"/>
    </row>
    <row r="111" spans="1:5" ht="15" customHeight="1" x14ac:dyDescent="0.2">
      <c r="A111" s="177"/>
      <c r="B111" s="177"/>
      <c r="C111" s="177"/>
      <c r="D111" s="177"/>
      <c r="E111" s="177"/>
    </row>
    <row r="112" spans="1:5" ht="15" customHeight="1" x14ac:dyDescent="0.2">
      <c r="A112" s="177"/>
      <c r="B112" s="177"/>
      <c r="C112" s="177"/>
      <c r="D112" s="177"/>
      <c r="E112" s="177"/>
    </row>
    <row r="113" spans="1:5" ht="15" customHeight="1" x14ac:dyDescent="0.2">
      <c r="A113" s="177"/>
      <c r="B113" s="177"/>
      <c r="C113" s="177"/>
      <c r="D113" s="177"/>
      <c r="E113" s="177"/>
    </row>
    <row r="114" spans="1:5" ht="15" customHeight="1" x14ac:dyDescent="0.2">
      <c r="A114" s="177"/>
      <c r="B114" s="177"/>
      <c r="C114" s="177"/>
      <c r="D114" s="177"/>
      <c r="E114" s="177"/>
    </row>
    <row r="115" spans="1:5" ht="15" customHeight="1" x14ac:dyDescent="0.2">
      <c r="A115" s="37"/>
      <c r="B115" s="37"/>
      <c r="C115" s="37"/>
      <c r="D115" s="37"/>
      <c r="E115" s="37"/>
    </row>
    <row r="116" spans="1:5" ht="15" customHeight="1" x14ac:dyDescent="0.25">
      <c r="A116" s="38" t="s">
        <v>1</v>
      </c>
      <c r="B116" s="39"/>
      <c r="C116" s="39"/>
      <c r="D116" s="39"/>
      <c r="E116" s="39"/>
    </row>
    <row r="117" spans="1:5" ht="15" customHeight="1" x14ac:dyDescent="0.2">
      <c r="A117" s="83" t="s">
        <v>53</v>
      </c>
      <c r="B117" s="124"/>
      <c r="C117" s="39"/>
      <c r="D117" s="39"/>
      <c r="E117" s="69" t="s">
        <v>54</v>
      </c>
    </row>
    <row r="118" spans="1:5" ht="15" customHeight="1" x14ac:dyDescent="0.25">
      <c r="B118" s="38"/>
      <c r="C118" s="39"/>
      <c r="D118" s="39"/>
      <c r="E118" s="43"/>
    </row>
    <row r="119" spans="1:5" ht="15" customHeight="1" x14ac:dyDescent="0.2">
      <c r="B119" s="44" t="s">
        <v>40</v>
      </c>
      <c r="C119" s="45" t="s">
        <v>41</v>
      </c>
      <c r="D119" s="46" t="s">
        <v>42</v>
      </c>
      <c r="E119" s="47" t="s">
        <v>43</v>
      </c>
    </row>
    <row r="120" spans="1:5" ht="15" customHeight="1" x14ac:dyDescent="0.2">
      <c r="B120" s="48">
        <v>34013</v>
      </c>
      <c r="C120" s="49"/>
      <c r="D120" s="50" t="s">
        <v>44</v>
      </c>
      <c r="E120" s="51">
        <f>139000+177000</f>
        <v>316000</v>
      </c>
    </row>
    <row r="121" spans="1:5" ht="15" customHeight="1" x14ac:dyDescent="0.2">
      <c r="B121" s="52"/>
      <c r="C121" s="53" t="s">
        <v>45</v>
      </c>
      <c r="D121" s="54"/>
      <c r="E121" s="55">
        <f>SUM(E120:E120)</f>
        <v>316000</v>
      </c>
    </row>
    <row r="122" spans="1:5" ht="15" customHeight="1" x14ac:dyDescent="0.2">
      <c r="A122" s="56"/>
      <c r="B122" s="56"/>
      <c r="C122" s="56"/>
      <c r="D122" s="56"/>
    </row>
    <row r="123" spans="1:5" ht="15" customHeight="1" x14ac:dyDescent="0.25">
      <c r="A123" s="38" t="s">
        <v>16</v>
      </c>
      <c r="B123" s="39"/>
      <c r="C123" s="39"/>
      <c r="D123" s="39"/>
      <c r="E123" s="39"/>
    </row>
    <row r="124" spans="1:5" ht="15" customHeight="1" x14ac:dyDescent="0.2">
      <c r="A124" s="40" t="s">
        <v>124</v>
      </c>
      <c r="B124" s="39"/>
      <c r="C124" s="39"/>
      <c r="D124" s="39"/>
      <c r="E124" s="69" t="s">
        <v>125</v>
      </c>
    </row>
    <row r="125" spans="1:5" ht="15" customHeight="1" x14ac:dyDescent="0.2">
      <c r="A125" s="56"/>
      <c r="B125" s="57"/>
      <c r="C125" s="39"/>
      <c r="E125" s="58"/>
    </row>
    <row r="126" spans="1:5" ht="15" customHeight="1" x14ac:dyDescent="0.2">
      <c r="B126" s="45" t="s">
        <v>40</v>
      </c>
      <c r="C126" s="45" t="s">
        <v>41</v>
      </c>
      <c r="D126" s="59" t="s">
        <v>42</v>
      </c>
      <c r="E126" s="47" t="s">
        <v>43</v>
      </c>
    </row>
    <row r="127" spans="1:5" ht="15" customHeight="1" x14ac:dyDescent="0.2">
      <c r="B127" s="48">
        <v>34013</v>
      </c>
      <c r="C127" s="61"/>
      <c r="D127" s="62" t="s">
        <v>46</v>
      </c>
      <c r="E127" s="51">
        <f>139000+177000</f>
        <v>316000</v>
      </c>
    </row>
    <row r="128" spans="1:5" ht="15" customHeight="1" x14ac:dyDescent="0.2">
      <c r="B128" s="64"/>
      <c r="C128" s="53" t="s">
        <v>45</v>
      </c>
      <c r="D128" s="65"/>
      <c r="E128" s="66">
        <f>SUM(E127:E127)</f>
        <v>316000</v>
      </c>
    </row>
    <row r="129" spans="1:5" ht="15" customHeight="1" x14ac:dyDescent="0.2"/>
    <row r="130" spans="1:5" ht="15" customHeight="1" x14ac:dyDescent="0.2"/>
    <row r="131" spans="1:5" ht="15" customHeight="1" x14ac:dyDescent="0.25">
      <c r="A131" s="36" t="s">
        <v>146</v>
      </c>
    </row>
    <row r="132" spans="1:5" ht="15" customHeight="1" x14ac:dyDescent="0.2">
      <c r="A132" s="175" t="s">
        <v>147</v>
      </c>
      <c r="B132" s="175"/>
      <c r="C132" s="175"/>
      <c r="D132" s="175"/>
      <c r="E132" s="175"/>
    </row>
    <row r="133" spans="1:5" ht="15" customHeight="1" x14ac:dyDescent="0.2">
      <c r="A133" s="175"/>
      <c r="B133" s="175"/>
      <c r="C133" s="175"/>
      <c r="D133" s="175"/>
      <c r="E133" s="175"/>
    </row>
    <row r="134" spans="1:5" ht="15" customHeight="1" x14ac:dyDescent="0.2">
      <c r="A134" s="175"/>
      <c r="B134" s="175"/>
      <c r="C134" s="175"/>
      <c r="D134" s="175"/>
      <c r="E134" s="175"/>
    </row>
    <row r="135" spans="1:5" ht="15" customHeight="1" x14ac:dyDescent="0.2">
      <c r="A135" s="175"/>
      <c r="B135" s="175"/>
      <c r="C135" s="175"/>
      <c r="D135" s="175"/>
      <c r="E135" s="175"/>
    </row>
    <row r="136" spans="1:5" ht="15" customHeight="1" x14ac:dyDescent="0.2">
      <c r="A136" s="175"/>
      <c r="B136" s="175"/>
      <c r="C136" s="175"/>
      <c r="D136" s="175"/>
      <c r="E136" s="175"/>
    </row>
    <row r="137" spans="1:5" ht="15" customHeight="1" x14ac:dyDescent="0.2">
      <c r="A137" s="175"/>
      <c r="B137" s="175"/>
      <c r="C137" s="175"/>
      <c r="D137" s="175"/>
      <c r="E137" s="175"/>
    </row>
    <row r="138" spans="1:5" ht="15" customHeight="1" x14ac:dyDescent="0.2">
      <c r="A138" s="175"/>
      <c r="B138" s="175"/>
      <c r="C138" s="175"/>
      <c r="D138" s="175"/>
      <c r="E138" s="175"/>
    </row>
    <row r="139" spans="1:5" ht="15" customHeight="1" x14ac:dyDescent="0.2">
      <c r="A139" s="175"/>
      <c r="B139" s="175"/>
      <c r="C139" s="175"/>
      <c r="D139" s="175"/>
      <c r="E139" s="175"/>
    </row>
    <row r="140" spans="1:5" ht="15" customHeight="1" x14ac:dyDescent="0.2">
      <c r="A140" s="82"/>
      <c r="B140" s="98"/>
      <c r="C140" s="82"/>
      <c r="D140" s="82"/>
      <c r="E140" s="82"/>
    </row>
    <row r="141" spans="1:5" ht="15" customHeight="1" x14ac:dyDescent="0.25">
      <c r="A141" s="68" t="s">
        <v>1</v>
      </c>
      <c r="B141" s="99"/>
      <c r="C141" s="41"/>
      <c r="D141" s="41"/>
      <c r="E141" s="41"/>
    </row>
    <row r="142" spans="1:5" ht="15" customHeight="1" x14ac:dyDescent="0.2">
      <c r="A142" s="40" t="s">
        <v>69</v>
      </c>
      <c r="B142" s="41"/>
      <c r="C142" s="41"/>
      <c r="D142" s="41"/>
      <c r="E142" s="42" t="s">
        <v>87</v>
      </c>
    </row>
    <row r="143" spans="1:5" ht="15" customHeight="1" x14ac:dyDescent="0.25">
      <c r="A143" s="56"/>
      <c r="B143" s="100"/>
      <c r="C143" s="39"/>
      <c r="D143" s="39"/>
      <c r="E143" s="43"/>
    </row>
    <row r="144" spans="1:5" ht="15" customHeight="1" x14ac:dyDescent="0.2">
      <c r="B144" s="45" t="s">
        <v>40</v>
      </c>
      <c r="C144" s="45" t="s">
        <v>41</v>
      </c>
      <c r="D144" s="46" t="s">
        <v>42</v>
      </c>
      <c r="E144" s="47" t="s">
        <v>43</v>
      </c>
    </row>
    <row r="145" spans="1:5" ht="15" customHeight="1" x14ac:dyDescent="0.2">
      <c r="B145" s="101">
        <v>110595823</v>
      </c>
      <c r="C145" s="49"/>
      <c r="D145" s="91" t="s">
        <v>148</v>
      </c>
      <c r="E145" s="75">
        <v>28974936.949999999</v>
      </c>
    </row>
    <row r="146" spans="1:5" ht="15" customHeight="1" x14ac:dyDescent="0.2">
      <c r="B146" s="101">
        <v>110595113</v>
      </c>
      <c r="C146" s="49"/>
      <c r="D146" s="143" t="s">
        <v>149</v>
      </c>
      <c r="E146" s="75">
        <v>24380.87</v>
      </c>
    </row>
    <row r="147" spans="1:5" ht="15" customHeight="1" x14ac:dyDescent="0.2">
      <c r="B147" s="86"/>
      <c r="C147" s="53" t="s">
        <v>45</v>
      </c>
      <c r="D147" s="54"/>
      <c r="E147" s="55">
        <f>SUM(E145:E146)</f>
        <v>28999317.82</v>
      </c>
    </row>
    <row r="148" spans="1:5" ht="15" customHeight="1" x14ac:dyDescent="0.2"/>
    <row r="149" spans="1:5" ht="15" customHeight="1" x14ac:dyDescent="0.25">
      <c r="A149" s="38" t="s">
        <v>16</v>
      </c>
      <c r="B149" s="39"/>
      <c r="C149" s="39"/>
      <c r="D149" s="39"/>
      <c r="E149" s="39"/>
    </row>
    <row r="150" spans="1:5" ht="15" customHeight="1" x14ac:dyDescent="0.2">
      <c r="A150" s="83" t="s">
        <v>53</v>
      </c>
      <c r="B150" s="39"/>
      <c r="C150" s="39"/>
      <c r="D150" s="39"/>
      <c r="E150" s="69" t="s">
        <v>54</v>
      </c>
    </row>
    <row r="151" spans="1:5" ht="15" customHeight="1" x14ac:dyDescent="0.2"/>
    <row r="152" spans="1:5" ht="15" customHeight="1" x14ac:dyDescent="0.2">
      <c r="C152" s="45" t="s">
        <v>41</v>
      </c>
      <c r="D152" s="46" t="s">
        <v>42</v>
      </c>
      <c r="E152" s="47" t="s">
        <v>43</v>
      </c>
    </row>
    <row r="153" spans="1:5" ht="15" customHeight="1" x14ac:dyDescent="0.2">
      <c r="C153" s="106"/>
      <c r="D153" s="102" t="s">
        <v>72</v>
      </c>
      <c r="E153" s="75">
        <v>28890444.699999999</v>
      </c>
    </row>
    <row r="154" spans="1:5" ht="15" customHeight="1" x14ac:dyDescent="0.2">
      <c r="C154" s="53" t="s">
        <v>45</v>
      </c>
      <c r="D154" s="54"/>
      <c r="E154" s="55">
        <f>SUM(E153:E153)</f>
        <v>28890444.699999999</v>
      </c>
    </row>
    <row r="155" spans="1:5" ht="15" customHeight="1" x14ac:dyDescent="0.2"/>
    <row r="156" spans="1:5" ht="15" customHeight="1" x14ac:dyDescent="0.2"/>
    <row r="157" spans="1:5" ht="15" customHeight="1" x14ac:dyDescent="0.25">
      <c r="A157" s="68" t="s">
        <v>16</v>
      </c>
      <c r="B157" s="99"/>
      <c r="C157" s="41"/>
      <c r="D157" s="41"/>
      <c r="E157" s="56"/>
    </row>
    <row r="158" spans="1:5" ht="15" customHeight="1" x14ac:dyDescent="0.2">
      <c r="A158" s="40" t="s">
        <v>53</v>
      </c>
      <c r="B158" s="99"/>
      <c r="C158" s="41"/>
      <c r="D158" s="41"/>
      <c r="E158" t="s">
        <v>54</v>
      </c>
    </row>
    <row r="159" spans="1:5" ht="15" customHeight="1" x14ac:dyDescent="0.2"/>
    <row r="160" spans="1:5" ht="15" customHeight="1" x14ac:dyDescent="0.2">
      <c r="C160" s="44" t="s">
        <v>41</v>
      </c>
      <c r="D160" s="95" t="s">
        <v>58</v>
      </c>
      <c r="E160" s="44" t="s">
        <v>43</v>
      </c>
    </row>
    <row r="161" spans="1:5" ht="15" customHeight="1" x14ac:dyDescent="0.2">
      <c r="C161" s="61">
        <v>6409</v>
      </c>
      <c r="D161" s="112" t="s">
        <v>78</v>
      </c>
      <c r="E161" s="75">
        <v>108873.12</v>
      </c>
    </row>
    <row r="162" spans="1:5" ht="15" customHeight="1" x14ac:dyDescent="0.2">
      <c r="C162" s="77" t="s">
        <v>45</v>
      </c>
      <c r="D162" s="92"/>
      <c r="E162" s="93">
        <f>SUM(E161:E161)</f>
        <v>108873.12</v>
      </c>
    </row>
    <row r="163" spans="1:5" ht="15" customHeight="1" x14ac:dyDescent="0.2"/>
    <row r="164" spans="1:5" ht="15" customHeight="1" x14ac:dyDescent="0.2"/>
    <row r="165" spans="1:5" ht="15" customHeight="1" x14ac:dyDescent="0.25">
      <c r="A165" s="36" t="s">
        <v>150</v>
      </c>
    </row>
    <row r="166" spans="1:5" ht="15" customHeight="1" x14ac:dyDescent="0.2">
      <c r="A166" s="177" t="s">
        <v>151</v>
      </c>
      <c r="B166" s="177"/>
      <c r="C166" s="177"/>
      <c r="D166" s="177"/>
      <c r="E166" s="177"/>
    </row>
    <row r="167" spans="1:5" ht="15" customHeight="1" x14ac:dyDescent="0.2">
      <c r="A167" s="177"/>
      <c r="B167" s="177"/>
      <c r="C167" s="177"/>
      <c r="D167" s="177"/>
      <c r="E167" s="177"/>
    </row>
    <row r="168" spans="1:5" ht="15" customHeight="1" x14ac:dyDescent="0.2">
      <c r="A168" s="177"/>
      <c r="B168" s="177"/>
      <c r="C168" s="177"/>
      <c r="D168" s="177"/>
      <c r="E168" s="177"/>
    </row>
    <row r="169" spans="1:5" ht="15" customHeight="1" x14ac:dyDescent="0.2">
      <c r="A169" s="177"/>
      <c r="B169" s="177"/>
      <c r="C169" s="177"/>
      <c r="D169" s="177"/>
      <c r="E169" s="177"/>
    </row>
    <row r="170" spans="1:5" ht="15" customHeight="1" x14ac:dyDescent="0.2">
      <c r="A170" s="177"/>
      <c r="B170" s="177"/>
      <c r="C170" s="177"/>
      <c r="D170" s="177"/>
      <c r="E170" s="177"/>
    </row>
    <row r="171" spans="1:5" ht="15" customHeight="1" x14ac:dyDescent="0.2">
      <c r="A171" s="177"/>
      <c r="B171" s="177"/>
      <c r="C171" s="177"/>
      <c r="D171" s="177"/>
      <c r="E171" s="177"/>
    </row>
    <row r="172" spans="1:5" ht="15" customHeight="1" x14ac:dyDescent="0.2">
      <c r="A172" s="177"/>
      <c r="B172" s="177"/>
      <c r="C172" s="177"/>
      <c r="D172" s="177"/>
      <c r="E172" s="177"/>
    </row>
    <row r="173" spans="1:5" ht="15" customHeight="1" x14ac:dyDescent="0.2">
      <c r="A173" s="82"/>
      <c r="B173" s="98"/>
      <c r="C173" s="82"/>
      <c r="D173" s="82"/>
      <c r="E173" s="82"/>
    </row>
    <row r="174" spans="1:5" ht="15" customHeight="1" x14ac:dyDescent="0.25">
      <c r="A174" s="68" t="s">
        <v>1</v>
      </c>
      <c r="B174" s="99"/>
      <c r="C174" s="41"/>
      <c r="D174" s="41"/>
      <c r="E174" s="41"/>
    </row>
    <row r="175" spans="1:5" ht="15" customHeight="1" x14ac:dyDescent="0.2">
      <c r="A175" s="40" t="s">
        <v>69</v>
      </c>
      <c r="B175" s="41"/>
      <c r="C175" s="41"/>
      <c r="D175" s="41"/>
      <c r="E175" s="42" t="s">
        <v>87</v>
      </c>
    </row>
    <row r="176" spans="1:5" ht="15" customHeight="1" x14ac:dyDescent="0.25">
      <c r="A176" s="56"/>
      <c r="B176" s="100"/>
      <c r="C176" s="39"/>
      <c r="D176" s="39"/>
      <c r="E176" s="43"/>
    </row>
    <row r="177" spans="1:5" ht="15" customHeight="1" x14ac:dyDescent="0.2">
      <c r="B177" s="45" t="s">
        <v>40</v>
      </c>
      <c r="C177" s="45" t="s">
        <v>41</v>
      </c>
      <c r="D177" s="46" t="s">
        <v>42</v>
      </c>
      <c r="E177" s="47" t="s">
        <v>43</v>
      </c>
    </row>
    <row r="178" spans="1:5" ht="15" customHeight="1" x14ac:dyDescent="0.2">
      <c r="B178" s="101">
        <v>110195823</v>
      </c>
      <c r="C178" s="49"/>
      <c r="D178" s="102" t="s">
        <v>71</v>
      </c>
      <c r="E178" s="75">
        <v>1704407.95</v>
      </c>
    </row>
    <row r="179" spans="1:5" ht="15" customHeight="1" x14ac:dyDescent="0.2">
      <c r="B179" s="101">
        <v>110195113</v>
      </c>
      <c r="C179" s="49"/>
      <c r="D179" s="50" t="s">
        <v>44</v>
      </c>
      <c r="E179" s="75">
        <v>1434.28</v>
      </c>
    </row>
    <row r="180" spans="1:5" ht="15" customHeight="1" x14ac:dyDescent="0.2">
      <c r="B180" s="86"/>
      <c r="C180" s="53" t="s">
        <v>45</v>
      </c>
      <c r="D180" s="54"/>
      <c r="E180" s="55">
        <f>SUM(E178:E179)</f>
        <v>1705842.23</v>
      </c>
    </row>
    <row r="181" spans="1:5" ht="15" customHeight="1" x14ac:dyDescent="0.2"/>
    <row r="182" spans="1:5" ht="15" customHeight="1" x14ac:dyDescent="0.25">
      <c r="A182" s="38" t="s">
        <v>16</v>
      </c>
      <c r="B182" s="39"/>
      <c r="C182" s="39"/>
      <c r="D182" s="39"/>
      <c r="E182" s="39"/>
    </row>
    <row r="183" spans="1:5" ht="15" customHeight="1" x14ac:dyDescent="0.2">
      <c r="A183" s="83" t="s">
        <v>53</v>
      </c>
      <c r="B183" s="39"/>
      <c r="C183" s="39"/>
      <c r="D183" s="39"/>
      <c r="E183" s="69" t="s">
        <v>54</v>
      </c>
    </row>
    <row r="184" spans="1:5" ht="15" customHeight="1" x14ac:dyDescent="0.2"/>
    <row r="185" spans="1:5" ht="15" customHeight="1" x14ac:dyDescent="0.2">
      <c r="C185" s="45" t="s">
        <v>41</v>
      </c>
      <c r="D185" s="46" t="s">
        <v>42</v>
      </c>
      <c r="E185" s="47" t="s">
        <v>43</v>
      </c>
    </row>
    <row r="186" spans="1:5" ht="15" customHeight="1" x14ac:dyDescent="0.2">
      <c r="C186" s="106"/>
      <c r="D186" s="102" t="s">
        <v>72</v>
      </c>
      <c r="E186" s="75">
        <v>1705842.23</v>
      </c>
    </row>
    <row r="187" spans="1:5" ht="15" customHeight="1" x14ac:dyDescent="0.2">
      <c r="C187" s="53" t="s">
        <v>45</v>
      </c>
      <c r="D187" s="54"/>
      <c r="E187" s="55">
        <f>SUM(E186:E186)</f>
        <v>1705842.23</v>
      </c>
    </row>
    <row r="188" spans="1:5" ht="15" customHeight="1" x14ac:dyDescent="0.2"/>
    <row r="189" spans="1:5" ht="15" customHeight="1" x14ac:dyDescent="0.2"/>
    <row r="190" spans="1:5" ht="15" customHeight="1" x14ac:dyDescent="0.25">
      <c r="A190" s="36" t="s">
        <v>152</v>
      </c>
    </row>
    <row r="191" spans="1:5" ht="15" customHeight="1" x14ac:dyDescent="0.2">
      <c r="A191" s="174" t="s">
        <v>153</v>
      </c>
      <c r="B191" s="174"/>
      <c r="C191" s="174"/>
      <c r="D191" s="174"/>
      <c r="E191" s="174"/>
    </row>
    <row r="192" spans="1:5" ht="15" customHeight="1" x14ac:dyDescent="0.2">
      <c r="A192" s="177" t="s">
        <v>154</v>
      </c>
      <c r="B192" s="177"/>
      <c r="C192" s="177"/>
      <c r="D192" s="177"/>
      <c r="E192" s="177"/>
    </row>
    <row r="193" spans="1:5" ht="15" customHeight="1" x14ac:dyDescent="0.2">
      <c r="A193" s="177"/>
      <c r="B193" s="177"/>
      <c r="C193" s="177"/>
      <c r="D193" s="177"/>
      <c r="E193" s="177"/>
    </row>
    <row r="194" spans="1:5" ht="15" customHeight="1" x14ac:dyDescent="0.2">
      <c r="A194" s="177"/>
      <c r="B194" s="177"/>
      <c r="C194" s="177"/>
      <c r="D194" s="177"/>
      <c r="E194" s="177"/>
    </row>
    <row r="195" spans="1:5" ht="15" customHeight="1" x14ac:dyDescent="0.2">
      <c r="A195" s="177"/>
      <c r="B195" s="177"/>
      <c r="C195" s="177"/>
      <c r="D195" s="177"/>
      <c r="E195" s="177"/>
    </row>
    <row r="196" spans="1:5" ht="15" customHeight="1" x14ac:dyDescent="0.2">
      <c r="A196" s="177"/>
      <c r="B196" s="177"/>
      <c r="C196" s="177"/>
      <c r="D196" s="177"/>
      <c r="E196" s="177"/>
    </row>
    <row r="197" spans="1:5" ht="15" customHeight="1" x14ac:dyDescent="0.2">
      <c r="A197" s="177"/>
      <c r="B197" s="177"/>
      <c r="C197" s="177"/>
      <c r="D197" s="177"/>
      <c r="E197" s="177"/>
    </row>
    <row r="198" spans="1:5" ht="15" customHeight="1" x14ac:dyDescent="0.2">
      <c r="A198" s="177"/>
      <c r="B198" s="177"/>
      <c r="C198" s="177"/>
      <c r="D198" s="177"/>
      <c r="E198" s="177"/>
    </row>
    <row r="199" spans="1:5" ht="15" customHeight="1" x14ac:dyDescent="0.2">
      <c r="A199" s="177"/>
      <c r="B199" s="177"/>
      <c r="C199" s="177"/>
      <c r="D199" s="177"/>
      <c r="E199" s="177"/>
    </row>
    <row r="200" spans="1:5" ht="15" customHeight="1" x14ac:dyDescent="0.2"/>
    <row r="201" spans="1:5" ht="15" customHeight="1" x14ac:dyDescent="0.25">
      <c r="A201" s="68" t="s">
        <v>1</v>
      </c>
      <c r="B201" s="39"/>
      <c r="C201" s="39"/>
      <c r="D201" s="39"/>
      <c r="E201" s="39"/>
    </row>
    <row r="202" spans="1:5" ht="15" customHeight="1" x14ac:dyDescent="0.2">
      <c r="A202" s="129" t="s">
        <v>81</v>
      </c>
      <c r="B202" s="39"/>
      <c r="C202" s="39"/>
      <c r="D202" s="39"/>
      <c r="E202" s="69" t="s">
        <v>155</v>
      </c>
    </row>
    <row r="203" spans="1:5" ht="15" customHeight="1" x14ac:dyDescent="0.25">
      <c r="A203" s="38"/>
      <c r="B203" s="56"/>
      <c r="C203" s="39"/>
      <c r="D203" s="39"/>
      <c r="E203" s="43"/>
    </row>
    <row r="204" spans="1:5" ht="15" customHeight="1" x14ac:dyDescent="0.2">
      <c r="A204" s="144"/>
      <c r="B204" s="44" t="s">
        <v>40</v>
      </c>
      <c r="C204" s="45" t="s">
        <v>41</v>
      </c>
      <c r="D204" s="46" t="s">
        <v>42</v>
      </c>
      <c r="E204" s="44" t="s">
        <v>43</v>
      </c>
    </row>
    <row r="205" spans="1:5" ht="15" customHeight="1" x14ac:dyDescent="0.2">
      <c r="A205" s="144"/>
      <c r="B205" s="101">
        <v>104113013</v>
      </c>
      <c r="C205" s="96"/>
      <c r="D205" s="50" t="s">
        <v>44</v>
      </c>
      <c r="E205" s="120">
        <v>5243.33</v>
      </c>
    </row>
    <row r="206" spans="1:5" ht="15" customHeight="1" x14ac:dyDescent="0.2">
      <c r="A206" s="144"/>
      <c r="B206" s="101">
        <v>104513013</v>
      </c>
      <c r="C206" s="96"/>
      <c r="D206" s="50" t="s">
        <v>44</v>
      </c>
      <c r="E206" s="120">
        <v>44568.32</v>
      </c>
    </row>
    <row r="207" spans="1:5" ht="15" customHeight="1" x14ac:dyDescent="0.2">
      <c r="A207" s="126"/>
      <c r="B207" s="48"/>
      <c r="C207" s="53" t="s">
        <v>45</v>
      </c>
      <c r="D207" s="54"/>
      <c r="E207" s="55">
        <f>SUM(E205:E206)</f>
        <v>49811.65</v>
      </c>
    </row>
    <row r="208" spans="1:5" ht="15" customHeight="1" x14ac:dyDescent="0.2">
      <c r="A208" s="56"/>
      <c r="B208" s="126"/>
      <c r="C208" s="110"/>
      <c r="D208" s="39"/>
      <c r="E208" s="111"/>
    </row>
    <row r="209" spans="1:5" ht="15" customHeight="1" x14ac:dyDescent="0.2">
      <c r="A209" s="56"/>
      <c r="B209" s="126"/>
      <c r="C209" s="110"/>
      <c r="D209" s="39"/>
      <c r="E209" s="111"/>
    </row>
    <row r="210" spans="1:5" ht="15" customHeight="1" x14ac:dyDescent="0.25">
      <c r="A210" s="38" t="s">
        <v>16</v>
      </c>
      <c r="B210" s="39"/>
      <c r="C210" s="39"/>
      <c r="D210" s="39"/>
      <c r="E210" s="39"/>
    </row>
    <row r="211" spans="1:5" ht="15" customHeight="1" x14ac:dyDescent="0.2">
      <c r="A211" s="129" t="s">
        <v>81</v>
      </c>
      <c r="B211" s="39"/>
      <c r="C211" s="39"/>
      <c r="D211" s="39"/>
      <c r="E211" s="69" t="s">
        <v>155</v>
      </c>
    </row>
    <row r="212" spans="1:5" ht="15" customHeight="1" x14ac:dyDescent="0.25">
      <c r="A212" s="38"/>
      <c r="B212" s="56"/>
      <c r="C212" s="39"/>
      <c r="D212" s="39"/>
      <c r="E212" s="43"/>
    </row>
    <row r="213" spans="1:5" ht="15" customHeight="1" x14ac:dyDescent="0.2">
      <c r="A213" s="144"/>
      <c r="B213" s="103"/>
      <c r="C213" s="45" t="s">
        <v>41</v>
      </c>
      <c r="D213" s="46" t="s">
        <v>58</v>
      </c>
      <c r="E213" s="44" t="s">
        <v>43</v>
      </c>
    </row>
    <row r="214" spans="1:5" ht="15" customHeight="1" x14ac:dyDescent="0.2">
      <c r="A214" s="144"/>
      <c r="B214" s="105"/>
      <c r="C214" s="96">
        <v>4374</v>
      </c>
      <c r="D214" s="91" t="s">
        <v>65</v>
      </c>
      <c r="E214" s="120">
        <v>49811.65</v>
      </c>
    </row>
    <row r="215" spans="1:5" ht="15" customHeight="1" x14ac:dyDescent="0.2">
      <c r="A215" s="126"/>
      <c r="B215" s="126"/>
      <c r="C215" s="53" t="s">
        <v>45</v>
      </c>
      <c r="D215" s="54"/>
      <c r="E215" s="55">
        <f>SUM(E214:E214)</f>
        <v>49811.65</v>
      </c>
    </row>
    <row r="216" spans="1:5" ht="15" customHeight="1" x14ac:dyDescent="0.2"/>
    <row r="217" spans="1:5" ht="15" customHeight="1" x14ac:dyDescent="0.2"/>
    <row r="218" spans="1:5" ht="15" customHeight="1" x14ac:dyDescent="0.25">
      <c r="A218" s="36" t="s">
        <v>156</v>
      </c>
    </row>
    <row r="219" spans="1:5" ht="15" customHeight="1" x14ac:dyDescent="0.2">
      <c r="A219" s="174" t="s">
        <v>157</v>
      </c>
      <c r="B219" s="174"/>
      <c r="C219" s="174"/>
      <c r="D219" s="174"/>
      <c r="E219" s="174"/>
    </row>
    <row r="220" spans="1:5" ht="15" customHeight="1" x14ac:dyDescent="0.2">
      <c r="A220" s="174"/>
      <c r="B220" s="174"/>
      <c r="C220" s="174"/>
      <c r="D220" s="174"/>
      <c r="E220" s="174"/>
    </row>
    <row r="221" spans="1:5" ht="15" customHeight="1" x14ac:dyDescent="0.2">
      <c r="A221" s="175" t="s">
        <v>158</v>
      </c>
      <c r="B221" s="175"/>
      <c r="C221" s="175"/>
      <c r="D221" s="175"/>
      <c r="E221" s="175"/>
    </row>
    <row r="222" spans="1:5" ht="15" customHeight="1" x14ac:dyDescent="0.2">
      <c r="A222" s="175"/>
      <c r="B222" s="175"/>
      <c r="C222" s="175"/>
      <c r="D222" s="175"/>
      <c r="E222" s="175"/>
    </row>
    <row r="223" spans="1:5" ht="15" customHeight="1" x14ac:dyDescent="0.2">
      <c r="A223" s="175"/>
      <c r="B223" s="175"/>
      <c r="C223" s="175"/>
      <c r="D223" s="175"/>
      <c r="E223" s="175"/>
    </row>
    <row r="224" spans="1:5" ht="15" customHeight="1" x14ac:dyDescent="0.2">
      <c r="A224" s="175"/>
      <c r="B224" s="175"/>
      <c r="C224" s="175"/>
      <c r="D224" s="175"/>
      <c r="E224" s="175"/>
    </row>
    <row r="225" spans="1:5" ht="15" customHeight="1" x14ac:dyDescent="0.2">
      <c r="A225" s="175"/>
      <c r="B225" s="175"/>
      <c r="C225" s="175"/>
      <c r="D225" s="175"/>
      <c r="E225" s="175"/>
    </row>
    <row r="226" spans="1:5" ht="15" customHeight="1" x14ac:dyDescent="0.2">
      <c r="A226" s="175"/>
      <c r="B226" s="175"/>
      <c r="C226" s="175"/>
      <c r="D226" s="175"/>
      <c r="E226" s="175"/>
    </row>
    <row r="227" spans="1:5" ht="15" customHeight="1" x14ac:dyDescent="0.2">
      <c r="A227" s="175"/>
      <c r="B227" s="175"/>
      <c r="C227" s="175"/>
      <c r="D227" s="175"/>
      <c r="E227" s="175"/>
    </row>
    <row r="228" spans="1:5" ht="15" customHeight="1" x14ac:dyDescent="0.2">
      <c r="A228" s="175"/>
      <c r="B228" s="175"/>
      <c r="C228" s="175"/>
      <c r="D228" s="175"/>
      <c r="E228" s="175"/>
    </row>
    <row r="229" spans="1:5" ht="15" customHeight="1" x14ac:dyDescent="0.2">
      <c r="B229" s="145"/>
    </row>
    <row r="230" spans="1:5" ht="15" customHeight="1" x14ac:dyDescent="0.25">
      <c r="A230" s="38" t="s">
        <v>1</v>
      </c>
      <c r="B230" s="141"/>
      <c r="C230" s="37"/>
      <c r="D230" s="37"/>
      <c r="E230" s="37"/>
    </row>
    <row r="231" spans="1:5" ht="15" customHeight="1" x14ac:dyDescent="0.2">
      <c r="A231" s="83" t="s">
        <v>159</v>
      </c>
      <c r="B231" s="146"/>
      <c r="C231" s="146"/>
      <c r="D231" s="146"/>
      <c r="E231" s="56" t="s">
        <v>160</v>
      </c>
    </row>
    <row r="232" spans="1:5" ht="15" customHeight="1" x14ac:dyDescent="0.2">
      <c r="A232" s="146"/>
      <c r="B232" s="147"/>
      <c r="C232" s="146"/>
      <c r="D232" s="146"/>
      <c r="E232" s="43"/>
    </row>
    <row r="233" spans="1:5" ht="15" customHeight="1" x14ac:dyDescent="0.2">
      <c r="B233" s="45" t="s">
        <v>40</v>
      </c>
      <c r="C233" s="148" t="s">
        <v>41</v>
      </c>
      <c r="D233" s="46" t="s">
        <v>42</v>
      </c>
      <c r="E233" s="44" t="s">
        <v>43</v>
      </c>
    </row>
    <row r="234" spans="1:5" ht="15" customHeight="1" x14ac:dyDescent="0.2">
      <c r="B234" s="149">
        <v>306</v>
      </c>
      <c r="C234" s="150">
        <v>6172</v>
      </c>
      <c r="D234" s="102" t="s">
        <v>161</v>
      </c>
      <c r="E234" s="151">
        <f>-6292531.4-2030103.45-3333892.44</f>
        <v>-11656527.290000001</v>
      </c>
    </row>
    <row r="235" spans="1:5" ht="15" customHeight="1" x14ac:dyDescent="0.2">
      <c r="B235" s="149"/>
      <c r="C235" s="150">
        <v>6172</v>
      </c>
      <c r="D235" s="102" t="s">
        <v>161</v>
      </c>
      <c r="E235" s="151">
        <f>-214299.54-1408368.96-657747.9</f>
        <v>-2280416.4</v>
      </c>
    </row>
    <row r="236" spans="1:5" ht="15" customHeight="1" x14ac:dyDescent="0.2">
      <c r="B236" s="149">
        <v>306</v>
      </c>
      <c r="C236" s="150">
        <v>6172</v>
      </c>
      <c r="D236" s="102" t="s">
        <v>161</v>
      </c>
      <c r="E236" s="151">
        <f>6292531.4+2030103.45+3333892.44</f>
        <v>11656527.290000001</v>
      </c>
    </row>
    <row r="237" spans="1:5" ht="15" customHeight="1" x14ac:dyDescent="0.2">
      <c r="B237" s="149"/>
      <c r="C237" s="150">
        <v>6172</v>
      </c>
      <c r="D237" s="102" t="s">
        <v>161</v>
      </c>
      <c r="E237" s="151">
        <f>214299.54+1408368.96+657747.9</f>
        <v>2280416.4</v>
      </c>
    </row>
    <row r="238" spans="1:5" ht="15" customHeight="1" x14ac:dyDescent="0.2">
      <c r="B238" s="76"/>
      <c r="C238" s="77" t="s">
        <v>45</v>
      </c>
      <c r="D238" s="92"/>
      <c r="E238" s="93">
        <f>SUM(E234:E237)</f>
        <v>0</v>
      </c>
    </row>
    <row r="239" spans="1:5" ht="15" customHeight="1" x14ac:dyDescent="0.2"/>
    <row r="240" spans="1:5" ht="15" customHeight="1" x14ac:dyDescent="0.2"/>
    <row r="241" spans="1:5" ht="15" customHeight="1" x14ac:dyDescent="0.25">
      <c r="A241" s="36" t="s">
        <v>162</v>
      </c>
    </row>
    <row r="242" spans="1:5" ht="15" customHeight="1" x14ac:dyDescent="0.2">
      <c r="A242" s="176" t="s">
        <v>35</v>
      </c>
      <c r="B242" s="176"/>
      <c r="C242" s="176"/>
      <c r="D242" s="176"/>
      <c r="E242" s="176"/>
    </row>
    <row r="243" spans="1:5" ht="15" customHeight="1" x14ac:dyDescent="0.2">
      <c r="A243" s="175" t="s">
        <v>254</v>
      </c>
      <c r="B243" s="175"/>
      <c r="C243" s="175"/>
      <c r="D243" s="175"/>
      <c r="E243" s="175"/>
    </row>
    <row r="244" spans="1:5" ht="15" customHeight="1" x14ac:dyDescent="0.2">
      <c r="A244" s="175"/>
      <c r="B244" s="175"/>
      <c r="C244" s="175"/>
      <c r="D244" s="175"/>
      <c r="E244" s="175"/>
    </row>
    <row r="245" spans="1:5" ht="15" customHeight="1" x14ac:dyDescent="0.2">
      <c r="A245" s="175"/>
      <c r="B245" s="175"/>
      <c r="C245" s="175"/>
      <c r="D245" s="175"/>
      <c r="E245" s="175"/>
    </row>
    <row r="246" spans="1:5" ht="15" customHeight="1" x14ac:dyDescent="0.2">
      <c r="A246" s="175"/>
      <c r="B246" s="175"/>
      <c r="C246" s="175"/>
      <c r="D246" s="175"/>
      <c r="E246" s="175"/>
    </row>
    <row r="247" spans="1:5" ht="15" customHeight="1" x14ac:dyDescent="0.2">
      <c r="A247" s="175"/>
      <c r="B247" s="175"/>
      <c r="C247" s="175"/>
      <c r="D247" s="175"/>
      <c r="E247" s="175"/>
    </row>
    <row r="248" spans="1:5" ht="15" customHeight="1" x14ac:dyDescent="0.2">
      <c r="A248" s="175"/>
      <c r="B248" s="175"/>
      <c r="C248" s="175"/>
      <c r="D248" s="175"/>
      <c r="E248" s="175"/>
    </row>
    <row r="249" spans="1:5" ht="15" customHeight="1" x14ac:dyDescent="0.2">
      <c r="A249" s="175"/>
      <c r="B249" s="175"/>
      <c r="C249" s="175"/>
      <c r="D249" s="175"/>
      <c r="E249" s="175"/>
    </row>
    <row r="250" spans="1:5" ht="15" customHeight="1" x14ac:dyDescent="0.2">
      <c r="A250" s="175"/>
      <c r="B250" s="175"/>
      <c r="C250" s="175"/>
      <c r="D250" s="175"/>
      <c r="E250" s="175"/>
    </row>
    <row r="251" spans="1:5" ht="15" customHeight="1" x14ac:dyDescent="0.2">
      <c r="A251" s="113"/>
      <c r="B251" s="113"/>
      <c r="C251" s="113"/>
      <c r="D251" s="113"/>
      <c r="E251" s="113"/>
    </row>
    <row r="252" spans="1:5" ht="15" customHeight="1" x14ac:dyDescent="0.25">
      <c r="A252" s="38" t="s">
        <v>1</v>
      </c>
      <c r="B252" s="39"/>
      <c r="C252" s="39"/>
      <c r="D252" s="39"/>
      <c r="E252" s="39"/>
    </row>
    <row r="253" spans="1:5" ht="15" customHeight="1" x14ac:dyDescent="0.2">
      <c r="A253" s="83" t="s">
        <v>53</v>
      </c>
      <c r="E253" t="s">
        <v>54</v>
      </c>
    </row>
    <row r="254" spans="1:5" ht="15" customHeight="1" x14ac:dyDescent="0.25">
      <c r="B254" s="38"/>
      <c r="C254" s="39"/>
      <c r="D254" s="39"/>
      <c r="E254" s="43"/>
    </row>
    <row r="255" spans="1:5" ht="15" customHeight="1" x14ac:dyDescent="0.2">
      <c r="A255" s="103"/>
      <c r="B255" s="103"/>
      <c r="C255" s="45" t="s">
        <v>41</v>
      </c>
      <c r="D255" s="46" t="s">
        <v>42</v>
      </c>
      <c r="E255" s="44" t="s">
        <v>43</v>
      </c>
    </row>
    <row r="256" spans="1:5" ht="15" customHeight="1" x14ac:dyDescent="0.2">
      <c r="A256" s="114"/>
      <c r="B256" s="115"/>
      <c r="C256" s="61"/>
      <c r="D256" s="102" t="s">
        <v>84</v>
      </c>
      <c r="E256" s="75">
        <f>1797939+1135444.76</f>
        <v>2933383.76</v>
      </c>
    </row>
    <row r="257" spans="1:5" ht="15" customHeight="1" x14ac:dyDescent="0.2">
      <c r="A257" s="114"/>
      <c r="B257" s="115"/>
      <c r="C257" s="77" t="s">
        <v>45</v>
      </c>
      <c r="D257" s="78"/>
      <c r="E257" s="79">
        <f>SUM(E256:E256)</f>
        <v>2933383.76</v>
      </c>
    </row>
    <row r="258" spans="1:5" ht="15" customHeight="1" x14ac:dyDescent="0.2"/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68" t="s">
        <v>16</v>
      </c>
      <c r="B262" s="41"/>
      <c r="C262" s="41"/>
      <c r="D262" s="56"/>
      <c r="E262" s="56"/>
    </row>
    <row r="263" spans="1:5" ht="15" customHeight="1" x14ac:dyDescent="0.2">
      <c r="A263" s="40" t="s">
        <v>81</v>
      </c>
      <c r="B263" s="41"/>
      <c r="C263" s="41"/>
      <c r="D263" s="41"/>
      <c r="E263" s="42" t="s">
        <v>82</v>
      </c>
    </row>
    <row r="264" spans="1:5" ht="15" customHeight="1" x14ac:dyDescent="0.2">
      <c r="A264" s="87"/>
      <c r="B264" s="88"/>
      <c r="C264" s="41"/>
      <c r="D264" s="87"/>
      <c r="E264" s="89"/>
    </row>
    <row r="265" spans="1:5" ht="15" customHeight="1" x14ac:dyDescent="0.2">
      <c r="B265" s="103"/>
      <c r="C265" s="44" t="s">
        <v>41</v>
      </c>
      <c r="D265" s="95" t="s">
        <v>58</v>
      </c>
      <c r="E265" s="44" t="s">
        <v>43</v>
      </c>
    </row>
    <row r="266" spans="1:5" ht="15" customHeight="1" x14ac:dyDescent="0.2">
      <c r="B266" s="116"/>
      <c r="C266" s="61">
        <v>5273</v>
      </c>
      <c r="D266" s="91" t="s">
        <v>65</v>
      </c>
      <c r="E266" s="75">
        <f>3705.02+62985.34</f>
        <v>66690.36</v>
      </c>
    </row>
    <row r="267" spans="1:5" ht="15" customHeight="1" x14ac:dyDescent="0.2">
      <c r="B267" s="116"/>
      <c r="C267" s="61">
        <v>5273</v>
      </c>
      <c r="D267" s="91" t="s">
        <v>85</v>
      </c>
      <c r="E267" s="75">
        <f>59375.24+1009379.16+1797939</f>
        <v>2866693.4000000004</v>
      </c>
    </row>
    <row r="268" spans="1:5" ht="15" customHeight="1" x14ac:dyDescent="0.2">
      <c r="B268" s="117"/>
      <c r="C268" s="77" t="s">
        <v>45</v>
      </c>
      <c r="D268" s="92"/>
      <c r="E268" s="93">
        <f>SUM(E266:E267)</f>
        <v>2933383.7600000002</v>
      </c>
    </row>
    <row r="269" spans="1:5" ht="15" customHeight="1" x14ac:dyDescent="0.2"/>
    <row r="270" spans="1:5" ht="15" customHeight="1" x14ac:dyDescent="0.2"/>
    <row r="271" spans="1:5" ht="15" customHeight="1" x14ac:dyDescent="0.25">
      <c r="A271" s="36" t="s">
        <v>163</v>
      </c>
    </row>
    <row r="272" spans="1:5" ht="15" customHeight="1" x14ac:dyDescent="0.2">
      <c r="A272" s="176" t="s">
        <v>35</v>
      </c>
      <c r="B272" s="176"/>
      <c r="C272" s="176"/>
      <c r="D272" s="176"/>
      <c r="E272" s="176"/>
    </row>
    <row r="273" spans="1:5" ht="15" customHeight="1" x14ac:dyDescent="0.2">
      <c r="A273" s="175" t="s">
        <v>255</v>
      </c>
      <c r="B273" s="175"/>
      <c r="C273" s="175"/>
      <c r="D273" s="175"/>
      <c r="E273" s="175"/>
    </row>
    <row r="274" spans="1:5" ht="15" customHeight="1" x14ac:dyDescent="0.2">
      <c r="A274" s="175"/>
      <c r="B274" s="175"/>
      <c r="C274" s="175"/>
      <c r="D274" s="175"/>
      <c r="E274" s="175"/>
    </row>
    <row r="275" spans="1:5" ht="15" customHeight="1" x14ac:dyDescent="0.2">
      <c r="A275" s="175"/>
      <c r="B275" s="175"/>
      <c r="C275" s="175"/>
      <c r="D275" s="175"/>
      <c r="E275" s="175"/>
    </row>
    <row r="276" spans="1:5" ht="15" customHeight="1" x14ac:dyDescent="0.2">
      <c r="A276" s="175"/>
      <c r="B276" s="175"/>
      <c r="C276" s="175"/>
      <c r="D276" s="175"/>
      <c r="E276" s="175"/>
    </row>
    <row r="277" spans="1:5" ht="15" customHeight="1" x14ac:dyDescent="0.2">
      <c r="A277" s="175"/>
      <c r="B277" s="175"/>
      <c r="C277" s="175"/>
      <c r="D277" s="175"/>
      <c r="E277" s="175"/>
    </row>
    <row r="278" spans="1:5" ht="15" customHeight="1" x14ac:dyDescent="0.2">
      <c r="A278" s="175"/>
      <c r="B278" s="175"/>
      <c r="C278" s="175"/>
      <c r="D278" s="175"/>
      <c r="E278" s="175"/>
    </row>
    <row r="279" spans="1:5" ht="15" customHeight="1" x14ac:dyDescent="0.2">
      <c r="A279" s="175"/>
      <c r="B279" s="175"/>
      <c r="C279" s="175"/>
      <c r="D279" s="175"/>
      <c r="E279" s="175"/>
    </row>
    <row r="280" spans="1:5" ht="15" customHeight="1" x14ac:dyDescent="0.2">
      <c r="A280" s="113"/>
      <c r="B280" s="113"/>
      <c r="C280" s="113"/>
      <c r="D280" s="113"/>
      <c r="E280" s="113"/>
    </row>
    <row r="281" spans="1:5" ht="15" customHeight="1" x14ac:dyDescent="0.25">
      <c r="A281" s="38" t="s">
        <v>1</v>
      </c>
      <c r="B281" s="39"/>
      <c r="C281" s="39"/>
      <c r="D281" s="39"/>
      <c r="E281" s="39"/>
    </row>
    <row r="282" spans="1:5" ht="15" customHeight="1" x14ac:dyDescent="0.2">
      <c r="A282" s="83" t="s">
        <v>53</v>
      </c>
      <c r="E282" t="s">
        <v>54</v>
      </c>
    </row>
    <row r="283" spans="1:5" ht="15" customHeight="1" x14ac:dyDescent="0.25">
      <c r="B283" s="38"/>
      <c r="C283" s="39"/>
      <c r="D283" s="39"/>
      <c r="E283" s="43"/>
    </row>
    <row r="284" spans="1:5" ht="15" customHeight="1" x14ac:dyDescent="0.2">
      <c r="A284" s="103"/>
      <c r="B284" s="103"/>
      <c r="C284" s="45" t="s">
        <v>41</v>
      </c>
      <c r="D284" s="46" t="s">
        <v>42</v>
      </c>
      <c r="E284" s="44" t="s">
        <v>43</v>
      </c>
    </row>
    <row r="285" spans="1:5" ht="15" customHeight="1" x14ac:dyDescent="0.2">
      <c r="A285" s="114"/>
      <c r="B285" s="115"/>
      <c r="C285" s="61"/>
      <c r="D285" s="102" t="s">
        <v>84</v>
      </c>
      <c r="E285" s="75">
        <v>43560</v>
      </c>
    </row>
    <row r="286" spans="1:5" ht="15" customHeight="1" x14ac:dyDescent="0.2">
      <c r="A286" s="114"/>
      <c r="B286" s="115"/>
      <c r="C286" s="77" t="s">
        <v>45</v>
      </c>
      <c r="D286" s="78"/>
      <c r="E286" s="79">
        <f>SUM(E285:E285)</f>
        <v>43560</v>
      </c>
    </row>
    <row r="287" spans="1:5" ht="15" customHeight="1" x14ac:dyDescent="0.2"/>
    <row r="288" spans="1:5" ht="15" customHeight="1" x14ac:dyDescent="0.25">
      <c r="A288" s="68" t="s">
        <v>16</v>
      </c>
      <c r="B288" s="41"/>
      <c r="C288" s="41"/>
      <c r="D288" s="56"/>
      <c r="E288" s="56"/>
    </row>
    <row r="289" spans="1:5" ht="15" customHeight="1" x14ac:dyDescent="0.2">
      <c r="A289" s="40" t="s">
        <v>69</v>
      </c>
      <c r="B289" s="39"/>
      <c r="C289" s="39"/>
      <c r="D289" s="39"/>
      <c r="E289" s="69" t="s">
        <v>87</v>
      </c>
    </row>
    <row r="290" spans="1:5" ht="15" customHeight="1" x14ac:dyDescent="0.2">
      <c r="A290" s="87"/>
      <c r="B290" s="88"/>
      <c r="C290" s="41"/>
      <c r="D290" s="87"/>
      <c r="E290" s="89"/>
    </row>
    <row r="291" spans="1:5" ht="15" customHeight="1" x14ac:dyDescent="0.2">
      <c r="B291" s="103"/>
      <c r="C291" s="44" t="s">
        <v>41</v>
      </c>
      <c r="D291" s="95" t="s">
        <v>58</v>
      </c>
      <c r="E291" s="44" t="s">
        <v>43</v>
      </c>
    </row>
    <row r="292" spans="1:5" ht="15" customHeight="1" x14ac:dyDescent="0.2">
      <c r="B292" s="116"/>
      <c r="C292" s="61">
        <v>2212</v>
      </c>
      <c r="D292" s="91" t="s">
        <v>85</v>
      </c>
      <c r="E292" s="75">
        <v>43560</v>
      </c>
    </row>
    <row r="293" spans="1:5" ht="15" customHeight="1" x14ac:dyDescent="0.2">
      <c r="B293" s="117"/>
      <c r="C293" s="77" t="s">
        <v>45</v>
      </c>
      <c r="D293" s="92"/>
      <c r="E293" s="93">
        <f>SUM(E292:E292)</f>
        <v>43560</v>
      </c>
    </row>
    <row r="294" spans="1:5" ht="15" customHeight="1" x14ac:dyDescent="0.2"/>
    <row r="295" spans="1:5" ht="15" customHeight="1" x14ac:dyDescent="0.2"/>
    <row r="296" spans="1:5" ht="15" customHeight="1" x14ac:dyDescent="0.25">
      <c r="A296" s="36" t="s">
        <v>164</v>
      </c>
    </row>
    <row r="297" spans="1:5" ht="15" customHeight="1" x14ac:dyDescent="0.2">
      <c r="A297" s="176" t="s">
        <v>35</v>
      </c>
      <c r="B297" s="176"/>
      <c r="C297" s="176"/>
      <c r="D297" s="176"/>
      <c r="E297" s="176"/>
    </row>
    <row r="298" spans="1:5" ht="15" customHeight="1" x14ac:dyDescent="0.2">
      <c r="A298" s="175" t="s">
        <v>256</v>
      </c>
      <c r="B298" s="175"/>
      <c r="C298" s="175"/>
      <c r="D298" s="175"/>
      <c r="E298" s="175"/>
    </row>
    <row r="299" spans="1:5" ht="15" customHeight="1" x14ac:dyDescent="0.2">
      <c r="A299" s="175"/>
      <c r="B299" s="175"/>
      <c r="C299" s="175"/>
      <c r="D299" s="175"/>
      <c r="E299" s="175"/>
    </row>
    <row r="300" spans="1:5" ht="15" customHeight="1" x14ac:dyDescent="0.2">
      <c r="A300" s="175"/>
      <c r="B300" s="175"/>
      <c r="C300" s="175"/>
      <c r="D300" s="175"/>
      <c r="E300" s="175"/>
    </row>
    <row r="301" spans="1:5" ht="15" customHeight="1" x14ac:dyDescent="0.2">
      <c r="A301" s="175"/>
      <c r="B301" s="175"/>
      <c r="C301" s="175"/>
      <c r="D301" s="175"/>
      <c r="E301" s="175"/>
    </row>
    <row r="302" spans="1:5" ht="15" customHeight="1" x14ac:dyDescent="0.2">
      <c r="A302" s="175"/>
      <c r="B302" s="175"/>
      <c r="C302" s="175"/>
      <c r="D302" s="175"/>
      <c r="E302" s="175"/>
    </row>
    <row r="303" spans="1:5" ht="15" customHeight="1" x14ac:dyDescent="0.2">
      <c r="A303" s="175"/>
      <c r="B303" s="175"/>
      <c r="C303" s="175"/>
      <c r="D303" s="175"/>
      <c r="E303" s="175"/>
    </row>
    <row r="304" spans="1:5" ht="15" customHeight="1" x14ac:dyDescent="0.2">
      <c r="A304" s="175"/>
      <c r="B304" s="175"/>
      <c r="C304" s="175"/>
      <c r="D304" s="175"/>
      <c r="E304" s="175"/>
    </row>
    <row r="305" spans="1:5" ht="15" customHeight="1" x14ac:dyDescent="0.2">
      <c r="A305" s="113"/>
      <c r="B305" s="113"/>
      <c r="C305" s="113"/>
      <c r="D305" s="113"/>
      <c r="E305" s="113"/>
    </row>
    <row r="306" spans="1:5" ht="15" customHeight="1" x14ac:dyDescent="0.25">
      <c r="A306" s="38" t="s">
        <v>1</v>
      </c>
      <c r="B306" s="39"/>
      <c r="C306" s="39"/>
      <c r="D306" s="39"/>
      <c r="E306" s="39"/>
    </row>
    <row r="307" spans="1:5" ht="15" customHeight="1" x14ac:dyDescent="0.2">
      <c r="A307" s="83" t="s">
        <v>53</v>
      </c>
      <c r="E307" t="s">
        <v>54</v>
      </c>
    </row>
    <row r="308" spans="1:5" ht="15" customHeight="1" x14ac:dyDescent="0.25">
      <c r="B308" s="38"/>
      <c r="C308" s="39"/>
      <c r="D308" s="39"/>
      <c r="E308" s="43"/>
    </row>
    <row r="309" spans="1:5" ht="15" customHeight="1" x14ac:dyDescent="0.2">
      <c r="A309" s="103"/>
      <c r="B309" s="103"/>
      <c r="C309" s="45" t="s">
        <v>41</v>
      </c>
      <c r="D309" s="46" t="s">
        <v>42</v>
      </c>
      <c r="E309" s="44" t="s">
        <v>43</v>
      </c>
    </row>
    <row r="310" spans="1:5" ht="15" customHeight="1" x14ac:dyDescent="0.2">
      <c r="A310" s="114"/>
      <c r="B310" s="115"/>
      <c r="C310" s="61"/>
      <c r="D310" s="102" t="s">
        <v>84</v>
      </c>
      <c r="E310" s="75">
        <v>20355811.93</v>
      </c>
    </row>
    <row r="311" spans="1:5" ht="15" customHeight="1" x14ac:dyDescent="0.2">
      <c r="A311" s="114"/>
      <c r="B311" s="115"/>
      <c r="C311" s="77" t="s">
        <v>45</v>
      </c>
      <c r="D311" s="78"/>
      <c r="E311" s="79">
        <f>SUM(E310:E310)</f>
        <v>20355811.93</v>
      </c>
    </row>
    <row r="312" spans="1:5" ht="15" customHeight="1" x14ac:dyDescent="0.2"/>
    <row r="313" spans="1:5" ht="15" customHeight="1" x14ac:dyDescent="0.2"/>
    <row r="314" spans="1:5" ht="15" customHeight="1" x14ac:dyDescent="0.25">
      <c r="A314" s="68" t="s">
        <v>16</v>
      </c>
      <c r="B314" s="41"/>
      <c r="C314" s="41"/>
      <c r="D314" s="56"/>
      <c r="E314" s="56"/>
    </row>
    <row r="315" spans="1:5" ht="15" customHeight="1" x14ac:dyDescent="0.2">
      <c r="A315" s="40" t="s">
        <v>69</v>
      </c>
      <c r="B315" s="39"/>
      <c r="C315" s="39"/>
      <c r="D315" s="39"/>
      <c r="E315" s="69" t="s">
        <v>87</v>
      </c>
    </row>
    <row r="316" spans="1:5" ht="15" customHeight="1" x14ac:dyDescent="0.2">
      <c r="A316" s="87"/>
      <c r="B316" s="88"/>
      <c r="C316" s="41"/>
      <c r="D316" s="87"/>
      <c r="E316" s="89"/>
    </row>
    <row r="317" spans="1:5" ht="15" customHeight="1" x14ac:dyDescent="0.2">
      <c r="B317" s="103"/>
      <c r="C317" s="44" t="s">
        <v>41</v>
      </c>
      <c r="D317" s="95" t="s">
        <v>58</v>
      </c>
      <c r="E317" s="44" t="s">
        <v>43</v>
      </c>
    </row>
    <row r="318" spans="1:5" ht="15" customHeight="1" x14ac:dyDescent="0.2">
      <c r="B318" s="116"/>
      <c r="C318" s="61">
        <v>2212</v>
      </c>
      <c r="D318" s="91" t="s">
        <v>85</v>
      </c>
      <c r="E318" s="75">
        <v>20355811.93</v>
      </c>
    </row>
    <row r="319" spans="1:5" ht="15" customHeight="1" x14ac:dyDescent="0.2">
      <c r="B319" s="117"/>
      <c r="C319" s="77" t="s">
        <v>45</v>
      </c>
      <c r="D319" s="92"/>
      <c r="E319" s="93">
        <f>SUM(E318:E318)</f>
        <v>20355811.93</v>
      </c>
    </row>
    <row r="320" spans="1:5" ht="15" customHeight="1" x14ac:dyDescent="0.2"/>
    <row r="321" spans="1:5" ht="15" customHeight="1" x14ac:dyDescent="0.2"/>
    <row r="322" spans="1:5" ht="15" customHeight="1" x14ac:dyDescent="0.25">
      <c r="A322" s="36" t="s">
        <v>165</v>
      </c>
    </row>
    <row r="323" spans="1:5" ht="15" customHeight="1" x14ac:dyDescent="0.2">
      <c r="A323" s="176" t="s">
        <v>35</v>
      </c>
      <c r="B323" s="176"/>
      <c r="C323" s="176"/>
      <c r="D323" s="176"/>
      <c r="E323" s="176"/>
    </row>
    <row r="324" spans="1:5" ht="15" customHeight="1" x14ac:dyDescent="0.2">
      <c r="A324" s="175" t="s">
        <v>257</v>
      </c>
      <c r="B324" s="175"/>
      <c r="C324" s="175"/>
      <c r="D324" s="175"/>
      <c r="E324" s="175"/>
    </row>
    <row r="325" spans="1:5" ht="15" customHeight="1" x14ac:dyDescent="0.2">
      <c r="A325" s="175"/>
      <c r="B325" s="175"/>
      <c r="C325" s="175"/>
      <c r="D325" s="175"/>
      <c r="E325" s="175"/>
    </row>
    <row r="326" spans="1:5" ht="15" customHeight="1" x14ac:dyDescent="0.2">
      <c r="A326" s="175"/>
      <c r="B326" s="175"/>
      <c r="C326" s="175"/>
      <c r="D326" s="175"/>
      <c r="E326" s="175"/>
    </row>
    <row r="327" spans="1:5" ht="15" customHeight="1" x14ac:dyDescent="0.2">
      <c r="A327" s="175"/>
      <c r="B327" s="175"/>
      <c r="C327" s="175"/>
      <c r="D327" s="175"/>
      <c r="E327" s="175"/>
    </row>
    <row r="328" spans="1:5" ht="15" customHeight="1" x14ac:dyDescent="0.2">
      <c r="A328" s="175"/>
      <c r="B328" s="175"/>
      <c r="C328" s="175"/>
      <c r="D328" s="175"/>
      <c r="E328" s="175"/>
    </row>
    <row r="329" spans="1:5" ht="15" customHeight="1" x14ac:dyDescent="0.2">
      <c r="A329" s="175"/>
      <c r="B329" s="175"/>
      <c r="C329" s="175"/>
      <c r="D329" s="175"/>
      <c r="E329" s="175"/>
    </row>
    <row r="330" spans="1:5" ht="15" customHeight="1" x14ac:dyDescent="0.2">
      <c r="A330" s="175"/>
      <c r="B330" s="175"/>
      <c r="C330" s="175"/>
      <c r="D330" s="175"/>
      <c r="E330" s="175"/>
    </row>
    <row r="331" spans="1:5" ht="15" customHeight="1" x14ac:dyDescent="0.2">
      <c r="A331" s="113"/>
      <c r="B331" s="113"/>
      <c r="C331" s="113"/>
      <c r="D331" s="113"/>
      <c r="E331" s="113"/>
    </row>
    <row r="332" spans="1:5" ht="15" customHeight="1" x14ac:dyDescent="0.25">
      <c r="A332" s="38" t="s">
        <v>1</v>
      </c>
      <c r="B332" s="39"/>
      <c r="C332" s="39"/>
      <c r="D332" s="39"/>
      <c r="E332" s="39"/>
    </row>
    <row r="333" spans="1:5" ht="15" customHeight="1" x14ac:dyDescent="0.2">
      <c r="A333" s="83" t="s">
        <v>53</v>
      </c>
      <c r="E333" t="s">
        <v>54</v>
      </c>
    </row>
    <row r="334" spans="1:5" ht="15" customHeight="1" x14ac:dyDescent="0.25">
      <c r="B334" s="38"/>
      <c r="C334" s="39"/>
      <c r="D334" s="39"/>
      <c r="E334" s="43"/>
    </row>
    <row r="335" spans="1:5" ht="15" customHeight="1" x14ac:dyDescent="0.2">
      <c r="A335" s="103"/>
      <c r="B335" s="103"/>
      <c r="C335" s="45" t="s">
        <v>41</v>
      </c>
      <c r="D335" s="46" t="s">
        <v>42</v>
      </c>
      <c r="E335" s="44" t="s">
        <v>43</v>
      </c>
    </row>
    <row r="336" spans="1:5" ht="15" customHeight="1" x14ac:dyDescent="0.2">
      <c r="A336" s="114"/>
      <c r="B336" s="115"/>
      <c r="C336" s="61"/>
      <c r="D336" s="102" t="s">
        <v>84</v>
      </c>
      <c r="E336" s="75">
        <f>39029.76+2188605.92</f>
        <v>2227635.6799999997</v>
      </c>
    </row>
    <row r="337" spans="1:5" ht="15" customHeight="1" x14ac:dyDescent="0.2">
      <c r="A337" s="114"/>
      <c r="B337" s="115"/>
      <c r="C337" s="77" t="s">
        <v>45</v>
      </c>
      <c r="D337" s="78"/>
      <c r="E337" s="79">
        <f>SUM(E336:E336)</f>
        <v>2227635.6799999997</v>
      </c>
    </row>
    <row r="338" spans="1:5" ht="15" customHeight="1" x14ac:dyDescent="0.2"/>
    <row r="339" spans="1:5" ht="15" customHeight="1" x14ac:dyDescent="0.25">
      <c r="A339" s="68" t="s">
        <v>16</v>
      </c>
      <c r="B339" s="41"/>
      <c r="C339" s="41"/>
      <c r="D339" s="56"/>
      <c r="E339" s="56"/>
    </row>
    <row r="340" spans="1:5" ht="15" customHeight="1" x14ac:dyDescent="0.2">
      <c r="A340" s="40" t="s">
        <v>69</v>
      </c>
      <c r="B340" s="39"/>
      <c r="C340" s="39"/>
      <c r="D340" s="39"/>
      <c r="E340" s="69" t="s">
        <v>87</v>
      </c>
    </row>
    <row r="341" spans="1:5" ht="15" customHeight="1" x14ac:dyDescent="0.2">
      <c r="A341" s="87"/>
      <c r="B341" s="88"/>
      <c r="C341" s="41"/>
      <c r="D341" s="87"/>
      <c r="E341" s="89"/>
    </row>
    <row r="342" spans="1:5" ht="15" customHeight="1" x14ac:dyDescent="0.2">
      <c r="B342" s="103"/>
      <c r="C342" s="44" t="s">
        <v>41</v>
      </c>
      <c r="D342" s="95" t="s">
        <v>58</v>
      </c>
      <c r="E342" s="44" t="s">
        <v>43</v>
      </c>
    </row>
    <row r="343" spans="1:5" ht="15" customHeight="1" x14ac:dyDescent="0.2">
      <c r="B343" s="116"/>
      <c r="C343" s="61">
        <v>2212</v>
      </c>
      <c r="D343" s="91" t="s">
        <v>85</v>
      </c>
      <c r="E343" s="75">
        <f>39029.76+2188605.92</f>
        <v>2227635.6799999997</v>
      </c>
    </row>
    <row r="344" spans="1:5" ht="15" customHeight="1" x14ac:dyDescent="0.2">
      <c r="B344" s="117"/>
      <c r="C344" s="77" t="s">
        <v>45</v>
      </c>
      <c r="D344" s="92"/>
      <c r="E344" s="79">
        <f>SUM(E343:E343)</f>
        <v>2227635.6799999997</v>
      </c>
    </row>
    <row r="345" spans="1:5" ht="15" customHeight="1" x14ac:dyDescent="0.2"/>
    <row r="346" spans="1:5" ht="15" customHeight="1" x14ac:dyDescent="0.2"/>
    <row r="347" spans="1:5" ht="15" customHeight="1" x14ac:dyDescent="0.25">
      <c r="A347" s="36" t="s">
        <v>166</v>
      </c>
    </row>
    <row r="348" spans="1:5" ht="15" customHeight="1" x14ac:dyDescent="0.2">
      <c r="A348" s="176" t="s">
        <v>35</v>
      </c>
      <c r="B348" s="176"/>
      <c r="C348" s="176"/>
      <c r="D348" s="176"/>
      <c r="E348" s="176"/>
    </row>
    <row r="349" spans="1:5" ht="15" customHeight="1" x14ac:dyDescent="0.2">
      <c r="A349" s="175" t="s">
        <v>258</v>
      </c>
      <c r="B349" s="175"/>
      <c r="C349" s="175"/>
      <c r="D349" s="175"/>
      <c r="E349" s="175"/>
    </row>
    <row r="350" spans="1:5" ht="15" customHeight="1" x14ac:dyDescent="0.2">
      <c r="A350" s="175"/>
      <c r="B350" s="175"/>
      <c r="C350" s="175"/>
      <c r="D350" s="175"/>
      <c r="E350" s="175"/>
    </row>
    <row r="351" spans="1:5" ht="15" customHeight="1" x14ac:dyDescent="0.2">
      <c r="A351" s="175"/>
      <c r="B351" s="175"/>
      <c r="C351" s="175"/>
      <c r="D351" s="175"/>
      <c r="E351" s="175"/>
    </row>
    <row r="352" spans="1:5" ht="15" customHeight="1" x14ac:dyDescent="0.2">
      <c r="A352" s="175"/>
      <c r="B352" s="175"/>
      <c r="C352" s="175"/>
      <c r="D352" s="175"/>
      <c r="E352" s="175"/>
    </row>
    <row r="353" spans="1:5" ht="15" customHeight="1" x14ac:dyDescent="0.2">
      <c r="A353" s="175"/>
      <c r="B353" s="175"/>
      <c r="C353" s="175"/>
      <c r="D353" s="175"/>
      <c r="E353" s="175"/>
    </row>
    <row r="354" spans="1:5" ht="15" customHeight="1" x14ac:dyDescent="0.2">
      <c r="A354" s="175"/>
      <c r="B354" s="175"/>
      <c r="C354" s="175"/>
      <c r="D354" s="175"/>
      <c r="E354" s="175"/>
    </row>
    <row r="355" spans="1:5" ht="15" customHeight="1" x14ac:dyDescent="0.2">
      <c r="A355" s="175"/>
      <c r="B355" s="175"/>
      <c r="C355" s="175"/>
      <c r="D355" s="175"/>
      <c r="E355" s="175"/>
    </row>
    <row r="356" spans="1:5" ht="15" customHeight="1" x14ac:dyDescent="0.2">
      <c r="A356" s="175"/>
      <c r="B356" s="175"/>
      <c r="C356" s="175"/>
      <c r="D356" s="175"/>
      <c r="E356" s="175"/>
    </row>
    <row r="357" spans="1:5" ht="15" customHeight="1" x14ac:dyDescent="0.2">
      <c r="A357" s="113"/>
      <c r="B357" s="113"/>
      <c r="C357" s="113"/>
      <c r="D357" s="113"/>
      <c r="E357" s="113"/>
    </row>
    <row r="358" spans="1:5" ht="15" customHeight="1" x14ac:dyDescent="0.25">
      <c r="A358" s="38" t="s">
        <v>1</v>
      </c>
      <c r="B358" s="39"/>
      <c r="C358" s="39"/>
      <c r="D358" s="39"/>
      <c r="E358" s="39"/>
    </row>
    <row r="359" spans="1:5" ht="15" customHeight="1" x14ac:dyDescent="0.2">
      <c r="A359" s="83" t="s">
        <v>53</v>
      </c>
      <c r="E359" t="s">
        <v>54</v>
      </c>
    </row>
    <row r="360" spans="1:5" ht="15" customHeight="1" x14ac:dyDescent="0.25">
      <c r="B360" s="38"/>
      <c r="C360" s="39"/>
      <c r="D360" s="39"/>
      <c r="E360" s="43"/>
    </row>
    <row r="361" spans="1:5" ht="15" customHeight="1" x14ac:dyDescent="0.2">
      <c r="A361" s="103"/>
      <c r="B361" s="103"/>
      <c r="C361" s="45" t="s">
        <v>41</v>
      </c>
      <c r="D361" s="46" t="s">
        <v>42</v>
      </c>
      <c r="E361" s="44" t="s">
        <v>43</v>
      </c>
    </row>
    <row r="362" spans="1:5" ht="15" customHeight="1" x14ac:dyDescent="0.2">
      <c r="A362" s="114"/>
      <c r="B362" s="115"/>
      <c r="C362" s="61"/>
      <c r="D362" s="102" t="s">
        <v>84</v>
      </c>
      <c r="E362" s="75">
        <v>13068</v>
      </c>
    </row>
    <row r="363" spans="1:5" ht="15" customHeight="1" x14ac:dyDescent="0.2">
      <c r="A363" s="114"/>
      <c r="B363" s="115"/>
      <c r="C363" s="77" t="s">
        <v>45</v>
      </c>
      <c r="D363" s="78"/>
      <c r="E363" s="79">
        <f>SUM(E362:E362)</f>
        <v>13068</v>
      </c>
    </row>
    <row r="364" spans="1:5" ht="15" customHeight="1" x14ac:dyDescent="0.2"/>
    <row r="365" spans="1:5" ht="15" customHeight="1" x14ac:dyDescent="0.25">
      <c r="A365" s="68" t="s">
        <v>16</v>
      </c>
      <c r="B365" s="41"/>
      <c r="C365" s="41"/>
      <c r="D365" s="56"/>
      <c r="E365" s="56"/>
    </row>
    <row r="366" spans="1:5" ht="15" customHeight="1" x14ac:dyDescent="0.2">
      <c r="A366" s="40" t="s">
        <v>69</v>
      </c>
      <c r="B366" s="39"/>
      <c r="C366" s="39"/>
      <c r="D366" s="39"/>
      <c r="E366" s="69" t="s">
        <v>70</v>
      </c>
    </row>
    <row r="367" spans="1:5" ht="15" customHeight="1" x14ac:dyDescent="0.2">
      <c r="A367" s="87"/>
      <c r="B367" s="88"/>
      <c r="C367" s="41"/>
      <c r="D367" s="87"/>
      <c r="E367" s="89"/>
    </row>
    <row r="368" spans="1:5" ht="15" customHeight="1" x14ac:dyDescent="0.2">
      <c r="B368" s="103"/>
      <c r="C368" s="44" t="s">
        <v>41</v>
      </c>
      <c r="D368" s="95" t="s">
        <v>58</v>
      </c>
      <c r="E368" s="44" t="s">
        <v>43</v>
      </c>
    </row>
    <row r="369" spans="1:5" ht="15" customHeight="1" x14ac:dyDescent="0.2">
      <c r="B369" s="116"/>
      <c r="C369" s="61">
        <v>3122</v>
      </c>
      <c r="D369" s="91" t="s">
        <v>85</v>
      </c>
      <c r="E369" s="75">
        <v>13068</v>
      </c>
    </row>
    <row r="370" spans="1:5" ht="15" customHeight="1" x14ac:dyDescent="0.2">
      <c r="B370" s="117"/>
      <c r="C370" s="77" t="s">
        <v>45</v>
      </c>
      <c r="D370" s="92"/>
      <c r="E370" s="93">
        <f>SUM(E369:E369)</f>
        <v>13068</v>
      </c>
    </row>
    <row r="371" spans="1:5" ht="15" customHeight="1" x14ac:dyDescent="0.2"/>
    <row r="372" spans="1:5" ht="15" customHeight="1" x14ac:dyDescent="0.2"/>
    <row r="373" spans="1:5" ht="15" customHeight="1" x14ac:dyDescent="0.25">
      <c r="A373" s="36" t="s">
        <v>167</v>
      </c>
    </row>
    <row r="374" spans="1:5" ht="15" customHeight="1" x14ac:dyDescent="0.2">
      <c r="A374" s="176" t="s">
        <v>35</v>
      </c>
      <c r="B374" s="176"/>
      <c r="C374" s="176"/>
      <c r="D374" s="176"/>
      <c r="E374" s="176"/>
    </row>
    <row r="375" spans="1:5" ht="15" customHeight="1" x14ac:dyDescent="0.2">
      <c r="A375" s="175" t="s">
        <v>259</v>
      </c>
      <c r="B375" s="175"/>
      <c r="C375" s="175"/>
      <c r="D375" s="175"/>
      <c r="E375" s="175"/>
    </row>
    <row r="376" spans="1:5" ht="15" customHeight="1" x14ac:dyDescent="0.2">
      <c r="A376" s="175"/>
      <c r="B376" s="175"/>
      <c r="C376" s="175"/>
      <c r="D376" s="175"/>
      <c r="E376" s="175"/>
    </row>
    <row r="377" spans="1:5" ht="15" customHeight="1" x14ac:dyDescent="0.2">
      <c r="A377" s="175"/>
      <c r="B377" s="175"/>
      <c r="C377" s="175"/>
      <c r="D377" s="175"/>
      <c r="E377" s="175"/>
    </row>
    <row r="378" spans="1:5" ht="15" customHeight="1" x14ac:dyDescent="0.2">
      <c r="A378" s="175"/>
      <c r="B378" s="175"/>
      <c r="C378" s="175"/>
      <c r="D378" s="175"/>
      <c r="E378" s="175"/>
    </row>
    <row r="379" spans="1:5" ht="15" customHeight="1" x14ac:dyDescent="0.2">
      <c r="A379" s="175"/>
      <c r="B379" s="175"/>
      <c r="C379" s="175"/>
      <c r="D379" s="175"/>
      <c r="E379" s="175"/>
    </row>
    <row r="380" spans="1:5" ht="15" customHeight="1" x14ac:dyDescent="0.2">
      <c r="A380" s="175"/>
      <c r="B380" s="175"/>
      <c r="C380" s="175"/>
      <c r="D380" s="175"/>
      <c r="E380" s="175"/>
    </row>
    <row r="381" spans="1:5" ht="15" customHeight="1" x14ac:dyDescent="0.2">
      <c r="A381" s="175"/>
      <c r="B381" s="175"/>
      <c r="C381" s="175"/>
      <c r="D381" s="175"/>
      <c r="E381" s="175"/>
    </row>
    <row r="382" spans="1:5" ht="15" customHeight="1" x14ac:dyDescent="0.2">
      <c r="A382" s="175"/>
      <c r="B382" s="175"/>
      <c r="C382" s="175"/>
      <c r="D382" s="175"/>
      <c r="E382" s="175"/>
    </row>
    <row r="383" spans="1:5" ht="15" customHeight="1" x14ac:dyDescent="0.2">
      <c r="A383" s="113"/>
      <c r="B383" s="113"/>
      <c r="C383" s="113"/>
      <c r="D383" s="113"/>
      <c r="E383" s="113"/>
    </row>
    <row r="384" spans="1:5" ht="15" customHeight="1" x14ac:dyDescent="0.25">
      <c r="A384" s="38" t="s">
        <v>1</v>
      </c>
      <c r="B384" s="39"/>
      <c r="C384" s="39"/>
      <c r="D384" s="39"/>
      <c r="E384" s="39"/>
    </row>
    <row r="385" spans="1:5" ht="15" customHeight="1" x14ac:dyDescent="0.2">
      <c r="A385" s="83" t="s">
        <v>53</v>
      </c>
      <c r="E385" t="s">
        <v>54</v>
      </c>
    </row>
    <row r="386" spans="1:5" ht="15" customHeight="1" x14ac:dyDescent="0.25">
      <c r="B386" s="38"/>
      <c r="C386" s="39"/>
      <c r="D386" s="39"/>
      <c r="E386" s="43"/>
    </row>
    <row r="387" spans="1:5" ht="15" customHeight="1" x14ac:dyDescent="0.2">
      <c r="A387" s="103"/>
      <c r="B387" s="103"/>
      <c r="C387" s="45" t="s">
        <v>41</v>
      </c>
      <c r="D387" s="46" t="s">
        <v>42</v>
      </c>
      <c r="E387" s="44" t="s">
        <v>43</v>
      </c>
    </row>
    <row r="388" spans="1:5" ht="15" customHeight="1" x14ac:dyDescent="0.2">
      <c r="A388" s="114"/>
      <c r="B388" s="115"/>
      <c r="C388" s="61"/>
      <c r="D388" s="102" t="s">
        <v>84</v>
      </c>
      <c r="E388" s="75">
        <v>384514.52</v>
      </c>
    </row>
    <row r="389" spans="1:5" ht="15" customHeight="1" x14ac:dyDescent="0.2">
      <c r="A389" s="114"/>
      <c r="B389" s="115"/>
      <c r="C389" s="77" t="s">
        <v>45</v>
      </c>
      <c r="D389" s="78"/>
      <c r="E389" s="79">
        <f>SUM(E388:E388)</f>
        <v>384514.52</v>
      </c>
    </row>
    <row r="390" spans="1:5" ht="15" customHeight="1" x14ac:dyDescent="0.2"/>
    <row r="391" spans="1:5" ht="15" customHeight="1" x14ac:dyDescent="0.25">
      <c r="A391" s="68" t="s">
        <v>16</v>
      </c>
      <c r="B391" s="41"/>
      <c r="C391" s="41"/>
      <c r="D391" s="56"/>
      <c r="E391" s="56"/>
    </row>
    <row r="392" spans="1:5" ht="15" customHeight="1" x14ac:dyDescent="0.2">
      <c r="A392" s="40" t="s">
        <v>69</v>
      </c>
      <c r="B392" s="39"/>
      <c r="C392" s="39"/>
      <c r="D392" s="39"/>
      <c r="E392" s="69" t="s">
        <v>70</v>
      </c>
    </row>
    <row r="393" spans="1:5" ht="15" customHeight="1" x14ac:dyDescent="0.2">
      <c r="A393" s="87"/>
      <c r="B393" s="88"/>
      <c r="C393" s="41"/>
      <c r="D393" s="87"/>
      <c r="E393" s="89"/>
    </row>
    <row r="394" spans="1:5" ht="15" customHeight="1" x14ac:dyDescent="0.2">
      <c r="B394" s="103"/>
      <c r="C394" s="44" t="s">
        <v>41</v>
      </c>
      <c r="D394" s="95" t="s">
        <v>58</v>
      </c>
      <c r="E394" s="44" t="s">
        <v>43</v>
      </c>
    </row>
    <row r="395" spans="1:5" ht="15" customHeight="1" x14ac:dyDescent="0.2">
      <c r="B395" s="116"/>
      <c r="C395" s="61">
        <v>3122</v>
      </c>
      <c r="D395" s="91" t="s">
        <v>85</v>
      </c>
      <c r="E395" s="75">
        <v>384514.52</v>
      </c>
    </row>
    <row r="396" spans="1:5" ht="15" customHeight="1" x14ac:dyDescent="0.2">
      <c r="B396" s="117"/>
      <c r="C396" s="77" t="s">
        <v>45</v>
      </c>
      <c r="D396" s="92"/>
      <c r="E396" s="93">
        <f>SUM(E395:E395)</f>
        <v>384514.52</v>
      </c>
    </row>
    <row r="397" spans="1:5" ht="15" customHeight="1" x14ac:dyDescent="0.2"/>
    <row r="398" spans="1:5" ht="15" customHeight="1" x14ac:dyDescent="0.2"/>
    <row r="399" spans="1:5" ht="15" customHeight="1" x14ac:dyDescent="0.25">
      <c r="A399" s="36" t="s">
        <v>168</v>
      </c>
    </row>
    <row r="400" spans="1:5" ht="15" customHeight="1" x14ac:dyDescent="0.2">
      <c r="A400" s="176" t="s">
        <v>35</v>
      </c>
      <c r="B400" s="176"/>
      <c r="C400" s="176"/>
      <c r="D400" s="176"/>
      <c r="E400" s="176"/>
    </row>
    <row r="401" spans="1:5" ht="15" customHeight="1" x14ac:dyDescent="0.2">
      <c r="A401" s="175" t="s">
        <v>260</v>
      </c>
      <c r="B401" s="175"/>
      <c r="C401" s="175"/>
      <c r="D401" s="175"/>
      <c r="E401" s="175"/>
    </row>
    <row r="402" spans="1:5" ht="15" customHeight="1" x14ac:dyDescent="0.2">
      <c r="A402" s="175"/>
      <c r="B402" s="175"/>
      <c r="C402" s="175"/>
      <c r="D402" s="175"/>
      <c r="E402" s="175"/>
    </row>
    <row r="403" spans="1:5" ht="15" customHeight="1" x14ac:dyDescent="0.2">
      <c r="A403" s="175"/>
      <c r="B403" s="175"/>
      <c r="C403" s="175"/>
      <c r="D403" s="175"/>
      <c r="E403" s="175"/>
    </row>
    <row r="404" spans="1:5" ht="15" customHeight="1" x14ac:dyDescent="0.2">
      <c r="A404" s="175"/>
      <c r="B404" s="175"/>
      <c r="C404" s="175"/>
      <c r="D404" s="175"/>
      <c r="E404" s="175"/>
    </row>
    <row r="405" spans="1:5" ht="15" customHeight="1" x14ac:dyDescent="0.2">
      <c r="A405" s="175"/>
      <c r="B405" s="175"/>
      <c r="C405" s="175"/>
      <c r="D405" s="175"/>
      <c r="E405" s="175"/>
    </row>
    <row r="406" spans="1:5" ht="15" customHeight="1" x14ac:dyDescent="0.2">
      <c r="A406" s="175"/>
      <c r="B406" s="175"/>
      <c r="C406" s="175"/>
      <c r="D406" s="175"/>
      <c r="E406" s="175"/>
    </row>
    <row r="407" spans="1:5" ht="15" customHeight="1" x14ac:dyDescent="0.2">
      <c r="A407" s="175"/>
      <c r="B407" s="175"/>
      <c r="C407" s="175"/>
      <c r="D407" s="175"/>
      <c r="E407" s="175"/>
    </row>
    <row r="408" spans="1:5" ht="15" customHeight="1" x14ac:dyDescent="0.2">
      <c r="A408" s="175"/>
      <c r="B408" s="175"/>
      <c r="C408" s="175"/>
      <c r="D408" s="175"/>
      <c r="E408" s="175"/>
    </row>
    <row r="409" spans="1:5" ht="15" customHeight="1" x14ac:dyDescent="0.2">
      <c r="A409" s="113"/>
      <c r="B409" s="113"/>
      <c r="C409" s="113"/>
      <c r="D409" s="113"/>
      <c r="E409" s="113"/>
    </row>
    <row r="410" spans="1:5" ht="15" customHeight="1" x14ac:dyDescent="0.25">
      <c r="A410" s="38" t="s">
        <v>1</v>
      </c>
      <c r="B410" s="39"/>
      <c r="C410" s="39"/>
      <c r="D410" s="39"/>
      <c r="E410" s="39"/>
    </row>
    <row r="411" spans="1:5" ht="15" customHeight="1" x14ac:dyDescent="0.2">
      <c r="A411" s="83" t="s">
        <v>53</v>
      </c>
      <c r="E411" t="s">
        <v>54</v>
      </c>
    </row>
    <row r="412" spans="1:5" ht="15" customHeight="1" x14ac:dyDescent="0.25">
      <c r="B412" s="38"/>
      <c r="C412" s="39"/>
      <c r="D412" s="39"/>
      <c r="E412" s="43"/>
    </row>
    <row r="413" spans="1:5" ht="15" customHeight="1" x14ac:dyDescent="0.2">
      <c r="A413" s="103"/>
      <c r="B413" s="103"/>
      <c r="C413" s="45" t="s">
        <v>41</v>
      </c>
      <c r="D413" s="46" t="s">
        <v>42</v>
      </c>
      <c r="E413" s="44" t="s">
        <v>43</v>
      </c>
    </row>
    <row r="414" spans="1:5" ht="15" customHeight="1" x14ac:dyDescent="0.2">
      <c r="A414" s="114"/>
      <c r="B414" s="115"/>
      <c r="C414" s="61"/>
      <c r="D414" s="102" t="s">
        <v>84</v>
      </c>
      <c r="E414" s="75">
        <v>22824.47</v>
      </c>
    </row>
    <row r="415" spans="1:5" ht="15" customHeight="1" x14ac:dyDescent="0.2">
      <c r="A415" s="114"/>
      <c r="B415" s="115"/>
      <c r="C415" s="77" t="s">
        <v>45</v>
      </c>
      <c r="D415" s="78"/>
      <c r="E415" s="79">
        <f>SUM(E414:E414)</f>
        <v>22824.47</v>
      </c>
    </row>
    <row r="416" spans="1:5" ht="15" customHeight="1" x14ac:dyDescent="0.2"/>
    <row r="417" spans="1:5" ht="15" customHeight="1" x14ac:dyDescent="0.2"/>
    <row r="418" spans="1:5" ht="15" customHeight="1" x14ac:dyDescent="0.25">
      <c r="A418" s="68" t="s">
        <v>16</v>
      </c>
      <c r="B418" s="41"/>
      <c r="C418" s="41"/>
      <c r="D418" s="56"/>
      <c r="E418" s="56"/>
    </row>
    <row r="419" spans="1:5" ht="15" customHeight="1" x14ac:dyDescent="0.2">
      <c r="A419" s="40" t="s">
        <v>69</v>
      </c>
      <c r="B419" s="39"/>
      <c r="C419" s="39"/>
      <c r="D419" s="39"/>
      <c r="E419" s="69" t="s">
        <v>70</v>
      </c>
    </row>
    <row r="420" spans="1:5" ht="15" customHeight="1" x14ac:dyDescent="0.2">
      <c r="A420" s="87"/>
      <c r="B420" s="88"/>
      <c r="C420" s="41"/>
      <c r="D420" s="87"/>
      <c r="E420" s="89"/>
    </row>
    <row r="421" spans="1:5" ht="15" customHeight="1" x14ac:dyDescent="0.2">
      <c r="B421" s="103"/>
      <c r="C421" s="44" t="s">
        <v>41</v>
      </c>
      <c r="D421" s="95" t="s">
        <v>58</v>
      </c>
      <c r="E421" s="44" t="s">
        <v>43</v>
      </c>
    </row>
    <row r="422" spans="1:5" ht="15" customHeight="1" x14ac:dyDescent="0.2">
      <c r="B422" s="116"/>
      <c r="C422" s="61">
        <v>3122</v>
      </c>
      <c r="D422" s="91" t="s">
        <v>85</v>
      </c>
      <c r="E422" s="75">
        <v>22824.47</v>
      </c>
    </row>
    <row r="423" spans="1:5" ht="15" customHeight="1" x14ac:dyDescent="0.2">
      <c r="B423" s="117"/>
      <c r="C423" s="77" t="s">
        <v>45</v>
      </c>
      <c r="D423" s="92"/>
      <c r="E423" s="93">
        <f>SUM(E422:E422)</f>
        <v>22824.47</v>
      </c>
    </row>
    <row r="424" spans="1:5" ht="15" customHeight="1" x14ac:dyDescent="0.2"/>
    <row r="425" spans="1:5" ht="15" customHeight="1" x14ac:dyDescent="0.2"/>
    <row r="426" spans="1:5" ht="15" customHeight="1" x14ac:dyDescent="0.25">
      <c r="A426" s="36" t="s">
        <v>169</v>
      </c>
    </row>
    <row r="427" spans="1:5" ht="15" customHeight="1" x14ac:dyDescent="0.2">
      <c r="A427" s="174" t="s">
        <v>170</v>
      </c>
      <c r="B427" s="174"/>
      <c r="C427" s="174"/>
      <c r="D427" s="174"/>
      <c r="E427" s="174"/>
    </row>
    <row r="428" spans="1:5" ht="15" customHeight="1" x14ac:dyDescent="0.2">
      <c r="A428" s="174"/>
      <c r="B428" s="174"/>
      <c r="C428" s="174"/>
      <c r="D428" s="174"/>
      <c r="E428" s="174"/>
    </row>
    <row r="429" spans="1:5" ht="15" customHeight="1" x14ac:dyDescent="0.2">
      <c r="A429" s="175" t="s">
        <v>171</v>
      </c>
      <c r="B429" s="175"/>
      <c r="C429" s="175"/>
      <c r="D429" s="175"/>
      <c r="E429" s="175"/>
    </row>
    <row r="430" spans="1:5" ht="15" customHeight="1" x14ac:dyDescent="0.2">
      <c r="A430" s="175"/>
      <c r="B430" s="175"/>
      <c r="C430" s="175"/>
      <c r="D430" s="175"/>
      <c r="E430" s="175"/>
    </row>
    <row r="431" spans="1:5" ht="15" customHeight="1" x14ac:dyDescent="0.2">
      <c r="A431" s="175"/>
      <c r="B431" s="175"/>
      <c r="C431" s="175"/>
      <c r="D431" s="175"/>
      <c r="E431" s="175"/>
    </row>
    <row r="432" spans="1:5" ht="15" customHeight="1" x14ac:dyDescent="0.2">
      <c r="A432" s="175"/>
      <c r="B432" s="175"/>
      <c r="C432" s="175"/>
      <c r="D432" s="175"/>
      <c r="E432" s="175"/>
    </row>
    <row r="433" spans="1:5" ht="15" customHeight="1" x14ac:dyDescent="0.2">
      <c r="A433" s="175"/>
      <c r="B433" s="175"/>
      <c r="C433" s="175"/>
      <c r="D433" s="175"/>
      <c r="E433" s="175"/>
    </row>
    <row r="434" spans="1:5" ht="15" customHeight="1" x14ac:dyDescent="0.2">
      <c r="A434" s="175"/>
      <c r="B434" s="175"/>
      <c r="C434" s="175"/>
      <c r="D434" s="175"/>
      <c r="E434" s="175"/>
    </row>
    <row r="435" spans="1:5" ht="15" customHeight="1" x14ac:dyDescent="0.2">
      <c r="A435" s="175"/>
      <c r="B435" s="175"/>
      <c r="C435" s="175"/>
      <c r="D435" s="175"/>
      <c r="E435" s="175"/>
    </row>
    <row r="436" spans="1:5" ht="15" customHeight="1" x14ac:dyDescent="0.2">
      <c r="A436" s="175"/>
      <c r="B436" s="175"/>
      <c r="C436" s="175"/>
      <c r="D436" s="175"/>
      <c r="E436" s="175"/>
    </row>
    <row r="437" spans="1:5" ht="15" customHeight="1" x14ac:dyDescent="0.2">
      <c r="A437" s="175"/>
      <c r="B437" s="175"/>
      <c r="C437" s="175"/>
      <c r="D437" s="175"/>
      <c r="E437" s="175"/>
    </row>
    <row r="438" spans="1:5" ht="15" customHeight="1" x14ac:dyDescent="0.2"/>
    <row r="439" spans="1:5" ht="15" customHeight="1" x14ac:dyDescent="0.25">
      <c r="A439" s="68" t="s">
        <v>16</v>
      </c>
      <c r="B439" s="41"/>
      <c r="C439" s="41"/>
      <c r="D439" s="41"/>
      <c r="E439" s="41"/>
    </row>
    <row r="440" spans="1:5" ht="15" customHeight="1" x14ac:dyDescent="0.2">
      <c r="A440" s="40" t="s">
        <v>53</v>
      </c>
      <c r="B440" s="41"/>
      <c r="C440" s="41"/>
      <c r="D440" s="41"/>
      <c r="E440" s="42" t="s">
        <v>54</v>
      </c>
    </row>
    <row r="441" spans="1:5" ht="15" customHeight="1" x14ac:dyDescent="0.25">
      <c r="A441" s="68"/>
      <c r="B441" s="70"/>
      <c r="C441" s="41"/>
      <c r="D441" s="41"/>
      <c r="E441" s="71"/>
    </row>
    <row r="442" spans="1:5" ht="15" customHeight="1" x14ac:dyDescent="0.2">
      <c r="B442" s="44" t="s">
        <v>40</v>
      </c>
      <c r="C442" s="44" t="s">
        <v>41</v>
      </c>
      <c r="D442" s="90" t="s">
        <v>58</v>
      </c>
      <c r="E442" s="47" t="s">
        <v>43</v>
      </c>
    </row>
    <row r="443" spans="1:5" ht="15" customHeight="1" x14ac:dyDescent="0.2">
      <c r="B443" s="152">
        <v>13307</v>
      </c>
      <c r="C443" s="153">
        <v>4324</v>
      </c>
      <c r="D443" s="119" t="s">
        <v>78</v>
      </c>
      <c r="E443" s="154">
        <v>-278920</v>
      </c>
    </row>
    <row r="444" spans="1:5" ht="15" customHeight="1" x14ac:dyDescent="0.2">
      <c r="B444" s="155"/>
      <c r="C444" s="77" t="s">
        <v>45</v>
      </c>
      <c r="D444" s="78"/>
      <c r="E444" s="79">
        <f>SUM(E443:E443)</f>
        <v>-278920</v>
      </c>
    </row>
    <row r="445" spans="1:5" ht="15" customHeight="1" x14ac:dyDescent="0.2"/>
    <row r="446" spans="1:5" ht="15" customHeight="1" x14ac:dyDescent="0.25">
      <c r="A446" s="38" t="s">
        <v>16</v>
      </c>
      <c r="B446" s="39"/>
      <c r="C446" s="39"/>
      <c r="D446" s="39"/>
      <c r="E446" s="39"/>
    </row>
    <row r="447" spans="1:5" ht="15" customHeight="1" x14ac:dyDescent="0.2">
      <c r="A447" s="83" t="s">
        <v>63</v>
      </c>
      <c r="B447" s="146"/>
      <c r="C447" s="146"/>
      <c r="D447" s="146"/>
      <c r="E447" s="146" t="s">
        <v>64</v>
      </c>
    </row>
    <row r="448" spans="1:5" ht="15" customHeight="1" x14ac:dyDescent="0.2">
      <c r="A448" s="146"/>
      <c r="B448" s="57"/>
      <c r="C448" s="39"/>
      <c r="D448" s="146"/>
      <c r="E448" s="58"/>
    </row>
    <row r="449" spans="1:5" ht="15" customHeight="1" x14ac:dyDescent="0.2">
      <c r="B449" s="44" t="s">
        <v>40</v>
      </c>
      <c r="C449" s="45" t="s">
        <v>41</v>
      </c>
      <c r="D449" s="59" t="s">
        <v>42</v>
      </c>
      <c r="E449" s="47" t="s">
        <v>43</v>
      </c>
    </row>
    <row r="450" spans="1:5" ht="15" customHeight="1" x14ac:dyDescent="0.2">
      <c r="B450" s="152">
        <v>13307</v>
      </c>
      <c r="C450" s="148"/>
      <c r="D450" s="62" t="s">
        <v>172</v>
      </c>
      <c r="E450" s="63">
        <v>88160</v>
      </c>
    </row>
    <row r="451" spans="1:5" ht="15" customHeight="1" x14ac:dyDescent="0.2">
      <c r="B451" s="155"/>
      <c r="C451" s="53" t="s">
        <v>45</v>
      </c>
      <c r="D451" s="65"/>
      <c r="E451" s="66">
        <f>SUM(E450:E450)</f>
        <v>88160</v>
      </c>
    </row>
    <row r="452" spans="1:5" ht="15" customHeight="1" x14ac:dyDescent="0.2">
      <c r="A452" s="146"/>
      <c r="B452" s="146"/>
      <c r="C452" s="146"/>
      <c r="D452" s="146"/>
      <c r="E452" s="146"/>
    </row>
    <row r="453" spans="1:5" ht="15" customHeight="1" x14ac:dyDescent="0.25">
      <c r="A453" s="38" t="s">
        <v>16</v>
      </c>
      <c r="B453" s="39"/>
      <c r="C453" s="39"/>
      <c r="D453" s="39"/>
      <c r="E453" s="39"/>
    </row>
    <row r="454" spans="1:5" ht="15" customHeight="1" x14ac:dyDescent="0.2">
      <c r="A454" s="83" t="s">
        <v>173</v>
      </c>
      <c r="B454" s="146"/>
      <c r="C454" s="146"/>
      <c r="D454" s="146"/>
      <c r="E454" s="146" t="s">
        <v>174</v>
      </c>
    </row>
    <row r="455" spans="1:5" ht="15" customHeight="1" x14ac:dyDescent="0.2">
      <c r="A455" s="146"/>
      <c r="B455" s="57"/>
      <c r="C455" s="39"/>
      <c r="D455" s="146"/>
      <c r="E455" s="58"/>
    </row>
    <row r="456" spans="1:5" ht="15" customHeight="1" x14ac:dyDescent="0.2">
      <c r="A456" s="118"/>
      <c r="B456" s="44" t="s">
        <v>40</v>
      </c>
      <c r="C456" s="45" t="s">
        <v>41</v>
      </c>
      <c r="D456" s="59" t="s">
        <v>42</v>
      </c>
      <c r="E456" s="47" t="s">
        <v>43</v>
      </c>
    </row>
    <row r="457" spans="1:5" ht="15" customHeight="1" x14ac:dyDescent="0.2">
      <c r="A457" s="156"/>
      <c r="B457" s="152">
        <v>13307</v>
      </c>
      <c r="C457" s="148"/>
      <c r="D457" s="62" t="s">
        <v>172</v>
      </c>
      <c r="E457" s="127">
        <v>190760</v>
      </c>
    </row>
    <row r="458" spans="1:5" ht="15" customHeight="1" x14ac:dyDescent="0.2">
      <c r="A458" s="157"/>
      <c r="B458" s="155"/>
      <c r="C458" s="53" t="s">
        <v>45</v>
      </c>
      <c r="D458" s="65"/>
      <c r="E458" s="66">
        <f>SUM(E457)</f>
        <v>190760</v>
      </c>
    </row>
    <row r="459" spans="1:5" ht="15" customHeight="1" x14ac:dyDescent="0.2"/>
    <row r="460" spans="1:5" ht="15" customHeight="1" x14ac:dyDescent="0.2"/>
    <row r="461" spans="1:5" ht="15" customHeight="1" x14ac:dyDescent="0.2"/>
    <row r="462" spans="1:5" ht="15" customHeight="1" x14ac:dyDescent="0.2"/>
    <row r="463" spans="1:5" ht="15" customHeight="1" x14ac:dyDescent="0.2"/>
    <row r="464" spans="1:5" ht="15" customHeight="1" x14ac:dyDescent="0.2"/>
    <row r="465" spans="1:5" ht="15" customHeight="1" x14ac:dyDescent="0.2"/>
    <row r="466" spans="1:5" ht="15" customHeight="1" x14ac:dyDescent="0.2"/>
    <row r="467" spans="1:5" ht="15" customHeight="1" x14ac:dyDescent="0.2"/>
    <row r="468" spans="1:5" ht="15" customHeight="1" x14ac:dyDescent="0.2"/>
    <row r="469" spans="1:5" ht="15" customHeight="1" x14ac:dyDescent="0.25">
      <c r="A469" s="36" t="s">
        <v>175</v>
      </c>
    </row>
    <row r="470" spans="1:5" ht="15" customHeight="1" x14ac:dyDescent="0.2">
      <c r="A470" s="174" t="s">
        <v>176</v>
      </c>
      <c r="B470" s="174"/>
      <c r="C470" s="174"/>
      <c r="D470" s="174"/>
      <c r="E470" s="174"/>
    </row>
    <row r="471" spans="1:5" ht="15" customHeight="1" x14ac:dyDescent="0.2">
      <c r="A471" s="174"/>
      <c r="B471" s="174"/>
      <c r="C471" s="174"/>
      <c r="D471" s="174"/>
      <c r="E471" s="174"/>
    </row>
    <row r="472" spans="1:5" ht="15" customHeight="1" x14ac:dyDescent="0.2">
      <c r="A472" s="175" t="s">
        <v>261</v>
      </c>
      <c r="B472" s="175"/>
      <c r="C472" s="175"/>
      <c r="D472" s="175"/>
      <c r="E472" s="175"/>
    </row>
    <row r="473" spans="1:5" ht="15" customHeight="1" x14ac:dyDescent="0.2">
      <c r="A473" s="175"/>
      <c r="B473" s="175"/>
      <c r="C473" s="175"/>
      <c r="D473" s="175"/>
      <c r="E473" s="175"/>
    </row>
    <row r="474" spans="1:5" ht="15" customHeight="1" x14ac:dyDescent="0.2">
      <c r="A474" s="175"/>
      <c r="B474" s="175"/>
      <c r="C474" s="175"/>
      <c r="D474" s="175"/>
      <c r="E474" s="175"/>
    </row>
    <row r="475" spans="1:5" ht="15" customHeight="1" x14ac:dyDescent="0.2">
      <c r="A475" s="175"/>
      <c r="B475" s="175"/>
      <c r="C475" s="175"/>
      <c r="D475" s="175"/>
      <c r="E475" s="175"/>
    </row>
    <row r="476" spans="1:5" ht="15" customHeight="1" x14ac:dyDescent="0.2">
      <c r="A476" s="175"/>
      <c r="B476" s="175"/>
      <c r="C476" s="175"/>
      <c r="D476" s="175"/>
      <c r="E476" s="175"/>
    </row>
    <row r="477" spans="1:5" ht="15" customHeight="1" x14ac:dyDescent="0.2">
      <c r="A477" s="175"/>
      <c r="B477" s="175"/>
      <c r="C477" s="175"/>
      <c r="D477" s="175"/>
      <c r="E477" s="175"/>
    </row>
    <row r="478" spans="1:5" ht="15" customHeight="1" x14ac:dyDescent="0.2">
      <c r="A478" s="175"/>
      <c r="B478" s="175"/>
      <c r="C478" s="175"/>
      <c r="D478" s="175"/>
      <c r="E478" s="175"/>
    </row>
    <row r="479" spans="1:5" ht="15" customHeight="1" x14ac:dyDescent="0.2">
      <c r="A479" s="175"/>
      <c r="B479" s="175"/>
      <c r="C479" s="175"/>
      <c r="D479" s="175"/>
      <c r="E479" s="175"/>
    </row>
    <row r="480" spans="1:5" ht="15" customHeight="1" x14ac:dyDescent="0.2">
      <c r="A480" s="113"/>
      <c r="B480" s="113"/>
      <c r="C480" s="113"/>
      <c r="D480" s="113"/>
      <c r="E480" s="113"/>
    </row>
    <row r="481" spans="1:5" ht="15" customHeight="1" x14ac:dyDescent="0.25">
      <c r="A481" s="38" t="s">
        <v>16</v>
      </c>
      <c r="B481" s="39"/>
      <c r="C481" s="39"/>
      <c r="D481" s="39"/>
      <c r="E481" s="39"/>
    </row>
    <row r="482" spans="1:5" ht="15" customHeight="1" x14ac:dyDescent="0.2">
      <c r="A482" s="83" t="s">
        <v>53</v>
      </c>
      <c r="B482" s="39"/>
      <c r="C482" s="39"/>
      <c r="D482" s="39"/>
      <c r="E482" s="69" t="s">
        <v>54</v>
      </c>
    </row>
    <row r="483" spans="1:5" ht="15" customHeight="1" x14ac:dyDescent="0.25">
      <c r="A483" s="38"/>
      <c r="B483" s="56"/>
      <c r="C483" s="39"/>
      <c r="D483" s="39"/>
      <c r="E483" s="43"/>
    </row>
    <row r="484" spans="1:5" ht="15" customHeight="1" x14ac:dyDescent="0.2">
      <c r="A484" s="103"/>
      <c r="B484" s="103"/>
      <c r="C484" s="45" t="s">
        <v>41</v>
      </c>
      <c r="D484" s="95" t="s">
        <v>58</v>
      </c>
      <c r="E484" s="47" t="s">
        <v>43</v>
      </c>
    </row>
    <row r="485" spans="1:5" ht="15" customHeight="1" x14ac:dyDescent="0.2">
      <c r="A485" s="104"/>
      <c r="B485" s="105"/>
      <c r="C485" s="61">
        <v>6409</v>
      </c>
      <c r="D485" s="91" t="s">
        <v>78</v>
      </c>
      <c r="E485" s="123">
        <v>-19360000</v>
      </c>
    </row>
    <row r="486" spans="1:5" ht="15" customHeight="1" x14ac:dyDescent="0.2">
      <c r="A486" s="107"/>
      <c r="B486" s="108"/>
      <c r="C486" s="53" t="s">
        <v>45</v>
      </c>
      <c r="D486" s="54"/>
      <c r="E486" s="55">
        <f>SUM(E485:E485)</f>
        <v>-19360000</v>
      </c>
    </row>
    <row r="487" spans="1:5" ht="15" customHeight="1" x14ac:dyDescent="0.2"/>
    <row r="488" spans="1:5" ht="15" customHeight="1" x14ac:dyDescent="0.25">
      <c r="A488" s="38" t="s">
        <v>16</v>
      </c>
      <c r="B488" s="39"/>
      <c r="C488" s="39"/>
      <c r="D488" s="39"/>
      <c r="E488" s="56"/>
    </row>
    <row r="489" spans="1:5" ht="15" customHeight="1" x14ac:dyDescent="0.2">
      <c r="A489" s="40" t="s">
        <v>124</v>
      </c>
      <c r="B489" s="39"/>
      <c r="C489" s="39"/>
      <c r="D489" s="39"/>
      <c r="E489" s="42" t="s">
        <v>125</v>
      </c>
    </row>
    <row r="490" spans="1:5" ht="15" customHeight="1" x14ac:dyDescent="0.2">
      <c r="A490" s="83"/>
      <c r="B490" s="56"/>
      <c r="C490" s="39"/>
      <c r="D490" s="39"/>
      <c r="E490" s="43"/>
    </row>
    <row r="491" spans="1:5" ht="15" customHeight="1" x14ac:dyDescent="0.2">
      <c r="A491" s="103"/>
      <c r="B491" s="103"/>
      <c r="C491" s="45" t="s">
        <v>41</v>
      </c>
      <c r="D491" s="95" t="s">
        <v>58</v>
      </c>
      <c r="E491" s="47" t="s">
        <v>43</v>
      </c>
    </row>
    <row r="492" spans="1:5" ht="15" customHeight="1" x14ac:dyDescent="0.2">
      <c r="A492" s="103"/>
      <c r="B492" s="103"/>
      <c r="C492" s="61">
        <v>3419</v>
      </c>
      <c r="D492" s="91" t="s">
        <v>65</v>
      </c>
      <c r="E492" s="136">
        <v>19360000</v>
      </c>
    </row>
    <row r="493" spans="1:5" ht="15" customHeight="1" x14ac:dyDescent="0.2">
      <c r="A493" s="126"/>
      <c r="B493" s="126"/>
      <c r="C493" s="53" t="s">
        <v>45</v>
      </c>
      <c r="D493" s="54"/>
      <c r="E493" s="55">
        <f>SUM(E492:E492)</f>
        <v>19360000</v>
      </c>
    </row>
    <row r="494" spans="1:5" ht="15" customHeight="1" x14ac:dyDescent="0.2"/>
    <row r="495" spans="1:5" ht="15" customHeight="1" x14ac:dyDescent="0.2"/>
    <row r="496" spans="1:5" ht="15" customHeight="1" x14ac:dyDescent="0.25">
      <c r="A496" s="36" t="s">
        <v>177</v>
      </c>
    </row>
    <row r="497" spans="1:5" ht="15" customHeight="1" x14ac:dyDescent="0.2">
      <c r="A497" s="174" t="s">
        <v>178</v>
      </c>
      <c r="B497" s="174"/>
      <c r="C497" s="174"/>
      <c r="D497" s="174"/>
      <c r="E497" s="174"/>
    </row>
    <row r="498" spans="1:5" ht="15" customHeight="1" x14ac:dyDescent="0.2">
      <c r="A498" s="174"/>
      <c r="B498" s="174"/>
      <c r="C498" s="174"/>
      <c r="D498" s="174"/>
      <c r="E498" s="174"/>
    </row>
    <row r="499" spans="1:5" ht="15" customHeight="1" x14ac:dyDescent="0.2">
      <c r="A499" s="175" t="s">
        <v>179</v>
      </c>
      <c r="B499" s="175"/>
      <c r="C499" s="175"/>
      <c r="D499" s="175"/>
      <c r="E499" s="175"/>
    </row>
    <row r="500" spans="1:5" ht="15" customHeight="1" x14ac:dyDescent="0.2">
      <c r="A500" s="175"/>
      <c r="B500" s="175"/>
      <c r="C500" s="175"/>
      <c r="D500" s="175"/>
      <c r="E500" s="175"/>
    </row>
    <row r="501" spans="1:5" ht="15" customHeight="1" x14ac:dyDescent="0.2">
      <c r="A501" s="175"/>
      <c r="B501" s="175"/>
      <c r="C501" s="175"/>
      <c r="D501" s="175"/>
      <c r="E501" s="175"/>
    </row>
    <row r="502" spans="1:5" ht="15" customHeight="1" x14ac:dyDescent="0.2">
      <c r="A502" s="175"/>
      <c r="B502" s="175"/>
      <c r="C502" s="175"/>
      <c r="D502" s="175"/>
      <c r="E502" s="175"/>
    </row>
    <row r="503" spans="1:5" ht="15" customHeight="1" x14ac:dyDescent="0.2">
      <c r="A503" s="175"/>
      <c r="B503" s="175"/>
      <c r="C503" s="175"/>
      <c r="D503" s="175"/>
      <c r="E503" s="175"/>
    </row>
    <row r="504" spans="1:5" ht="15" customHeight="1" x14ac:dyDescent="0.2">
      <c r="A504" s="175"/>
      <c r="B504" s="175"/>
      <c r="C504" s="175"/>
      <c r="D504" s="175"/>
      <c r="E504" s="175"/>
    </row>
    <row r="505" spans="1:5" ht="15" customHeight="1" x14ac:dyDescent="0.2">
      <c r="A505" s="175"/>
      <c r="B505" s="175"/>
      <c r="C505" s="175"/>
      <c r="D505" s="175"/>
      <c r="E505" s="175"/>
    </row>
    <row r="506" spans="1:5" ht="15" customHeight="1" x14ac:dyDescent="0.2">
      <c r="A506" s="175"/>
      <c r="B506" s="175"/>
      <c r="C506" s="175"/>
      <c r="D506" s="175"/>
      <c r="E506" s="175"/>
    </row>
    <row r="507" spans="1:5" ht="15" customHeight="1" x14ac:dyDescent="0.2">
      <c r="A507" s="113"/>
      <c r="B507" s="113"/>
      <c r="C507" s="113"/>
      <c r="D507" s="113"/>
      <c r="E507" s="113"/>
    </row>
    <row r="508" spans="1:5" ht="15" customHeight="1" x14ac:dyDescent="0.25">
      <c r="A508" s="38" t="s">
        <v>16</v>
      </c>
      <c r="B508" s="39"/>
      <c r="C508" s="39"/>
      <c r="D508" s="39"/>
      <c r="E508" s="39"/>
    </row>
    <row r="509" spans="1:5" ht="15" customHeight="1" x14ac:dyDescent="0.2">
      <c r="A509" s="83" t="s">
        <v>53</v>
      </c>
      <c r="B509" s="39"/>
      <c r="C509" s="39"/>
      <c r="D509" s="39"/>
      <c r="E509" s="69" t="s">
        <v>54</v>
      </c>
    </row>
    <row r="510" spans="1:5" ht="15" customHeight="1" x14ac:dyDescent="0.25">
      <c r="A510" s="38"/>
      <c r="B510" s="56"/>
      <c r="C510" s="39"/>
      <c r="D510" s="39"/>
      <c r="E510" s="43"/>
    </row>
    <row r="511" spans="1:5" ht="15" customHeight="1" x14ac:dyDescent="0.2">
      <c r="A511" s="103"/>
      <c r="B511" s="103"/>
      <c r="C511" s="45" t="s">
        <v>41</v>
      </c>
      <c r="D511" s="95" t="s">
        <v>58</v>
      </c>
      <c r="E511" s="47" t="s">
        <v>43</v>
      </c>
    </row>
    <row r="512" spans="1:5" ht="15" customHeight="1" x14ac:dyDescent="0.2">
      <c r="A512" s="104"/>
      <c r="B512" s="105"/>
      <c r="C512" s="106">
        <v>6409</v>
      </c>
      <c r="D512" s="91" t="s">
        <v>99</v>
      </c>
      <c r="E512" s="123">
        <v>-200000</v>
      </c>
    </row>
    <row r="513" spans="1:5" ht="15" customHeight="1" x14ac:dyDescent="0.2">
      <c r="A513" s="107"/>
      <c r="B513" s="108"/>
      <c r="C513" s="53" t="s">
        <v>45</v>
      </c>
      <c r="D513" s="54"/>
      <c r="E513" s="55">
        <f>E512</f>
        <v>-200000</v>
      </c>
    </row>
    <row r="514" spans="1:5" ht="15" customHeight="1" x14ac:dyDescent="0.2"/>
    <row r="515" spans="1:5" ht="15" customHeight="1" x14ac:dyDescent="0.25">
      <c r="A515" s="38" t="s">
        <v>16</v>
      </c>
      <c r="B515" s="39"/>
      <c r="C515" s="39"/>
      <c r="D515" s="39"/>
      <c r="E515" s="87"/>
    </row>
    <row r="516" spans="1:5" ht="15" customHeight="1" x14ac:dyDescent="0.2">
      <c r="A516" s="83" t="s">
        <v>63</v>
      </c>
      <c r="B516" s="146"/>
      <c r="C516" s="146"/>
      <c r="D516" s="146"/>
      <c r="E516" s="146" t="s">
        <v>64</v>
      </c>
    </row>
    <row r="517" spans="1:5" ht="15" customHeight="1" x14ac:dyDescent="0.2">
      <c r="A517" s="83"/>
      <c r="B517" s="56"/>
      <c r="C517" s="39"/>
      <c r="D517" s="39"/>
      <c r="E517" s="71"/>
    </row>
    <row r="518" spans="1:5" ht="15" customHeight="1" x14ac:dyDescent="0.2">
      <c r="A518" s="103"/>
      <c r="B518" s="103"/>
      <c r="C518" s="45" t="s">
        <v>41</v>
      </c>
      <c r="D518" s="95" t="s">
        <v>58</v>
      </c>
      <c r="E518" s="44" t="s">
        <v>43</v>
      </c>
    </row>
    <row r="519" spans="1:5" ht="15" customHeight="1" x14ac:dyDescent="0.2">
      <c r="A519" s="104"/>
      <c r="B519" s="105"/>
      <c r="C519" s="96">
        <v>4399</v>
      </c>
      <c r="D519" s="102" t="s">
        <v>99</v>
      </c>
      <c r="E519" s="136">
        <v>200000</v>
      </c>
    </row>
    <row r="520" spans="1:5" ht="15" customHeight="1" x14ac:dyDescent="0.2">
      <c r="A520" s="126"/>
      <c r="B520" s="126"/>
      <c r="C520" s="53" t="s">
        <v>45</v>
      </c>
      <c r="D520" s="97"/>
      <c r="E520" s="79">
        <f>SUM(E519:E519)</f>
        <v>200000</v>
      </c>
    </row>
    <row r="521" spans="1:5" ht="15" customHeight="1" x14ac:dyDescent="0.25">
      <c r="A521" s="36"/>
    </row>
    <row r="522" spans="1:5" ht="15" customHeight="1" x14ac:dyDescent="0.25">
      <c r="A522" s="36" t="s">
        <v>180</v>
      </c>
    </row>
    <row r="523" spans="1:5" ht="15" customHeight="1" x14ac:dyDescent="0.2">
      <c r="A523" s="174" t="s">
        <v>181</v>
      </c>
      <c r="B523" s="174"/>
      <c r="C523" s="174"/>
      <c r="D523" s="174"/>
      <c r="E523" s="174"/>
    </row>
    <row r="524" spans="1:5" ht="15" customHeight="1" x14ac:dyDescent="0.2">
      <c r="A524" s="174"/>
      <c r="B524" s="174"/>
      <c r="C524" s="174"/>
      <c r="D524" s="174"/>
      <c r="E524" s="174"/>
    </row>
    <row r="525" spans="1:5" ht="15" customHeight="1" x14ac:dyDescent="0.2">
      <c r="A525" s="175" t="s">
        <v>182</v>
      </c>
      <c r="B525" s="175"/>
      <c r="C525" s="175"/>
      <c r="D525" s="175"/>
      <c r="E525" s="175"/>
    </row>
    <row r="526" spans="1:5" ht="15" customHeight="1" x14ac:dyDescent="0.2">
      <c r="A526" s="175"/>
      <c r="B526" s="175"/>
      <c r="C526" s="175"/>
      <c r="D526" s="175"/>
      <c r="E526" s="175"/>
    </row>
    <row r="527" spans="1:5" ht="15" customHeight="1" x14ac:dyDescent="0.2">
      <c r="A527" s="175"/>
      <c r="B527" s="175"/>
      <c r="C527" s="175"/>
      <c r="D527" s="175"/>
      <c r="E527" s="175"/>
    </row>
    <row r="528" spans="1:5" ht="15" customHeight="1" x14ac:dyDescent="0.2">
      <c r="A528" s="175"/>
      <c r="B528" s="175"/>
      <c r="C528" s="175"/>
      <c r="D528" s="175"/>
      <c r="E528" s="175"/>
    </row>
    <row r="529" spans="1:5" ht="15" customHeight="1" x14ac:dyDescent="0.2">
      <c r="A529" s="175"/>
      <c r="B529" s="175"/>
      <c r="C529" s="175"/>
      <c r="D529" s="175"/>
      <c r="E529" s="175"/>
    </row>
    <row r="530" spans="1:5" ht="15" customHeight="1" x14ac:dyDescent="0.2">
      <c r="A530" s="175"/>
      <c r="B530" s="175"/>
      <c r="C530" s="175"/>
      <c r="D530" s="175"/>
      <c r="E530" s="175"/>
    </row>
    <row r="531" spans="1:5" ht="15" customHeight="1" x14ac:dyDescent="0.2">
      <c r="A531" s="56"/>
      <c r="B531" s="122"/>
      <c r="C531" s="56"/>
      <c r="D531" s="56"/>
      <c r="E531" s="56"/>
    </row>
    <row r="532" spans="1:5" ht="15" customHeight="1" x14ac:dyDescent="0.25">
      <c r="A532" s="68" t="s">
        <v>16</v>
      </c>
      <c r="B532" s="41"/>
      <c r="C532" s="41"/>
      <c r="D532" s="56"/>
      <c r="E532" s="56"/>
    </row>
    <row r="533" spans="1:5" ht="15" customHeight="1" x14ac:dyDescent="0.2">
      <c r="A533" s="40" t="s">
        <v>69</v>
      </c>
      <c r="B533" s="41"/>
      <c r="C533" s="41"/>
      <c r="D533" s="41"/>
      <c r="E533" s="42" t="s">
        <v>115</v>
      </c>
    </row>
    <row r="534" spans="1:5" ht="15" customHeight="1" x14ac:dyDescent="0.2">
      <c r="A534" s="87"/>
      <c r="B534" s="88"/>
      <c r="C534" s="41"/>
      <c r="D534" s="87"/>
      <c r="E534" s="89"/>
    </row>
    <row r="535" spans="1:5" ht="15" customHeight="1" x14ac:dyDescent="0.2">
      <c r="B535" s="45" t="s">
        <v>116</v>
      </c>
      <c r="C535" s="45" t="s">
        <v>41</v>
      </c>
      <c r="D535" s="46" t="s">
        <v>58</v>
      </c>
      <c r="E535" s="44" t="s">
        <v>43</v>
      </c>
    </row>
    <row r="536" spans="1:5" ht="15" customHeight="1" x14ac:dyDescent="0.2">
      <c r="B536" s="48">
        <v>10</v>
      </c>
      <c r="C536" s="61"/>
      <c r="D536" s="91" t="s">
        <v>85</v>
      </c>
      <c r="E536" s="75">
        <v>-140000</v>
      </c>
    </row>
    <row r="537" spans="1:5" ht="15" customHeight="1" x14ac:dyDescent="0.2">
      <c r="B537" s="94"/>
      <c r="C537" s="53" t="s">
        <v>45</v>
      </c>
      <c r="D537" s="54"/>
      <c r="E537" s="55">
        <f>SUM(E536:E536)</f>
        <v>-140000</v>
      </c>
    </row>
    <row r="538" spans="1:5" ht="15" customHeight="1" x14ac:dyDescent="0.2">
      <c r="A538" s="56"/>
      <c r="B538" s="122"/>
      <c r="C538" s="56"/>
      <c r="D538" s="56"/>
      <c r="E538" s="56"/>
    </row>
    <row r="539" spans="1:5" ht="15" customHeight="1" x14ac:dyDescent="0.25">
      <c r="A539" s="38" t="s">
        <v>16</v>
      </c>
      <c r="B539" s="39"/>
      <c r="C539" s="39"/>
      <c r="D539" s="39"/>
      <c r="E539" s="39"/>
    </row>
    <row r="540" spans="1:5" ht="15" customHeight="1" x14ac:dyDescent="0.2">
      <c r="A540" s="83" t="s">
        <v>159</v>
      </c>
      <c r="B540" s="146"/>
      <c r="C540" s="146"/>
      <c r="D540" s="146"/>
      <c r="E540" s="56" t="s">
        <v>160</v>
      </c>
    </row>
    <row r="541" spans="1:5" ht="15" customHeight="1" x14ac:dyDescent="0.25">
      <c r="A541" s="38"/>
      <c r="B541" s="56"/>
      <c r="C541" s="39"/>
      <c r="D541" s="39"/>
      <c r="E541" s="43"/>
    </row>
    <row r="542" spans="1:5" ht="15" customHeight="1" x14ac:dyDescent="0.2">
      <c r="A542" s="103"/>
      <c r="B542" s="44" t="s">
        <v>40</v>
      </c>
      <c r="C542" s="45" t="s">
        <v>41</v>
      </c>
      <c r="D542" s="59" t="s">
        <v>42</v>
      </c>
      <c r="E542" s="47" t="s">
        <v>43</v>
      </c>
    </row>
    <row r="543" spans="1:5" ht="15" customHeight="1" x14ac:dyDescent="0.2">
      <c r="A543" s="104"/>
      <c r="B543" s="84">
        <v>10</v>
      </c>
      <c r="C543" s="61"/>
      <c r="D543" s="62" t="s">
        <v>183</v>
      </c>
      <c r="E543" s="120">
        <v>140000</v>
      </c>
    </row>
    <row r="544" spans="1:5" ht="15" customHeight="1" x14ac:dyDescent="0.2">
      <c r="A544" s="107"/>
      <c r="B544" s="155"/>
      <c r="C544" s="53" t="s">
        <v>45</v>
      </c>
      <c r="D544" s="65"/>
      <c r="E544" s="66">
        <f>SUM(E543:E543)</f>
        <v>140000</v>
      </c>
    </row>
    <row r="545" spans="1:5" ht="15" customHeight="1" x14ac:dyDescent="0.2"/>
    <row r="546" spans="1:5" ht="15" customHeight="1" x14ac:dyDescent="0.2"/>
    <row r="547" spans="1:5" ht="15" customHeight="1" x14ac:dyDescent="0.25">
      <c r="A547" s="36" t="s">
        <v>184</v>
      </c>
    </row>
    <row r="548" spans="1:5" ht="15" customHeight="1" x14ac:dyDescent="0.2">
      <c r="A548" s="174" t="s">
        <v>185</v>
      </c>
      <c r="B548" s="174"/>
      <c r="C548" s="174"/>
      <c r="D548" s="174"/>
      <c r="E548" s="174"/>
    </row>
    <row r="549" spans="1:5" ht="15" customHeight="1" x14ac:dyDescent="0.2">
      <c r="A549" s="174"/>
      <c r="B549" s="174"/>
      <c r="C549" s="174"/>
      <c r="D549" s="174"/>
      <c r="E549" s="174"/>
    </row>
    <row r="550" spans="1:5" ht="15" customHeight="1" x14ac:dyDescent="0.2">
      <c r="A550" s="175" t="s">
        <v>186</v>
      </c>
      <c r="B550" s="175"/>
      <c r="C550" s="175"/>
      <c r="D550" s="175"/>
      <c r="E550" s="175"/>
    </row>
    <row r="551" spans="1:5" ht="15" customHeight="1" x14ac:dyDescent="0.2">
      <c r="A551" s="175"/>
      <c r="B551" s="175"/>
      <c r="C551" s="175"/>
      <c r="D551" s="175"/>
      <c r="E551" s="175"/>
    </row>
    <row r="552" spans="1:5" ht="15" customHeight="1" x14ac:dyDescent="0.2">
      <c r="A552" s="175"/>
      <c r="B552" s="175"/>
      <c r="C552" s="175"/>
      <c r="D552" s="175"/>
      <c r="E552" s="175"/>
    </row>
    <row r="553" spans="1:5" ht="15" customHeight="1" x14ac:dyDescent="0.2">
      <c r="A553" s="175"/>
      <c r="B553" s="175"/>
      <c r="C553" s="175"/>
      <c r="D553" s="175"/>
      <c r="E553" s="175"/>
    </row>
    <row r="554" spans="1:5" ht="15" customHeight="1" x14ac:dyDescent="0.2">
      <c r="A554" s="175"/>
      <c r="B554" s="175"/>
      <c r="C554" s="175"/>
      <c r="D554" s="175"/>
      <c r="E554" s="175"/>
    </row>
    <row r="555" spans="1:5" ht="15" customHeight="1" x14ac:dyDescent="0.2">
      <c r="A555" s="175"/>
      <c r="B555" s="175"/>
      <c r="C555" s="175"/>
      <c r="D555" s="175"/>
      <c r="E555" s="175"/>
    </row>
    <row r="556" spans="1:5" ht="15" customHeight="1" x14ac:dyDescent="0.2"/>
    <row r="557" spans="1:5" ht="15" customHeight="1" x14ac:dyDescent="0.25">
      <c r="A557" s="38" t="s">
        <v>16</v>
      </c>
      <c r="B557" s="39"/>
      <c r="C557" s="39"/>
      <c r="D557" s="39"/>
      <c r="E557" s="56"/>
    </row>
    <row r="558" spans="1:5" ht="15" customHeight="1" x14ac:dyDescent="0.2">
      <c r="A558" s="40" t="s">
        <v>187</v>
      </c>
      <c r="B558" s="39"/>
      <c r="C558" s="39"/>
      <c r="D558" s="39"/>
      <c r="E558" s="69" t="s">
        <v>188</v>
      </c>
    </row>
    <row r="559" spans="1:5" ht="15" customHeight="1" x14ac:dyDescent="0.2">
      <c r="B559" s="131"/>
      <c r="C559" s="39"/>
      <c r="D559" s="39"/>
      <c r="E559" s="43"/>
    </row>
    <row r="560" spans="1:5" ht="15" customHeight="1" x14ac:dyDescent="0.2">
      <c r="B560" s="103"/>
      <c r="C560" s="45" t="s">
        <v>41</v>
      </c>
      <c r="D560" s="46" t="s">
        <v>58</v>
      </c>
      <c r="E560" s="47" t="s">
        <v>43</v>
      </c>
    </row>
    <row r="561" spans="1:5" ht="15" customHeight="1" x14ac:dyDescent="0.2">
      <c r="B561" s="116"/>
      <c r="C561" s="96">
        <v>6117</v>
      </c>
      <c r="D561" s="91" t="s">
        <v>65</v>
      </c>
      <c r="E561" s="51">
        <v>-36635.99</v>
      </c>
    </row>
    <row r="562" spans="1:5" ht="15" customHeight="1" x14ac:dyDescent="0.2">
      <c r="B562" s="116"/>
      <c r="C562" s="96">
        <v>6117</v>
      </c>
      <c r="D562" s="91" t="s">
        <v>189</v>
      </c>
      <c r="E562" s="51">
        <f>20689+5172+1862</f>
        <v>27723</v>
      </c>
    </row>
    <row r="563" spans="1:5" ht="15" customHeight="1" x14ac:dyDescent="0.2">
      <c r="B563" s="116"/>
      <c r="C563" s="96">
        <v>6117</v>
      </c>
      <c r="D563" s="91" t="s">
        <v>65</v>
      </c>
      <c r="E563" s="51">
        <f>2445+4321.99+2146</f>
        <v>8912.99</v>
      </c>
    </row>
    <row r="564" spans="1:5" ht="15" customHeight="1" x14ac:dyDescent="0.2">
      <c r="B564" s="116"/>
      <c r="C564" s="53" t="s">
        <v>45</v>
      </c>
      <c r="D564" s="54"/>
      <c r="E564" s="55">
        <f>SUM(E561:E563)</f>
        <v>0</v>
      </c>
    </row>
    <row r="565" spans="1:5" ht="15" customHeight="1" x14ac:dyDescent="0.2"/>
    <row r="566" spans="1:5" ht="15" customHeight="1" x14ac:dyDescent="0.2"/>
    <row r="567" spans="1:5" ht="15" customHeight="1" x14ac:dyDescent="0.2"/>
    <row r="568" spans="1:5" ht="15" customHeight="1" x14ac:dyDescent="0.2"/>
    <row r="569" spans="1:5" ht="15" customHeight="1" x14ac:dyDescent="0.2"/>
    <row r="570" spans="1:5" ht="15" customHeight="1" x14ac:dyDescent="0.2"/>
    <row r="571" spans="1:5" ht="15" customHeight="1" x14ac:dyDescent="0.2"/>
    <row r="572" spans="1:5" ht="15" customHeight="1" x14ac:dyDescent="0.2"/>
    <row r="573" spans="1:5" ht="15" customHeight="1" x14ac:dyDescent="0.2"/>
    <row r="574" spans="1:5" ht="15" customHeight="1" x14ac:dyDescent="0.25">
      <c r="A574" s="36" t="s">
        <v>190</v>
      </c>
    </row>
    <row r="575" spans="1:5" ht="15" customHeight="1" x14ac:dyDescent="0.2">
      <c r="A575" s="174" t="s">
        <v>191</v>
      </c>
      <c r="B575" s="174"/>
      <c r="C575" s="174"/>
      <c r="D575" s="174"/>
      <c r="E575" s="174"/>
    </row>
    <row r="576" spans="1:5" ht="15" customHeight="1" x14ac:dyDescent="0.2">
      <c r="A576" s="174"/>
      <c r="B576" s="174"/>
      <c r="C576" s="174"/>
      <c r="D576" s="174"/>
      <c r="E576" s="174"/>
    </row>
    <row r="577" spans="1:5" ht="15" customHeight="1" x14ac:dyDescent="0.2">
      <c r="A577" s="177" t="s">
        <v>192</v>
      </c>
      <c r="B577" s="177"/>
      <c r="C577" s="177"/>
      <c r="D577" s="177"/>
      <c r="E577" s="177"/>
    </row>
    <row r="578" spans="1:5" ht="15" customHeight="1" x14ac:dyDescent="0.2">
      <c r="A578" s="177"/>
      <c r="B578" s="177"/>
      <c r="C578" s="177"/>
      <c r="D578" s="177"/>
      <c r="E578" s="177"/>
    </row>
    <row r="579" spans="1:5" ht="15" customHeight="1" x14ac:dyDescent="0.2">
      <c r="A579" s="177"/>
      <c r="B579" s="177"/>
      <c r="C579" s="177"/>
      <c r="D579" s="177"/>
      <c r="E579" s="177"/>
    </row>
    <row r="580" spans="1:5" ht="15" customHeight="1" x14ac:dyDescent="0.2">
      <c r="A580" s="177"/>
      <c r="B580" s="177"/>
      <c r="C580" s="177"/>
      <c r="D580" s="177"/>
      <c r="E580" s="177"/>
    </row>
    <row r="581" spans="1:5" ht="15" customHeight="1" x14ac:dyDescent="0.2">
      <c r="A581" s="177"/>
      <c r="B581" s="177"/>
      <c r="C581" s="177"/>
      <c r="D581" s="177"/>
      <c r="E581" s="177"/>
    </row>
    <row r="582" spans="1:5" ht="15" customHeight="1" x14ac:dyDescent="0.2">
      <c r="A582" s="177"/>
      <c r="B582" s="177"/>
      <c r="C582" s="177"/>
      <c r="D582" s="177"/>
      <c r="E582" s="177"/>
    </row>
    <row r="583" spans="1:5" ht="15" customHeight="1" x14ac:dyDescent="0.2">
      <c r="A583" s="177"/>
      <c r="B583" s="177"/>
      <c r="C583" s="177"/>
      <c r="D583" s="177"/>
      <c r="E583" s="177"/>
    </row>
    <row r="584" spans="1:5" ht="15" customHeight="1" x14ac:dyDescent="0.2">
      <c r="A584" s="177"/>
      <c r="B584" s="177"/>
      <c r="C584" s="177"/>
      <c r="D584" s="177"/>
      <c r="E584" s="177"/>
    </row>
    <row r="585" spans="1:5" ht="15" customHeight="1" x14ac:dyDescent="0.2"/>
    <row r="586" spans="1:5" ht="15" customHeight="1" x14ac:dyDescent="0.25">
      <c r="A586" s="38" t="s">
        <v>16</v>
      </c>
      <c r="B586" s="39"/>
      <c r="C586" s="39"/>
      <c r="D586" s="39"/>
      <c r="E586" s="39"/>
    </row>
    <row r="587" spans="1:5" ht="15" customHeight="1" x14ac:dyDescent="0.2">
      <c r="A587" s="83" t="s">
        <v>56</v>
      </c>
      <c r="B587" s="39"/>
      <c r="C587" s="39"/>
      <c r="D587" s="39"/>
      <c r="E587" s="69" t="s">
        <v>57</v>
      </c>
    </row>
    <row r="588" spans="1:5" ht="15" customHeight="1" x14ac:dyDescent="0.2">
      <c r="A588" s="130"/>
      <c r="B588" s="131"/>
      <c r="C588" s="39"/>
      <c r="D588" s="39"/>
      <c r="E588" s="43"/>
    </row>
    <row r="589" spans="1:5" ht="15" customHeight="1" x14ac:dyDescent="0.2">
      <c r="A589" s="103"/>
      <c r="B589" s="103"/>
      <c r="C589" s="45" t="s">
        <v>41</v>
      </c>
      <c r="D589" s="46" t="s">
        <v>58</v>
      </c>
      <c r="E589" s="44" t="s">
        <v>43</v>
      </c>
    </row>
    <row r="590" spans="1:5" ht="15" customHeight="1" x14ac:dyDescent="0.2">
      <c r="A590" s="114"/>
      <c r="B590" s="108"/>
      <c r="C590" s="61">
        <v>3429</v>
      </c>
      <c r="D590" s="97" t="s">
        <v>110</v>
      </c>
      <c r="E590" s="75">
        <v>-300000</v>
      </c>
    </row>
    <row r="591" spans="1:5" ht="15" customHeight="1" x14ac:dyDescent="0.2">
      <c r="A591" s="114"/>
      <c r="B591" s="108"/>
      <c r="C591" s="61">
        <v>3429</v>
      </c>
      <c r="D591" s="91" t="s">
        <v>99</v>
      </c>
      <c r="E591" s="75">
        <v>240000</v>
      </c>
    </row>
    <row r="592" spans="1:5" ht="15" customHeight="1" x14ac:dyDescent="0.2">
      <c r="C592" s="53" t="s">
        <v>45</v>
      </c>
      <c r="D592" s="54"/>
      <c r="E592" s="55">
        <f>SUM(E590:E591)</f>
        <v>-60000</v>
      </c>
    </row>
    <row r="593" spans="1:5" ht="15" customHeight="1" x14ac:dyDescent="0.2"/>
    <row r="594" spans="1:5" ht="15" customHeight="1" x14ac:dyDescent="0.2">
      <c r="B594" s="44" t="s">
        <v>40</v>
      </c>
      <c r="C594" s="45" t="s">
        <v>41</v>
      </c>
      <c r="D594" s="59" t="s">
        <v>42</v>
      </c>
      <c r="E594" s="47" t="s">
        <v>43</v>
      </c>
    </row>
    <row r="595" spans="1:5" ht="15" customHeight="1" x14ac:dyDescent="0.2">
      <c r="B595" s="84">
        <v>467</v>
      </c>
      <c r="C595" s="61"/>
      <c r="D595" s="62" t="s">
        <v>183</v>
      </c>
      <c r="E595" s="120">
        <v>60000</v>
      </c>
    </row>
    <row r="596" spans="1:5" ht="15" customHeight="1" x14ac:dyDescent="0.2">
      <c r="B596" s="155"/>
      <c r="C596" s="53" t="s">
        <v>45</v>
      </c>
      <c r="D596" s="65"/>
      <c r="E596" s="66">
        <f>SUM(E595:E595)</f>
        <v>60000</v>
      </c>
    </row>
    <row r="597" spans="1:5" ht="15" customHeight="1" x14ac:dyDescent="0.2"/>
    <row r="598" spans="1:5" ht="15" customHeight="1" x14ac:dyDescent="0.2"/>
    <row r="599" spans="1:5" ht="15" customHeight="1" x14ac:dyDescent="0.25">
      <c r="A599" s="36" t="s">
        <v>193</v>
      </c>
    </row>
    <row r="600" spans="1:5" ht="15" customHeight="1" x14ac:dyDescent="0.2">
      <c r="A600" s="174" t="s">
        <v>157</v>
      </c>
      <c r="B600" s="174"/>
      <c r="C600" s="174"/>
      <c r="D600" s="174"/>
      <c r="E600" s="174"/>
    </row>
    <row r="601" spans="1:5" ht="15" customHeight="1" x14ac:dyDescent="0.2">
      <c r="A601" s="174"/>
      <c r="B601" s="174"/>
      <c r="C601" s="174"/>
      <c r="D601" s="174"/>
      <c r="E601" s="174"/>
    </row>
    <row r="602" spans="1:5" ht="15" customHeight="1" x14ac:dyDescent="0.2">
      <c r="A602" s="175" t="s">
        <v>262</v>
      </c>
      <c r="B602" s="175"/>
      <c r="C602" s="175"/>
      <c r="D602" s="175"/>
      <c r="E602" s="175"/>
    </row>
    <row r="603" spans="1:5" ht="15" customHeight="1" x14ac:dyDescent="0.2">
      <c r="A603" s="175"/>
      <c r="B603" s="175"/>
      <c r="C603" s="175"/>
      <c r="D603" s="175"/>
      <c r="E603" s="175"/>
    </row>
    <row r="604" spans="1:5" ht="15" customHeight="1" x14ac:dyDescent="0.2">
      <c r="A604" s="175"/>
      <c r="B604" s="175"/>
      <c r="C604" s="175"/>
      <c r="D604" s="175"/>
      <c r="E604" s="175"/>
    </row>
    <row r="605" spans="1:5" ht="15" customHeight="1" x14ac:dyDescent="0.2">
      <c r="A605" s="175"/>
      <c r="B605" s="175"/>
      <c r="C605" s="175"/>
      <c r="D605" s="175"/>
      <c r="E605" s="175"/>
    </row>
    <row r="606" spans="1:5" ht="15" customHeight="1" x14ac:dyDescent="0.2">
      <c r="A606" s="175"/>
      <c r="B606" s="175"/>
      <c r="C606" s="175"/>
      <c r="D606" s="175"/>
      <c r="E606" s="175"/>
    </row>
    <row r="607" spans="1:5" ht="15" customHeight="1" x14ac:dyDescent="0.2">
      <c r="A607" s="175"/>
      <c r="B607" s="175"/>
      <c r="C607" s="175"/>
      <c r="D607" s="175"/>
      <c r="E607" s="175"/>
    </row>
    <row r="608" spans="1:5" ht="15" customHeight="1" x14ac:dyDescent="0.2">
      <c r="A608" s="175"/>
      <c r="B608" s="175"/>
      <c r="C608" s="175"/>
      <c r="D608" s="175"/>
      <c r="E608" s="175"/>
    </row>
    <row r="609" spans="1:5" ht="15" customHeight="1" x14ac:dyDescent="0.2">
      <c r="A609" s="175"/>
      <c r="B609" s="175"/>
      <c r="C609" s="175"/>
      <c r="D609" s="175"/>
      <c r="E609" s="175"/>
    </row>
    <row r="610" spans="1:5" ht="15" customHeight="1" x14ac:dyDescent="0.2">
      <c r="A610" s="175"/>
      <c r="B610" s="175"/>
      <c r="C610" s="175"/>
      <c r="D610" s="175"/>
      <c r="E610" s="175"/>
    </row>
    <row r="611" spans="1:5" ht="15" customHeight="1" x14ac:dyDescent="0.2"/>
    <row r="612" spans="1:5" ht="15" customHeight="1" x14ac:dyDescent="0.25">
      <c r="A612" s="38" t="s">
        <v>16</v>
      </c>
      <c r="B612" s="39"/>
      <c r="C612" s="39"/>
      <c r="D612" s="39"/>
      <c r="E612" s="56"/>
    </row>
    <row r="613" spans="1:5" ht="15" customHeight="1" x14ac:dyDescent="0.2">
      <c r="A613" s="83" t="s">
        <v>159</v>
      </c>
      <c r="B613" s="146"/>
      <c r="C613" s="146"/>
      <c r="D613" s="146"/>
      <c r="E613" s="56" t="s">
        <v>160</v>
      </c>
    </row>
    <row r="614" spans="1:5" ht="15" customHeight="1" x14ac:dyDescent="0.2"/>
    <row r="615" spans="1:5" ht="15" customHeight="1" x14ac:dyDescent="0.2">
      <c r="B615" s="44" t="s">
        <v>40</v>
      </c>
      <c r="C615" s="45" t="s">
        <v>41</v>
      </c>
      <c r="D615" s="59" t="s">
        <v>42</v>
      </c>
      <c r="E615" s="47" t="s">
        <v>43</v>
      </c>
    </row>
    <row r="616" spans="1:5" ht="15" customHeight="1" x14ac:dyDescent="0.2">
      <c r="B616" s="48">
        <v>300</v>
      </c>
      <c r="C616" s="61"/>
      <c r="D616" s="62" t="s">
        <v>183</v>
      </c>
      <c r="E616" s="75">
        <v>-80000</v>
      </c>
    </row>
    <row r="617" spans="1:5" ht="15" customHeight="1" x14ac:dyDescent="0.2">
      <c r="B617" s="48">
        <v>301</v>
      </c>
      <c r="C617" s="61"/>
      <c r="D617" s="62" t="s">
        <v>183</v>
      </c>
      <c r="E617" s="75">
        <v>80000</v>
      </c>
    </row>
    <row r="618" spans="1:5" ht="15" customHeight="1" x14ac:dyDescent="0.2">
      <c r="B618" s="155"/>
      <c r="C618" s="53" t="s">
        <v>45</v>
      </c>
      <c r="D618" s="65"/>
      <c r="E618" s="66">
        <f>SUM(E616:E617)</f>
        <v>0</v>
      </c>
    </row>
    <row r="619" spans="1:5" ht="15" customHeight="1" x14ac:dyDescent="0.2"/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36" t="s">
        <v>194</v>
      </c>
    </row>
    <row r="627" spans="1:5" ht="15" customHeight="1" x14ac:dyDescent="0.2">
      <c r="A627" s="174" t="s">
        <v>157</v>
      </c>
      <c r="B627" s="174"/>
      <c r="C627" s="174"/>
      <c r="D627" s="174"/>
      <c r="E627" s="174"/>
    </row>
    <row r="628" spans="1:5" ht="15" customHeight="1" x14ac:dyDescent="0.2">
      <c r="A628" s="174"/>
      <c r="B628" s="174"/>
      <c r="C628" s="174"/>
      <c r="D628" s="174"/>
      <c r="E628" s="174"/>
    </row>
    <row r="629" spans="1:5" ht="15" customHeight="1" x14ac:dyDescent="0.2">
      <c r="A629" s="175" t="s">
        <v>263</v>
      </c>
      <c r="B629" s="175"/>
      <c r="C629" s="175"/>
      <c r="D629" s="175"/>
      <c r="E629" s="175"/>
    </row>
    <row r="630" spans="1:5" ht="15" customHeight="1" x14ac:dyDescent="0.2">
      <c r="A630" s="175"/>
      <c r="B630" s="175"/>
      <c r="C630" s="175"/>
      <c r="D630" s="175"/>
      <c r="E630" s="175"/>
    </row>
    <row r="631" spans="1:5" ht="15" customHeight="1" x14ac:dyDescent="0.2">
      <c r="A631" s="175"/>
      <c r="B631" s="175"/>
      <c r="C631" s="175"/>
      <c r="D631" s="175"/>
      <c r="E631" s="175"/>
    </row>
    <row r="632" spans="1:5" ht="15" customHeight="1" x14ac:dyDescent="0.2">
      <c r="A632" s="175"/>
      <c r="B632" s="175"/>
      <c r="C632" s="175"/>
      <c r="D632" s="175"/>
      <c r="E632" s="175"/>
    </row>
    <row r="633" spans="1:5" ht="15" customHeight="1" x14ac:dyDescent="0.2">
      <c r="A633" s="175"/>
      <c r="B633" s="175"/>
      <c r="C633" s="175"/>
      <c r="D633" s="175"/>
      <c r="E633" s="175"/>
    </row>
    <row r="634" spans="1:5" ht="15" customHeight="1" x14ac:dyDescent="0.2">
      <c r="A634" s="175"/>
      <c r="B634" s="175"/>
      <c r="C634" s="175"/>
      <c r="D634" s="175"/>
      <c r="E634" s="175"/>
    </row>
    <row r="635" spans="1:5" ht="15" customHeight="1" x14ac:dyDescent="0.2">
      <c r="A635" s="175"/>
      <c r="B635" s="175"/>
      <c r="C635" s="175"/>
      <c r="D635" s="175"/>
      <c r="E635" s="175"/>
    </row>
    <row r="636" spans="1:5" ht="15" customHeight="1" x14ac:dyDescent="0.2"/>
    <row r="637" spans="1:5" ht="15" customHeight="1" x14ac:dyDescent="0.25">
      <c r="A637" s="38" t="s">
        <v>16</v>
      </c>
      <c r="B637" s="39"/>
      <c r="C637" s="39"/>
      <c r="D637" s="39"/>
      <c r="E637" s="56"/>
    </row>
    <row r="638" spans="1:5" ht="15" customHeight="1" x14ac:dyDescent="0.2">
      <c r="A638" s="83" t="s">
        <v>159</v>
      </c>
      <c r="B638" s="146"/>
      <c r="C638" s="146"/>
      <c r="D638" s="146"/>
      <c r="E638" s="56" t="s">
        <v>160</v>
      </c>
    </row>
    <row r="639" spans="1:5" ht="15" customHeight="1" x14ac:dyDescent="0.2"/>
    <row r="640" spans="1:5" ht="15" customHeight="1" x14ac:dyDescent="0.2">
      <c r="B640" s="44" t="s">
        <v>40</v>
      </c>
      <c r="C640" s="45" t="s">
        <v>41</v>
      </c>
      <c r="D640" s="59" t="s">
        <v>42</v>
      </c>
      <c r="E640" s="47" t="s">
        <v>43</v>
      </c>
    </row>
    <row r="641" spans="1:5" ht="15" customHeight="1" x14ac:dyDescent="0.2">
      <c r="B641" s="48">
        <v>307</v>
      </c>
      <c r="C641" s="61"/>
      <c r="D641" s="62" t="s">
        <v>183</v>
      </c>
      <c r="E641" s="75">
        <v>-410000</v>
      </c>
    </row>
    <row r="642" spans="1:5" ht="15" customHeight="1" x14ac:dyDescent="0.2">
      <c r="B642" s="48">
        <v>301</v>
      </c>
      <c r="C642" s="61"/>
      <c r="D642" s="62" t="s">
        <v>183</v>
      </c>
      <c r="E642" s="75">
        <v>410000</v>
      </c>
    </row>
    <row r="643" spans="1:5" ht="15" customHeight="1" x14ac:dyDescent="0.2">
      <c r="B643" s="155"/>
      <c r="C643" s="53" t="s">
        <v>45</v>
      </c>
      <c r="D643" s="65"/>
      <c r="E643" s="66">
        <f>SUM(E641:E642)</f>
        <v>0</v>
      </c>
    </row>
    <row r="644" spans="1:5" ht="15" customHeight="1" x14ac:dyDescent="0.2"/>
    <row r="645" spans="1:5" ht="15" customHeight="1" x14ac:dyDescent="0.2"/>
    <row r="646" spans="1:5" ht="15" customHeight="1" x14ac:dyDescent="0.25">
      <c r="A646" s="36" t="s">
        <v>195</v>
      </c>
    </row>
    <row r="647" spans="1:5" ht="15" customHeight="1" x14ac:dyDescent="0.2">
      <c r="A647" s="174" t="s">
        <v>157</v>
      </c>
      <c r="B647" s="174"/>
      <c r="C647" s="174"/>
      <c r="D647" s="174"/>
      <c r="E647" s="174"/>
    </row>
    <row r="648" spans="1:5" ht="15" customHeight="1" x14ac:dyDescent="0.2">
      <c r="A648" s="174"/>
      <c r="B648" s="174"/>
      <c r="C648" s="174"/>
      <c r="D648" s="174"/>
      <c r="E648" s="174"/>
    </row>
    <row r="649" spans="1:5" ht="15" customHeight="1" x14ac:dyDescent="0.2">
      <c r="A649" s="175" t="s">
        <v>264</v>
      </c>
      <c r="B649" s="175"/>
      <c r="C649" s="175"/>
      <c r="D649" s="175"/>
      <c r="E649" s="175"/>
    </row>
    <row r="650" spans="1:5" ht="15" customHeight="1" x14ac:dyDescent="0.2">
      <c r="A650" s="175"/>
      <c r="B650" s="175"/>
      <c r="C650" s="175"/>
      <c r="D650" s="175"/>
      <c r="E650" s="175"/>
    </row>
    <row r="651" spans="1:5" ht="15" customHeight="1" x14ac:dyDescent="0.2">
      <c r="A651" s="175"/>
      <c r="B651" s="175"/>
      <c r="C651" s="175"/>
      <c r="D651" s="175"/>
      <c r="E651" s="175"/>
    </row>
    <row r="652" spans="1:5" ht="15" customHeight="1" x14ac:dyDescent="0.2">
      <c r="A652" s="175"/>
      <c r="B652" s="175"/>
      <c r="C652" s="175"/>
      <c r="D652" s="175"/>
      <c r="E652" s="175"/>
    </row>
    <row r="653" spans="1:5" ht="15" customHeight="1" x14ac:dyDescent="0.2">
      <c r="A653" s="175"/>
      <c r="B653" s="175"/>
      <c r="C653" s="175"/>
      <c r="D653" s="175"/>
      <c r="E653" s="175"/>
    </row>
    <row r="654" spans="1:5" ht="15" customHeight="1" x14ac:dyDescent="0.2">
      <c r="A654" s="175"/>
      <c r="B654" s="175"/>
      <c r="C654" s="175"/>
      <c r="D654" s="175"/>
      <c r="E654" s="175"/>
    </row>
    <row r="655" spans="1:5" ht="15" customHeight="1" x14ac:dyDescent="0.2">
      <c r="A655" s="175"/>
      <c r="B655" s="175"/>
      <c r="C655" s="175"/>
      <c r="D655" s="175"/>
      <c r="E655" s="175"/>
    </row>
    <row r="656" spans="1:5" ht="15" customHeight="1" x14ac:dyDescent="0.2">
      <c r="A656" s="175"/>
      <c r="B656" s="175"/>
      <c r="C656" s="175"/>
      <c r="D656" s="175"/>
      <c r="E656" s="175"/>
    </row>
    <row r="657" spans="1:5" ht="15" customHeight="1" x14ac:dyDescent="0.2">
      <c r="A657" s="175"/>
      <c r="B657" s="175"/>
      <c r="C657" s="175"/>
      <c r="D657" s="175"/>
      <c r="E657" s="175"/>
    </row>
    <row r="658" spans="1:5" ht="15" customHeight="1" x14ac:dyDescent="0.2"/>
    <row r="659" spans="1:5" ht="15" customHeight="1" x14ac:dyDescent="0.25">
      <c r="A659" s="38" t="s">
        <v>16</v>
      </c>
      <c r="B659" s="39"/>
      <c r="C659" s="39"/>
      <c r="D659" s="39"/>
      <c r="E659" s="56"/>
    </row>
    <row r="660" spans="1:5" ht="15" customHeight="1" x14ac:dyDescent="0.2">
      <c r="A660" s="83" t="s">
        <v>159</v>
      </c>
      <c r="B660" s="146"/>
      <c r="C660" s="146"/>
      <c r="D660" s="146"/>
      <c r="E660" s="56" t="s">
        <v>160</v>
      </c>
    </row>
    <row r="661" spans="1:5" ht="15" customHeight="1" x14ac:dyDescent="0.2"/>
    <row r="662" spans="1:5" ht="15" customHeight="1" x14ac:dyDescent="0.2">
      <c r="B662" s="44" t="s">
        <v>40</v>
      </c>
      <c r="C662" s="45" t="s">
        <v>41</v>
      </c>
      <c r="D662" s="59" t="s">
        <v>42</v>
      </c>
      <c r="E662" s="47" t="s">
        <v>43</v>
      </c>
    </row>
    <row r="663" spans="1:5" ht="15" customHeight="1" x14ac:dyDescent="0.2">
      <c r="B663" s="48">
        <v>307</v>
      </c>
      <c r="C663" s="61"/>
      <c r="D663" s="62" t="s">
        <v>183</v>
      </c>
      <c r="E663" s="75">
        <v>-100000</v>
      </c>
    </row>
    <row r="664" spans="1:5" ht="15" customHeight="1" x14ac:dyDescent="0.2">
      <c r="B664" s="48">
        <v>303</v>
      </c>
      <c r="C664" s="61"/>
      <c r="D664" s="62" t="s">
        <v>183</v>
      </c>
      <c r="E664" s="75">
        <v>100000</v>
      </c>
    </row>
    <row r="665" spans="1:5" ht="15" customHeight="1" x14ac:dyDescent="0.2">
      <c r="B665" s="155"/>
      <c r="C665" s="53" t="s">
        <v>45</v>
      </c>
      <c r="D665" s="65"/>
      <c r="E665" s="66">
        <f>SUM(E663:E664)</f>
        <v>0</v>
      </c>
    </row>
    <row r="666" spans="1:5" ht="15" customHeight="1" x14ac:dyDescent="0.2"/>
    <row r="667" spans="1:5" ht="15" customHeight="1" x14ac:dyDescent="0.2"/>
    <row r="668" spans="1:5" ht="15" customHeight="1" x14ac:dyDescent="0.2"/>
    <row r="669" spans="1:5" ht="15" customHeight="1" x14ac:dyDescent="0.2"/>
    <row r="670" spans="1:5" ht="15" customHeight="1" x14ac:dyDescent="0.2"/>
    <row r="671" spans="1:5" ht="15" customHeight="1" x14ac:dyDescent="0.2"/>
    <row r="672" spans="1:5" ht="15" customHeight="1" x14ac:dyDescent="0.2"/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"/>
    <row r="678" spans="1:5" ht="15" customHeight="1" x14ac:dyDescent="0.25">
      <c r="A678" s="36" t="s">
        <v>196</v>
      </c>
    </row>
    <row r="679" spans="1:5" ht="15" customHeight="1" x14ac:dyDescent="0.2">
      <c r="A679" s="174" t="s">
        <v>157</v>
      </c>
      <c r="B679" s="174"/>
      <c r="C679" s="174"/>
      <c r="D679" s="174"/>
      <c r="E679" s="174"/>
    </row>
    <row r="680" spans="1:5" ht="15" customHeight="1" x14ac:dyDescent="0.2">
      <c r="A680" s="174"/>
      <c r="B680" s="174"/>
      <c r="C680" s="174"/>
      <c r="D680" s="174"/>
      <c r="E680" s="174"/>
    </row>
    <row r="681" spans="1:5" ht="15" customHeight="1" x14ac:dyDescent="0.2">
      <c r="A681" s="175" t="s">
        <v>265</v>
      </c>
      <c r="B681" s="175"/>
      <c r="C681" s="175"/>
      <c r="D681" s="175"/>
      <c r="E681" s="175"/>
    </row>
    <row r="682" spans="1:5" ht="15" customHeight="1" x14ac:dyDescent="0.2">
      <c r="A682" s="175"/>
      <c r="B682" s="175"/>
      <c r="C682" s="175"/>
      <c r="D682" s="175"/>
      <c r="E682" s="175"/>
    </row>
    <row r="683" spans="1:5" ht="15" customHeight="1" x14ac:dyDescent="0.2">
      <c r="A683" s="175"/>
      <c r="B683" s="175"/>
      <c r="C683" s="175"/>
      <c r="D683" s="175"/>
      <c r="E683" s="175"/>
    </row>
    <row r="684" spans="1:5" ht="15" customHeight="1" x14ac:dyDescent="0.2">
      <c r="A684" s="175"/>
      <c r="B684" s="175"/>
      <c r="C684" s="175"/>
      <c r="D684" s="175"/>
      <c r="E684" s="175"/>
    </row>
    <row r="685" spans="1:5" ht="15" customHeight="1" x14ac:dyDescent="0.2">
      <c r="A685" s="175"/>
      <c r="B685" s="175"/>
      <c r="C685" s="175"/>
      <c r="D685" s="175"/>
      <c r="E685" s="175"/>
    </row>
    <row r="686" spans="1:5" ht="15" customHeight="1" x14ac:dyDescent="0.2">
      <c r="A686" s="175"/>
      <c r="B686" s="175"/>
      <c r="C686" s="175"/>
      <c r="D686" s="175"/>
      <c r="E686" s="175"/>
    </row>
    <row r="687" spans="1:5" ht="15" customHeight="1" x14ac:dyDescent="0.2">
      <c r="A687" s="175"/>
      <c r="B687" s="175"/>
      <c r="C687" s="175"/>
      <c r="D687" s="175"/>
      <c r="E687" s="175"/>
    </row>
    <row r="688" spans="1:5" ht="15" customHeight="1" x14ac:dyDescent="0.2">
      <c r="A688" s="175"/>
      <c r="B688" s="175"/>
      <c r="C688" s="175"/>
      <c r="D688" s="175"/>
      <c r="E688" s="175"/>
    </row>
    <row r="689" spans="1:5" ht="15" customHeight="1" x14ac:dyDescent="0.2">
      <c r="A689" s="175"/>
      <c r="B689" s="175"/>
      <c r="C689" s="175"/>
      <c r="D689" s="175"/>
      <c r="E689" s="175"/>
    </row>
    <row r="690" spans="1:5" ht="15" customHeight="1" x14ac:dyDescent="0.2">
      <c r="A690" s="175"/>
      <c r="B690" s="175"/>
      <c r="C690" s="175"/>
      <c r="D690" s="175"/>
      <c r="E690" s="175"/>
    </row>
    <row r="691" spans="1:5" ht="15" customHeight="1" x14ac:dyDescent="0.2"/>
    <row r="692" spans="1:5" ht="15" customHeight="1" x14ac:dyDescent="0.25">
      <c r="A692" s="38" t="s">
        <v>16</v>
      </c>
      <c r="B692" s="39"/>
      <c r="C692" s="39"/>
      <c r="D692" s="39"/>
      <c r="E692" s="56"/>
    </row>
    <row r="693" spans="1:5" ht="15" customHeight="1" x14ac:dyDescent="0.2">
      <c r="A693" s="83" t="s">
        <v>159</v>
      </c>
      <c r="B693" s="146"/>
      <c r="C693" s="146"/>
      <c r="D693" s="146"/>
      <c r="E693" s="56" t="s">
        <v>160</v>
      </c>
    </row>
    <row r="694" spans="1:5" ht="15" customHeight="1" x14ac:dyDescent="0.2"/>
    <row r="695" spans="1:5" ht="15" customHeight="1" x14ac:dyDescent="0.2">
      <c r="B695" s="44" t="s">
        <v>40</v>
      </c>
      <c r="C695" s="45" t="s">
        <v>41</v>
      </c>
      <c r="D695" s="59" t="s">
        <v>42</v>
      </c>
      <c r="E695" s="47" t="s">
        <v>43</v>
      </c>
    </row>
    <row r="696" spans="1:5" ht="15" customHeight="1" x14ac:dyDescent="0.2">
      <c r="B696" s="48">
        <v>307</v>
      </c>
      <c r="C696" s="61"/>
      <c r="D696" s="62" t="s">
        <v>183</v>
      </c>
      <c r="E696" s="75">
        <v>-834120</v>
      </c>
    </row>
    <row r="697" spans="1:5" ht="15" customHeight="1" x14ac:dyDescent="0.2">
      <c r="B697" s="48">
        <v>303</v>
      </c>
      <c r="C697" s="61"/>
      <c r="D697" s="62" t="s">
        <v>183</v>
      </c>
      <c r="E697" s="75">
        <v>150000</v>
      </c>
    </row>
    <row r="698" spans="1:5" ht="15" customHeight="1" x14ac:dyDescent="0.2">
      <c r="B698" s="48">
        <v>303</v>
      </c>
      <c r="C698" s="61"/>
      <c r="D698" s="91" t="s">
        <v>197</v>
      </c>
      <c r="E698" s="75">
        <v>684120</v>
      </c>
    </row>
    <row r="699" spans="1:5" ht="15" customHeight="1" x14ac:dyDescent="0.2">
      <c r="B699" s="155"/>
      <c r="C699" s="53" t="s">
        <v>45</v>
      </c>
      <c r="D699" s="65"/>
      <c r="E699" s="66">
        <f>SUM(E696:E698)</f>
        <v>0</v>
      </c>
    </row>
    <row r="700" spans="1:5" ht="15" customHeight="1" x14ac:dyDescent="0.2"/>
    <row r="701" spans="1:5" ht="15" customHeight="1" x14ac:dyDescent="0.2"/>
    <row r="702" spans="1:5" ht="15" customHeight="1" x14ac:dyDescent="0.25">
      <c r="A702" s="36" t="s">
        <v>198</v>
      </c>
    </row>
    <row r="703" spans="1:5" ht="15" customHeight="1" x14ac:dyDescent="0.2">
      <c r="A703" s="174" t="s">
        <v>157</v>
      </c>
      <c r="B703" s="174"/>
      <c r="C703" s="174"/>
      <c r="D703" s="174"/>
      <c r="E703" s="174"/>
    </row>
    <row r="704" spans="1:5" ht="15" customHeight="1" x14ac:dyDescent="0.2">
      <c r="A704" s="174"/>
      <c r="B704" s="174"/>
      <c r="C704" s="174"/>
      <c r="D704" s="174"/>
      <c r="E704" s="174"/>
    </row>
    <row r="705" spans="1:5" ht="15" customHeight="1" x14ac:dyDescent="0.2">
      <c r="A705" s="175" t="s">
        <v>266</v>
      </c>
      <c r="B705" s="175"/>
      <c r="C705" s="175"/>
      <c r="D705" s="175"/>
      <c r="E705" s="175"/>
    </row>
    <row r="706" spans="1:5" ht="15" customHeight="1" x14ac:dyDescent="0.2">
      <c r="A706" s="175"/>
      <c r="B706" s="175"/>
      <c r="C706" s="175"/>
      <c r="D706" s="175"/>
      <c r="E706" s="175"/>
    </row>
    <row r="707" spans="1:5" ht="15" customHeight="1" x14ac:dyDescent="0.2">
      <c r="A707" s="175"/>
      <c r="B707" s="175"/>
      <c r="C707" s="175"/>
      <c r="D707" s="175"/>
      <c r="E707" s="175"/>
    </row>
    <row r="708" spans="1:5" ht="15" customHeight="1" x14ac:dyDescent="0.2">
      <c r="A708" s="175"/>
      <c r="B708" s="175"/>
      <c r="C708" s="175"/>
      <c r="D708" s="175"/>
      <c r="E708" s="175"/>
    </row>
    <row r="709" spans="1:5" ht="15" customHeight="1" x14ac:dyDescent="0.2">
      <c r="A709" s="175"/>
      <c r="B709" s="175"/>
      <c r="C709" s="175"/>
      <c r="D709" s="175"/>
      <c r="E709" s="175"/>
    </row>
    <row r="710" spans="1:5" ht="15" customHeight="1" x14ac:dyDescent="0.2">
      <c r="A710" s="175"/>
      <c r="B710" s="175"/>
      <c r="C710" s="175"/>
      <c r="D710" s="175"/>
      <c r="E710" s="175"/>
    </row>
    <row r="711" spans="1:5" ht="15" customHeight="1" x14ac:dyDescent="0.2">
      <c r="A711" s="175"/>
      <c r="B711" s="175"/>
      <c r="C711" s="175"/>
      <c r="D711" s="175"/>
      <c r="E711" s="175"/>
    </row>
    <row r="712" spans="1:5" ht="15" customHeight="1" x14ac:dyDescent="0.2">
      <c r="A712" s="175"/>
      <c r="B712" s="175"/>
      <c r="C712" s="175"/>
      <c r="D712" s="175"/>
      <c r="E712" s="175"/>
    </row>
    <row r="713" spans="1:5" ht="15" customHeight="1" x14ac:dyDescent="0.2">
      <c r="A713" s="175"/>
      <c r="B713" s="175"/>
      <c r="C713" s="175"/>
      <c r="D713" s="175"/>
      <c r="E713" s="175"/>
    </row>
    <row r="714" spans="1:5" ht="15" customHeight="1" x14ac:dyDescent="0.2"/>
    <row r="715" spans="1:5" ht="15" customHeight="1" x14ac:dyDescent="0.25">
      <c r="A715" s="38" t="s">
        <v>16</v>
      </c>
      <c r="B715" s="39"/>
      <c r="C715" s="39"/>
      <c r="D715" s="39"/>
      <c r="E715" s="56"/>
    </row>
    <row r="716" spans="1:5" ht="15" customHeight="1" x14ac:dyDescent="0.2">
      <c r="A716" s="83" t="s">
        <v>159</v>
      </c>
      <c r="B716" s="146"/>
      <c r="C716" s="146"/>
      <c r="D716" s="146"/>
      <c r="E716" s="56" t="s">
        <v>160</v>
      </c>
    </row>
    <row r="717" spans="1:5" ht="15" customHeight="1" x14ac:dyDescent="0.2"/>
    <row r="718" spans="1:5" ht="15" customHeight="1" x14ac:dyDescent="0.2">
      <c r="B718" s="44" t="s">
        <v>40</v>
      </c>
      <c r="C718" s="45" t="s">
        <v>41</v>
      </c>
      <c r="D718" s="59" t="s">
        <v>42</v>
      </c>
      <c r="E718" s="47" t="s">
        <v>43</v>
      </c>
    </row>
    <row r="719" spans="1:5" ht="15" customHeight="1" x14ac:dyDescent="0.2">
      <c r="B719" s="48">
        <v>307</v>
      </c>
      <c r="C719" s="61"/>
      <c r="D719" s="62" t="s">
        <v>183</v>
      </c>
      <c r="E719" s="75">
        <v>-50000</v>
      </c>
    </row>
    <row r="720" spans="1:5" ht="15" customHeight="1" x14ac:dyDescent="0.2">
      <c r="B720" s="48">
        <v>303</v>
      </c>
      <c r="C720" s="61"/>
      <c r="D720" s="62" t="s">
        <v>183</v>
      </c>
      <c r="E720" s="75">
        <v>50000</v>
      </c>
    </row>
    <row r="721" spans="1:5" ht="15" customHeight="1" x14ac:dyDescent="0.2">
      <c r="B721" s="155"/>
      <c r="C721" s="53" t="s">
        <v>45</v>
      </c>
      <c r="D721" s="65"/>
      <c r="E721" s="66">
        <f>SUM(E719:E720)</f>
        <v>0</v>
      </c>
    </row>
    <row r="722" spans="1:5" ht="15" customHeight="1" x14ac:dyDescent="0.2"/>
    <row r="723" spans="1:5" ht="15" customHeight="1" x14ac:dyDescent="0.2"/>
    <row r="724" spans="1:5" ht="15" customHeight="1" x14ac:dyDescent="0.2"/>
    <row r="725" spans="1:5" ht="15" customHeight="1" x14ac:dyDescent="0.2"/>
    <row r="726" spans="1:5" ht="15" customHeight="1" x14ac:dyDescent="0.2"/>
    <row r="727" spans="1:5" ht="15" customHeight="1" x14ac:dyDescent="0.2"/>
    <row r="728" spans="1:5" ht="15" customHeight="1" x14ac:dyDescent="0.2"/>
    <row r="729" spans="1:5" ht="15" customHeight="1" x14ac:dyDescent="0.2"/>
    <row r="730" spans="1:5" ht="15" customHeight="1" x14ac:dyDescent="0.25">
      <c r="A730" s="36" t="s">
        <v>199</v>
      </c>
    </row>
    <row r="731" spans="1:5" ht="15" customHeight="1" x14ac:dyDescent="0.2">
      <c r="A731" s="174" t="s">
        <v>157</v>
      </c>
      <c r="B731" s="174"/>
      <c r="C731" s="174"/>
      <c r="D731" s="174"/>
      <c r="E731" s="174"/>
    </row>
    <row r="732" spans="1:5" ht="15" customHeight="1" x14ac:dyDescent="0.2">
      <c r="A732" s="174"/>
      <c r="B732" s="174"/>
      <c r="C732" s="174"/>
      <c r="D732" s="174"/>
      <c r="E732" s="174"/>
    </row>
    <row r="733" spans="1:5" ht="15" customHeight="1" x14ac:dyDescent="0.2">
      <c r="A733" s="175" t="s">
        <v>267</v>
      </c>
      <c r="B733" s="175"/>
      <c r="C733" s="175"/>
      <c r="D733" s="175"/>
      <c r="E733" s="175"/>
    </row>
    <row r="734" spans="1:5" ht="15" customHeight="1" x14ac:dyDescent="0.2">
      <c r="A734" s="175"/>
      <c r="B734" s="175"/>
      <c r="C734" s="175"/>
      <c r="D734" s="175"/>
      <c r="E734" s="175"/>
    </row>
    <row r="735" spans="1:5" ht="15" customHeight="1" x14ac:dyDescent="0.2">
      <c r="A735" s="175"/>
      <c r="B735" s="175"/>
      <c r="C735" s="175"/>
      <c r="D735" s="175"/>
      <c r="E735" s="175"/>
    </row>
    <row r="736" spans="1:5" ht="15" customHeight="1" x14ac:dyDescent="0.2">
      <c r="A736" s="175"/>
      <c r="B736" s="175"/>
      <c r="C736" s="175"/>
      <c r="D736" s="175"/>
      <c r="E736" s="175"/>
    </row>
    <row r="737" spans="1:5" ht="15" customHeight="1" x14ac:dyDescent="0.2">
      <c r="A737" s="175"/>
      <c r="B737" s="175"/>
      <c r="C737" s="175"/>
      <c r="D737" s="175"/>
      <c r="E737" s="175"/>
    </row>
    <row r="738" spans="1:5" ht="15" customHeight="1" x14ac:dyDescent="0.2">
      <c r="A738" s="175"/>
      <c r="B738" s="175"/>
      <c r="C738" s="175"/>
      <c r="D738" s="175"/>
      <c r="E738" s="175"/>
    </row>
    <row r="739" spans="1:5" ht="15" customHeight="1" x14ac:dyDescent="0.2">
      <c r="A739" s="175"/>
      <c r="B739" s="175"/>
      <c r="C739" s="175"/>
      <c r="D739" s="175"/>
      <c r="E739" s="175"/>
    </row>
    <row r="740" spans="1:5" ht="15" customHeight="1" x14ac:dyDescent="0.2">
      <c r="A740" s="175"/>
      <c r="B740" s="175"/>
      <c r="C740" s="175"/>
      <c r="D740" s="175"/>
      <c r="E740" s="175"/>
    </row>
    <row r="741" spans="1:5" ht="15" customHeight="1" x14ac:dyDescent="0.2">
      <c r="A741" s="175"/>
      <c r="B741" s="175"/>
      <c r="C741" s="175"/>
      <c r="D741" s="175"/>
      <c r="E741" s="175"/>
    </row>
    <row r="742" spans="1:5" ht="15" customHeight="1" x14ac:dyDescent="0.2">
      <c r="A742" s="175"/>
      <c r="B742" s="175"/>
      <c r="C742" s="175"/>
      <c r="D742" s="175"/>
      <c r="E742" s="175"/>
    </row>
    <row r="743" spans="1:5" ht="15" customHeight="1" x14ac:dyDescent="0.2">
      <c r="A743" s="175"/>
      <c r="B743" s="175"/>
      <c r="C743" s="175"/>
      <c r="D743" s="175"/>
      <c r="E743" s="175"/>
    </row>
    <row r="744" spans="1:5" ht="15" customHeight="1" x14ac:dyDescent="0.2"/>
    <row r="745" spans="1:5" ht="15" customHeight="1" x14ac:dyDescent="0.25">
      <c r="A745" s="38" t="s">
        <v>16</v>
      </c>
      <c r="B745" s="39"/>
      <c r="C745" s="39"/>
      <c r="D745" s="39"/>
      <c r="E745" s="56"/>
    </row>
    <row r="746" spans="1:5" ht="15" customHeight="1" x14ac:dyDescent="0.2">
      <c r="A746" s="83" t="s">
        <v>159</v>
      </c>
      <c r="B746" s="146"/>
      <c r="C746" s="146"/>
      <c r="D746" s="146"/>
      <c r="E746" s="56" t="s">
        <v>160</v>
      </c>
    </row>
    <row r="747" spans="1:5" ht="15" customHeight="1" x14ac:dyDescent="0.2"/>
    <row r="748" spans="1:5" ht="15" customHeight="1" x14ac:dyDescent="0.2">
      <c r="B748" s="44" t="s">
        <v>40</v>
      </c>
      <c r="C748" s="45" t="s">
        <v>41</v>
      </c>
      <c r="D748" s="59" t="s">
        <v>42</v>
      </c>
      <c r="E748" s="47" t="s">
        <v>43</v>
      </c>
    </row>
    <row r="749" spans="1:5" ht="15" customHeight="1" x14ac:dyDescent="0.2">
      <c r="B749" s="48">
        <v>307</v>
      </c>
      <c r="C749" s="61"/>
      <c r="D749" s="62" t="s">
        <v>183</v>
      </c>
      <c r="E749" s="75">
        <v>-1209000</v>
      </c>
    </row>
    <row r="750" spans="1:5" ht="15" customHeight="1" x14ac:dyDescent="0.2">
      <c r="B750" s="48">
        <v>303</v>
      </c>
      <c r="C750" s="61"/>
      <c r="D750" s="62" t="s">
        <v>183</v>
      </c>
      <c r="E750" s="75">
        <v>740000</v>
      </c>
    </row>
    <row r="751" spans="1:5" ht="15" customHeight="1" x14ac:dyDescent="0.2">
      <c r="B751" s="48">
        <v>10</v>
      </c>
      <c r="C751" s="61"/>
      <c r="D751" s="91" t="s">
        <v>197</v>
      </c>
      <c r="E751" s="75">
        <v>469000</v>
      </c>
    </row>
    <row r="752" spans="1:5" ht="15" customHeight="1" x14ac:dyDescent="0.2">
      <c r="B752" s="155"/>
      <c r="C752" s="53" t="s">
        <v>45</v>
      </c>
      <c r="D752" s="65"/>
      <c r="E752" s="66">
        <f>SUM(E749:E751)</f>
        <v>0</v>
      </c>
    </row>
    <row r="753" spans="1:5" ht="15" customHeight="1" x14ac:dyDescent="0.2"/>
    <row r="754" spans="1:5" ht="15" customHeight="1" x14ac:dyDescent="0.2"/>
    <row r="755" spans="1:5" ht="15" customHeight="1" x14ac:dyDescent="0.25">
      <c r="A755" s="36" t="s">
        <v>200</v>
      </c>
    </row>
    <row r="756" spans="1:5" ht="15" customHeight="1" x14ac:dyDescent="0.2">
      <c r="A756" s="174" t="s">
        <v>157</v>
      </c>
      <c r="B756" s="174"/>
      <c r="C756" s="174"/>
      <c r="D756" s="174"/>
      <c r="E756" s="174"/>
    </row>
    <row r="757" spans="1:5" ht="15" customHeight="1" x14ac:dyDescent="0.2">
      <c r="A757" s="174"/>
      <c r="B757" s="174"/>
      <c r="C757" s="174"/>
      <c r="D757" s="174"/>
      <c r="E757" s="174"/>
    </row>
    <row r="758" spans="1:5" ht="15" customHeight="1" x14ac:dyDescent="0.2">
      <c r="A758" s="175" t="s">
        <v>268</v>
      </c>
      <c r="B758" s="175"/>
      <c r="C758" s="175"/>
      <c r="D758" s="175"/>
      <c r="E758" s="175"/>
    </row>
    <row r="759" spans="1:5" ht="15" customHeight="1" x14ac:dyDescent="0.2">
      <c r="A759" s="175"/>
      <c r="B759" s="175"/>
      <c r="C759" s="175"/>
      <c r="D759" s="175"/>
      <c r="E759" s="175"/>
    </row>
    <row r="760" spans="1:5" ht="15" customHeight="1" x14ac:dyDescent="0.2">
      <c r="A760" s="175"/>
      <c r="B760" s="175"/>
      <c r="C760" s="175"/>
      <c r="D760" s="175"/>
      <c r="E760" s="175"/>
    </row>
    <row r="761" spans="1:5" ht="15" customHeight="1" x14ac:dyDescent="0.2">
      <c r="A761" s="175"/>
      <c r="B761" s="175"/>
      <c r="C761" s="175"/>
      <c r="D761" s="175"/>
      <c r="E761" s="175"/>
    </row>
    <row r="762" spans="1:5" ht="15" customHeight="1" x14ac:dyDescent="0.2">
      <c r="A762" s="175"/>
      <c r="B762" s="175"/>
      <c r="C762" s="175"/>
      <c r="D762" s="175"/>
      <c r="E762" s="175"/>
    </row>
    <row r="763" spans="1:5" ht="15" customHeight="1" x14ac:dyDescent="0.2">
      <c r="A763" s="175"/>
      <c r="B763" s="175"/>
      <c r="C763" s="175"/>
      <c r="D763" s="175"/>
      <c r="E763" s="175"/>
    </row>
    <row r="764" spans="1:5" ht="15" customHeight="1" x14ac:dyDescent="0.2">
      <c r="A764" s="175"/>
      <c r="B764" s="175"/>
      <c r="C764" s="175"/>
      <c r="D764" s="175"/>
      <c r="E764" s="175"/>
    </row>
    <row r="765" spans="1:5" ht="15" customHeight="1" x14ac:dyDescent="0.2">
      <c r="A765" s="175"/>
      <c r="B765" s="175"/>
      <c r="C765" s="175"/>
      <c r="D765" s="175"/>
      <c r="E765" s="175"/>
    </row>
    <row r="766" spans="1:5" ht="15" customHeight="1" x14ac:dyDescent="0.2">
      <c r="A766" s="175"/>
      <c r="B766" s="175"/>
      <c r="C766" s="175"/>
      <c r="D766" s="175"/>
      <c r="E766" s="175"/>
    </row>
    <row r="767" spans="1:5" ht="15" customHeight="1" x14ac:dyDescent="0.2">
      <c r="A767" s="175"/>
      <c r="B767" s="175"/>
      <c r="C767" s="175"/>
      <c r="D767" s="175"/>
      <c r="E767" s="175"/>
    </row>
    <row r="768" spans="1:5" ht="15" customHeight="1" x14ac:dyDescent="0.2"/>
    <row r="769" spans="1:5" ht="15" customHeight="1" x14ac:dyDescent="0.25">
      <c r="A769" s="38" t="s">
        <v>16</v>
      </c>
      <c r="B769" s="39"/>
      <c r="C769" s="39"/>
      <c r="D769" s="39"/>
      <c r="E769" s="56"/>
    </row>
    <row r="770" spans="1:5" ht="15" customHeight="1" x14ac:dyDescent="0.2">
      <c r="A770" s="83" t="s">
        <v>159</v>
      </c>
      <c r="B770" s="146"/>
      <c r="C770" s="146"/>
      <c r="D770" s="146"/>
      <c r="E770" s="56" t="s">
        <v>160</v>
      </c>
    </row>
    <row r="771" spans="1:5" ht="15" customHeight="1" x14ac:dyDescent="0.2"/>
    <row r="772" spans="1:5" ht="15" customHeight="1" x14ac:dyDescent="0.2">
      <c r="B772" s="44" t="s">
        <v>40</v>
      </c>
      <c r="C772" s="45" t="s">
        <v>41</v>
      </c>
      <c r="D772" s="59" t="s">
        <v>42</v>
      </c>
      <c r="E772" s="47" t="s">
        <v>43</v>
      </c>
    </row>
    <row r="773" spans="1:5" ht="15" customHeight="1" x14ac:dyDescent="0.2">
      <c r="B773" s="48">
        <v>307</v>
      </c>
      <c r="C773" s="61"/>
      <c r="D773" s="62" t="s">
        <v>183</v>
      </c>
      <c r="E773" s="75">
        <v>-213000</v>
      </c>
    </row>
    <row r="774" spans="1:5" ht="15" customHeight="1" x14ac:dyDescent="0.2">
      <c r="B774" s="48">
        <v>303</v>
      </c>
      <c r="C774" s="61"/>
      <c r="D774" s="62" t="s">
        <v>183</v>
      </c>
      <c r="E774" s="75">
        <v>173000</v>
      </c>
    </row>
    <row r="775" spans="1:5" ht="15" customHeight="1" x14ac:dyDescent="0.2">
      <c r="B775" s="48">
        <v>10</v>
      </c>
      <c r="C775" s="61"/>
      <c r="D775" s="62" t="s">
        <v>183</v>
      </c>
      <c r="E775" s="75">
        <v>40000</v>
      </c>
    </row>
    <row r="776" spans="1:5" ht="15" customHeight="1" x14ac:dyDescent="0.2">
      <c r="B776" s="155"/>
      <c r="C776" s="53" t="s">
        <v>45</v>
      </c>
      <c r="D776" s="65"/>
      <c r="E776" s="66">
        <f>SUM(E773:E775)</f>
        <v>0</v>
      </c>
    </row>
    <row r="777" spans="1:5" ht="15" customHeight="1" x14ac:dyDescent="0.2"/>
    <row r="778" spans="1:5" ht="15" customHeight="1" x14ac:dyDescent="0.2"/>
    <row r="779" spans="1:5" ht="15" customHeight="1" x14ac:dyDescent="0.2"/>
    <row r="780" spans="1:5" ht="15" customHeight="1" x14ac:dyDescent="0.2"/>
    <row r="781" spans="1:5" ht="15" customHeight="1" x14ac:dyDescent="0.2"/>
    <row r="782" spans="1:5" ht="15" customHeight="1" x14ac:dyDescent="0.25">
      <c r="A782" s="36" t="s">
        <v>201</v>
      </c>
    </row>
    <row r="783" spans="1:5" ht="15" customHeight="1" x14ac:dyDescent="0.2">
      <c r="A783" s="174" t="s">
        <v>157</v>
      </c>
      <c r="B783" s="174"/>
      <c r="C783" s="174"/>
      <c r="D783" s="174"/>
      <c r="E783" s="174"/>
    </row>
    <row r="784" spans="1:5" ht="15" customHeight="1" x14ac:dyDescent="0.2">
      <c r="A784" s="174"/>
      <c r="B784" s="174"/>
      <c r="C784" s="174"/>
      <c r="D784" s="174"/>
      <c r="E784" s="174"/>
    </row>
    <row r="785" spans="1:5" ht="15" customHeight="1" x14ac:dyDescent="0.2">
      <c r="A785" s="175" t="s">
        <v>269</v>
      </c>
      <c r="B785" s="175"/>
      <c r="C785" s="175"/>
      <c r="D785" s="175"/>
      <c r="E785" s="175"/>
    </row>
    <row r="786" spans="1:5" ht="15" customHeight="1" x14ac:dyDescent="0.2">
      <c r="A786" s="175"/>
      <c r="B786" s="175"/>
      <c r="C786" s="175"/>
      <c r="D786" s="175"/>
      <c r="E786" s="175"/>
    </row>
    <row r="787" spans="1:5" ht="15" customHeight="1" x14ac:dyDescent="0.2">
      <c r="A787" s="175"/>
      <c r="B787" s="175"/>
      <c r="C787" s="175"/>
      <c r="D787" s="175"/>
      <c r="E787" s="175"/>
    </row>
    <row r="788" spans="1:5" ht="15" customHeight="1" x14ac:dyDescent="0.2">
      <c r="A788" s="175"/>
      <c r="B788" s="175"/>
      <c r="C788" s="175"/>
      <c r="D788" s="175"/>
      <c r="E788" s="175"/>
    </row>
    <row r="789" spans="1:5" ht="15" customHeight="1" x14ac:dyDescent="0.2">
      <c r="A789" s="175"/>
      <c r="B789" s="175"/>
      <c r="C789" s="175"/>
      <c r="D789" s="175"/>
      <c r="E789" s="175"/>
    </row>
    <row r="790" spans="1:5" ht="15" customHeight="1" x14ac:dyDescent="0.2">
      <c r="A790" s="175"/>
      <c r="B790" s="175"/>
      <c r="C790" s="175"/>
      <c r="D790" s="175"/>
      <c r="E790" s="175"/>
    </row>
    <row r="791" spans="1:5" ht="15" customHeight="1" x14ac:dyDescent="0.2">
      <c r="A791" s="175"/>
      <c r="B791" s="175"/>
      <c r="C791" s="175"/>
      <c r="D791" s="175"/>
      <c r="E791" s="175"/>
    </row>
    <row r="792" spans="1:5" ht="15" customHeight="1" x14ac:dyDescent="0.2">
      <c r="A792" s="175"/>
      <c r="B792" s="175"/>
      <c r="C792" s="175"/>
      <c r="D792" s="175"/>
      <c r="E792" s="175"/>
    </row>
    <row r="793" spans="1:5" ht="15" customHeight="1" x14ac:dyDescent="0.2">
      <c r="A793" s="175"/>
      <c r="B793" s="175"/>
      <c r="C793" s="175"/>
      <c r="D793" s="175"/>
      <c r="E793" s="175"/>
    </row>
    <row r="794" spans="1:5" ht="15" customHeight="1" x14ac:dyDescent="0.2"/>
    <row r="795" spans="1:5" ht="15" customHeight="1" x14ac:dyDescent="0.25">
      <c r="A795" s="38" t="s">
        <v>16</v>
      </c>
      <c r="B795" s="39"/>
      <c r="C795" s="39"/>
      <c r="D795" s="39"/>
      <c r="E795" s="56"/>
    </row>
    <row r="796" spans="1:5" ht="15" customHeight="1" x14ac:dyDescent="0.2">
      <c r="A796" s="83" t="s">
        <v>159</v>
      </c>
      <c r="B796" s="146"/>
      <c r="C796" s="146"/>
      <c r="D796" s="146"/>
      <c r="E796" s="56" t="s">
        <v>160</v>
      </c>
    </row>
    <row r="797" spans="1:5" ht="15" customHeight="1" x14ac:dyDescent="0.2"/>
    <row r="798" spans="1:5" ht="15" customHeight="1" x14ac:dyDescent="0.2">
      <c r="B798" s="44" t="s">
        <v>40</v>
      </c>
      <c r="C798" s="45" t="s">
        <v>41</v>
      </c>
      <c r="D798" s="59" t="s">
        <v>42</v>
      </c>
      <c r="E798" s="47" t="s">
        <v>43</v>
      </c>
    </row>
    <row r="799" spans="1:5" ht="15" customHeight="1" x14ac:dyDescent="0.2">
      <c r="B799" s="48">
        <v>307</v>
      </c>
      <c r="C799" s="61"/>
      <c r="D799" s="62" t="s">
        <v>183</v>
      </c>
      <c r="E799" s="75">
        <v>-135082</v>
      </c>
    </row>
    <row r="800" spans="1:5" ht="15" customHeight="1" x14ac:dyDescent="0.2">
      <c r="B800" s="48">
        <v>10</v>
      </c>
      <c r="C800" s="61"/>
      <c r="D800" s="62" t="s">
        <v>183</v>
      </c>
      <c r="E800" s="75">
        <v>135082</v>
      </c>
    </row>
    <row r="801" spans="1:5" ht="15" customHeight="1" x14ac:dyDescent="0.2">
      <c r="B801" s="155"/>
      <c r="C801" s="53" t="s">
        <v>45</v>
      </c>
      <c r="D801" s="65"/>
      <c r="E801" s="66">
        <f>SUM(E799:E800)</f>
        <v>0</v>
      </c>
    </row>
    <row r="802" spans="1:5" ht="15" customHeight="1" x14ac:dyDescent="0.2"/>
    <row r="803" spans="1:5" ht="15" customHeight="1" x14ac:dyDescent="0.2"/>
    <row r="804" spans="1:5" ht="15" customHeight="1" x14ac:dyDescent="0.25">
      <c r="A804" s="36" t="s">
        <v>202</v>
      </c>
    </row>
    <row r="805" spans="1:5" ht="15" customHeight="1" x14ac:dyDescent="0.2">
      <c r="A805" s="174" t="s">
        <v>157</v>
      </c>
      <c r="B805" s="174"/>
      <c r="C805" s="174"/>
      <c r="D805" s="174"/>
      <c r="E805" s="174"/>
    </row>
    <row r="806" spans="1:5" ht="15" customHeight="1" x14ac:dyDescent="0.2">
      <c r="A806" s="174"/>
      <c r="B806" s="174"/>
      <c r="C806" s="174"/>
      <c r="D806" s="174"/>
      <c r="E806" s="174"/>
    </row>
    <row r="807" spans="1:5" ht="15" customHeight="1" x14ac:dyDescent="0.2">
      <c r="A807" s="175" t="s">
        <v>270</v>
      </c>
      <c r="B807" s="175"/>
      <c r="C807" s="175"/>
      <c r="D807" s="175"/>
      <c r="E807" s="175"/>
    </row>
    <row r="808" spans="1:5" ht="15" customHeight="1" x14ac:dyDescent="0.2">
      <c r="A808" s="175"/>
      <c r="B808" s="175"/>
      <c r="C808" s="175"/>
      <c r="D808" s="175"/>
      <c r="E808" s="175"/>
    </row>
    <row r="809" spans="1:5" ht="15" customHeight="1" x14ac:dyDescent="0.2">
      <c r="A809" s="175"/>
      <c r="B809" s="175"/>
      <c r="C809" s="175"/>
      <c r="D809" s="175"/>
      <c r="E809" s="175"/>
    </row>
    <row r="810" spans="1:5" ht="15" customHeight="1" x14ac:dyDescent="0.2">
      <c r="A810" s="175"/>
      <c r="B810" s="175"/>
      <c r="C810" s="175"/>
      <c r="D810" s="175"/>
      <c r="E810" s="175"/>
    </row>
    <row r="811" spans="1:5" ht="15" customHeight="1" x14ac:dyDescent="0.2">
      <c r="A811" s="175"/>
      <c r="B811" s="175"/>
      <c r="C811" s="175"/>
      <c r="D811" s="175"/>
      <c r="E811" s="175"/>
    </row>
    <row r="812" spans="1:5" ht="15" customHeight="1" x14ac:dyDescent="0.2">
      <c r="A812" s="175"/>
      <c r="B812" s="175"/>
      <c r="C812" s="175"/>
      <c r="D812" s="175"/>
      <c r="E812" s="175"/>
    </row>
    <row r="813" spans="1:5" ht="15" customHeight="1" x14ac:dyDescent="0.2">
      <c r="A813" s="175"/>
      <c r="B813" s="175"/>
      <c r="C813" s="175"/>
      <c r="D813" s="175"/>
      <c r="E813" s="175"/>
    </row>
    <row r="814" spans="1:5" ht="15" customHeight="1" x14ac:dyDescent="0.2">
      <c r="A814" s="175"/>
      <c r="B814" s="175"/>
      <c r="C814" s="175"/>
      <c r="D814" s="175"/>
      <c r="E814" s="175"/>
    </row>
    <row r="815" spans="1:5" ht="15" customHeight="1" x14ac:dyDescent="0.2">
      <c r="A815" s="175"/>
      <c r="B815" s="175"/>
      <c r="C815" s="175"/>
      <c r="D815" s="175"/>
      <c r="E815" s="175"/>
    </row>
    <row r="816" spans="1:5" ht="15" customHeight="1" x14ac:dyDescent="0.2"/>
    <row r="817" spans="1:5" ht="15" customHeight="1" x14ac:dyDescent="0.25">
      <c r="A817" s="38" t="s">
        <v>16</v>
      </c>
      <c r="B817" s="39"/>
      <c r="C817" s="39"/>
      <c r="D817" s="39"/>
      <c r="E817" s="56"/>
    </row>
    <row r="818" spans="1:5" ht="15" customHeight="1" x14ac:dyDescent="0.2">
      <c r="A818" s="83" t="s">
        <v>159</v>
      </c>
      <c r="B818" s="146"/>
      <c r="C818" s="146"/>
      <c r="D818" s="146"/>
      <c r="E818" s="56" t="s">
        <v>160</v>
      </c>
    </row>
    <row r="819" spans="1:5" ht="15" customHeight="1" x14ac:dyDescent="0.2"/>
    <row r="820" spans="1:5" ht="15" customHeight="1" x14ac:dyDescent="0.2">
      <c r="B820" s="44" t="s">
        <v>40</v>
      </c>
      <c r="C820" s="45" t="s">
        <v>41</v>
      </c>
      <c r="D820" s="59" t="s">
        <v>42</v>
      </c>
      <c r="E820" s="47" t="s">
        <v>43</v>
      </c>
    </row>
    <row r="821" spans="1:5" ht="15" customHeight="1" x14ac:dyDescent="0.2">
      <c r="B821" s="48">
        <v>307</v>
      </c>
      <c r="C821" s="61"/>
      <c r="D821" s="62" t="s">
        <v>183</v>
      </c>
      <c r="E821" s="75">
        <v>-120272</v>
      </c>
    </row>
    <row r="822" spans="1:5" ht="15" customHeight="1" x14ac:dyDescent="0.2">
      <c r="B822" s="48">
        <v>10</v>
      </c>
      <c r="C822" s="61"/>
      <c r="D822" s="62" t="s">
        <v>183</v>
      </c>
      <c r="E822" s="75">
        <v>120272</v>
      </c>
    </row>
    <row r="823" spans="1:5" ht="15" customHeight="1" x14ac:dyDescent="0.2">
      <c r="B823" s="155"/>
      <c r="C823" s="53" t="s">
        <v>45</v>
      </c>
      <c r="D823" s="65"/>
      <c r="E823" s="66">
        <f>SUM(E821:E822)</f>
        <v>0</v>
      </c>
    </row>
    <row r="824" spans="1:5" ht="15" customHeight="1" x14ac:dyDescent="0.2"/>
    <row r="825" spans="1:5" ht="15" customHeight="1" x14ac:dyDescent="0.2"/>
    <row r="826" spans="1:5" ht="15" customHeight="1" x14ac:dyDescent="0.2"/>
    <row r="827" spans="1:5" ht="15" customHeight="1" x14ac:dyDescent="0.2"/>
    <row r="828" spans="1:5" ht="15" customHeight="1" x14ac:dyDescent="0.2"/>
    <row r="829" spans="1:5" ht="15" customHeight="1" x14ac:dyDescent="0.2"/>
    <row r="830" spans="1:5" ht="15" customHeight="1" x14ac:dyDescent="0.2"/>
    <row r="831" spans="1:5" ht="15" customHeight="1" x14ac:dyDescent="0.2"/>
    <row r="832" spans="1:5" ht="15" customHeight="1" x14ac:dyDescent="0.2"/>
    <row r="833" spans="1:5" ht="15" customHeight="1" x14ac:dyDescent="0.2"/>
    <row r="834" spans="1:5" ht="15" customHeight="1" x14ac:dyDescent="0.25">
      <c r="A834" s="36" t="s">
        <v>203</v>
      </c>
    </row>
    <row r="835" spans="1:5" ht="15" customHeight="1" x14ac:dyDescent="0.2">
      <c r="A835" s="174" t="s">
        <v>157</v>
      </c>
      <c r="B835" s="174"/>
      <c r="C835" s="174"/>
      <c r="D835" s="174"/>
      <c r="E835" s="174"/>
    </row>
    <row r="836" spans="1:5" ht="15" customHeight="1" x14ac:dyDescent="0.2">
      <c r="A836" s="174"/>
      <c r="B836" s="174"/>
      <c r="C836" s="174"/>
      <c r="D836" s="174"/>
      <c r="E836" s="174"/>
    </row>
    <row r="837" spans="1:5" ht="15" customHeight="1" x14ac:dyDescent="0.2">
      <c r="A837" s="175" t="s">
        <v>271</v>
      </c>
      <c r="B837" s="175"/>
      <c r="C837" s="175"/>
      <c r="D837" s="175"/>
      <c r="E837" s="175"/>
    </row>
    <row r="838" spans="1:5" ht="15" customHeight="1" x14ac:dyDescent="0.2">
      <c r="A838" s="175"/>
      <c r="B838" s="175"/>
      <c r="C838" s="175"/>
      <c r="D838" s="175"/>
      <c r="E838" s="175"/>
    </row>
    <row r="839" spans="1:5" ht="15" customHeight="1" x14ac:dyDescent="0.2">
      <c r="A839" s="175"/>
      <c r="B839" s="175"/>
      <c r="C839" s="175"/>
      <c r="D839" s="175"/>
      <c r="E839" s="175"/>
    </row>
    <row r="840" spans="1:5" ht="15" customHeight="1" x14ac:dyDescent="0.2">
      <c r="A840" s="175"/>
      <c r="B840" s="175"/>
      <c r="C840" s="175"/>
      <c r="D840" s="175"/>
      <c r="E840" s="175"/>
    </row>
    <row r="841" spans="1:5" ht="15" customHeight="1" x14ac:dyDescent="0.2">
      <c r="A841" s="175"/>
      <c r="B841" s="175"/>
      <c r="C841" s="175"/>
      <c r="D841" s="175"/>
      <c r="E841" s="175"/>
    </row>
    <row r="842" spans="1:5" ht="15" customHeight="1" x14ac:dyDescent="0.2">
      <c r="A842" s="175"/>
      <c r="B842" s="175"/>
      <c r="C842" s="175"/>
      <c r="D842" s="175"/>
      <c r="E842" s="175"/>
    </row>
    <row r="843" spans="1:5" ht="15" customHeight="1" x14ac:dyDescent="0.2">
      <c r="A843" s="175"/>
      <c r="B843" s="175"/>
      <c r="C843" s="175"/>
      <c r="D843" s="175"/>
      <c r="E843" s="175"/>
    </row>
    <row r="844" spans="1:5" ht="15" customHeight="1" x14ac:dyDescent="0.2">
      <c r="A844" s="175"/>
      <c r="B844" s="175"/>
      <c r="C844" s="175"/>
      <c r="D844" s="175"/>
      <c r="E844" s="175"/>
    </row>
    <row r="845" spans="1:5" ht="15" customHeight="1" x14ac:dyDescent="0.2"/>
    <row r="846" spans="1:5" ht="15" customHeight="1" x14ac:dyDescent="0.25">
      <c r="A846" s="38" t="s">
        <v>16</v>
      </c>
      <c r="B846" s="39"/>
      <c r="C846" s="39"/>
      <c r="D846" s="39"/>
      <c r="E846" s="56"/>
    </row>
    <row r="847" spans="1:5" ht="15" customHeight="1" x14ac:dyDescent="0.2">
      <c r="A847" s="83" t="s">
        <v>159</v>
      </c>
      <c r="B847" s="146"/>
      <c r="C847" s="146"/>
      <c r="D847" s="146"/>
      <c r="E847" s="56" t="s">
        <v>160</v>
      </c>
    </row>
    <row r="848" spans="1:5" ht="15" customHeight="1" x14ac:dyDescent="0.2"/>
    <row r="849" spans="1:5" ht="15" customHeight="1" x14ac:dyDescent="0.2">
      <c r="B849" s="44" t="s">
        <v>40</v>
      </c>
      <c r="C849" s="45" t="s">
        <v>41</v>
      </c>
      <c r="D849" s="59" t="s">
        <v>42</v>
      </c>
      <c r="E849" s="47" t="s">
        <v>43</v>
      </c>
    </row>
    <row r="850" spans="1:5" ht="15" customHeight="1" x14ac:dyDescent="0.2">
      <c r="B850" s="48">
        <v>307</v>
      </c>
      <c r="C850" s="61"/>
      <c r="D850" s="62" t="s">
        <v>183</v>
      </c>
      <c r="E850" s="75">
        <v>-183000</v>
      </c>
    </row>
    <row r="851" spans="1:5" ht="15" customHeight="1" x14ac:dyDescent="0.2">
      <c r="B851" s="48">
        <v>10</v>
      </c>
      <c r="C851" s="61"/>
      <c r="D851" s="62" t="s">
        <v>183</v>
      </c>
      <c r="E851" s="75">
        <v>33000</v>
      </c>
    </row>
    <row r="852" spans="1:5" ht="15" customHeight="1" x14ac:dyDescent="0.2">
      <c r="B852" s="48">
        <v>10</v>
      </c>
      <c r="C852" s="61"/>
      <c r="D852" s="91" t="s">
        <v>197</v>
      </c>
      <c r="E852" s="75">
        <v>150000</v>
      </c>
    </row>
    <row r="853" spans="1:5" ht="15" customHeight="1" x14ac:dyDescent="0.2">
      <c r="B853" s="155"/>
      <c r="C853" s="53" t="s">
        <v>45</v>
      </c>
      <c r="D853" s="65"/>
      <c r="E853" s="66">
        <f>SUM(E850:E852)</f>
        <v>0</v>
      </c>
    </row>
    <row r="854" spans="1:5" ht="15" customHeight="1" x14ac:dyDescent="0.2"/>
    <row r="855" spans="1:5" ht="15" customHeight="1" x14ac:dyDescent="0.2"/>
    <row r="856" spans="1:5" ht="15" customHeight="1" x14ac:dyDescent="0.25">
      <c r="A856" s="36" t="s">
        <v>204</v>
      </c>
    </row>
    <row r="857" spans="1:5" ht="15" customHeight="1" x14ac:dyDescent="0.2">
      <c r="A857" s="174" t="s">
        <v>157</v>
      </c>
      <c r="B857" s="174"/>
      <c r="C857" s="174"/>
      <c r="D857" s="174"/>
      <c r="E857" s="174"/>
    </row>
    <row r="858" spans="1:5" ht="15" customHeight="1" x14ac:dyDescent="0.2">
      <c r="A858" s="174"/>
      <c r="B858" s="174"/>
      <c r="C858" s="174"/>
      <c r="D858" s="174"/>
      <c r="E858" s="174"/>
    </row>
    <row r="859" spans="1:5" ht="15" customHeight="1" x14ac:dyDescent="0.2">
      <c r="A859" s="175" t="s">
        <v>272</v>
      </c>
      <c r="B859" s="175"/>
      <c r="C859" s="175"/>
      <c r="D859" s="175"/>
      <c r="E859" s="175"/>
    </row>
    <row r="860" spans="1:5" ht="15" customHeight="1" x14ac:dyDescent="0.2">
      <c r="A860" s="175"/>
      <c r="B860" s="175"/>
      <c r="C860" s="175"/>
      <c r="D860" s="175"/>
      <c r="E860" s="175"/>
    </row>
    <row r="861" spans="1:5" ht="15" customHeight="1" x14ac:dyDescent="0.2">
      <c r="A861" s="175"/>
      <c r="B861" s="175"/>
      <c r="C861" s="175"/>
      <c r="D861" s="175"/>
      <c r="E861" s="175"/>
    </row>
    <row r="862" spans="1:5" ht="15" customHeight="1" x14ac:dyDescent="0.2">
      <c r="A862" s="175"/>
      <c r="B862" s="175"/>
      <c r="C862" s="175"/>
      <c r="D862" s="175"/>
      <c r="E862" s="175"/>
    </row>
    <row r="863" spans="1:5" ht="15" customHeight="1" x14ac:dyDescent="0.2">
      <c r="A863" s="175"/>
      <c r="B863" s="175"/>
      <c r="C863" s="175"/>
      <c r="D863" s="175"/>
      <c r="E863" s="175"/>
    </row>
    <row r="864" spans="1:5" ht="15" customHeight="1" x14ac:dyDescent="0.2">
      <c r="A864" s="175"/>
      <c r="B864" s="175"/>
      <c r="C864" s="175"/>
      <c r="D864" s="175"/>
      <c r="E864" s="175"/>
    </row>
    <row r="865" spans="1:5" ht="15" customHeight="1" x14ac:dyDescent="0.2">
      <c r="A865" s="175"/>
      <c r="B865" s="175"/>
      <c r="C865" s="175"/>
      <c r="D865" s="175"/>
      <c r="E865" s="175"/>
    </row>
    <row r="866" spans="1:5" ht="15" customHeight="1" x14ac:dyDescent="0.2">
      <c r="A866" s="175"/>
      <c r="B866" s="175"/>
      <c r="C866" s="175"/>
      <c r="D866" s="175"/>
      <c r="E866" s="175"/>
    </row>
    <row r="867" spans="1:5" ht="15" customHeight="1" x14ac:dyDescent="0.2">
      <c r="A867" s="175"/>
      <c r="B867" s="175"/>
      <c r="C867" s="175"/>
      <c r="D867" s="175"/>
      <c r="E867" s="175"/>
    </row>
    <row r="868" spans="1:5" ht="15" customHeight="1" x14ac:dyDescent="0.2"/>
    <row r="869" spans="1:5" ht="15" customHeight="1" x14ac:dyDescent="0.25">
      <c r="A869" s="38" t="s">
        <v>16</v>
      </c>
      <c r="B869" s="39"/>
      <c r="C869" s="39"/>
      <c r="D869" s="39"/>
      <c r="E869" s="56"/>
    </row>
    <row r="870" spans="1:5" ht="15" customHeight="1" x14ac:dyDescent="0.2">
      <c r="A870" s="83" t="s">
        <v>159</v>
      </c>
      <c r="B870" s="146"/>
      <c r="C870" s="146"/>
      <c r="D870" s="146"/>
      <c r="E870" s="56" t="s">
        <v>160</v>
      </c>
    </row>
    <row r="871" spans="1:5" ht="15" customHeight="1" x14ac:dyDescent="0.2"/>
    <row r="872" spans="1:5" ht="15" customHeight="1" x14ac:dyDescent="0.2">
      <c r="B872" s="44" t="s">
        <v>40</v>
      </c>
      <c r="C872" s="45" t="s">
        <v>41</v>
      </c>
      <c r="D872" s="59" t="s">
        <v>42</v>
      </c>
      <c r="E872" s="47" t="s">
        <v>43</v>
      </c>
    </row>
    <row r="873" spans="1:5" ht="15" customHeight="1" x14ac:dyDescent="0.2">
      <c r="B873" s="48">
        <v>307</v>
      </c>
      <c r="C873" s="61"/>
      <c r="D873" s="62" t="s">
        <v>183</v>
      </c>
      <c r="E873" s="75">
        <v>-211838</v>
      </c>
    </row>
    <row r="874" spans="1:5" ht="15" customHeight="1" x14ac:dyDescent="0.2">
      <c r="B874" s="48">
        <v>10</v>
      </c>
      <c r="C874" s="61"/>
      <c r="D874" s="62" t="s">
        <v>183</v>
      </c>
      <c r="E874" s="75">
        <v>211838</v>
      </c>
    </row>
    <row r="875" spans="1:5" ht="15" customHeight="1" x14ac:dyDescent="0.2">
      <c r="B875" s="155"/>
      <c r="C875" s="53" t="s">
        <v>45</v>
      </c>
      <c r="D875" s="65"/>
      <c r="E875" s="66">
        <f>SUM(E873:E874)</f>
        <v>0</v>
      </c>
    </row>
    <row r="876" spans="1:5" ht="15" customHeight="1" x14ac:dyDescent="0.2"/>
    <row r="877" spans="1:5" ht="15" customHeight="1" x14ac:dyDescent="0.2"/>
    <row r="878" spans="1:5" ht="15" customHeight="1" x14ac:dyDescent="0.2"/>
    <row r="879" spans="1:5" ht="15" customHeight="1" x14ac:dyDescent="0.2"/>
    <row r="880" spans="1:5" ht="15" customHeight="1" x14ac:dyDescent="0.2"/>
    <row r="881" spans="1:5" ht="15" customHeight="1" x14ac:dyDescent="0.2"/>
    <row r="882" spans="1:5" ht="15" customHeight="1" x14ac:dyDescent="0.2"/>
    <row r="883" spans="1:5" ht="15" customHeight="1" x14ac:dyDescent="0.2"/>
    <row r="884" spans="1:5" ht="15" customHeight="1" x14ac:dyDescent="0.2"/>
    <row r="885" spans="1:5" ht="15" customHeight="1" x14ac:dyDescent="0.2"/>
    <row r="886" spans="1:5" ht="15" customHeight="1" x14ac:dyDescent="0.25">
      <c r="A886" s="36" t="s">
        <v>205</v>
      </c>
    </row>
    <row r="887" spans="1:5" ht="15" customHeight="1" x14ac:dyDescent="0.2">
      <c r="A887" s="174" t="s">
        <v>157</v>
      </c>
      <c r="B887" s="174"/>
      <c r="C887" s="174"/>
      <c r="D887" s="174"/>
      <c r="E887" s="174"/>
    </row>
    <row r="888" spans="1:5" ht="15" customHeight="1" x14ac:dyDescent="0.2">
      <c r="A888" s="174"/>
      <c r="B888" s="174"/>
      <c r="C888" s="174"/>
      <c r="D888" s="174"/>
      <c r="E888" s="174"/>
    </row>
    <row r="889" spans="1:5" ht="15" customHeight="1" x14ac:dyDescent="0.2">
      <c r="A889" s="175" t="s">
        <v>273</v>
      </c>
      <c r="B889" s="175"/>
      <c r="C889" s="175"/>
      <c r="D889" s="175"/>
      <c r="E889" s="175"/>
    </row>
    <row r="890" spans="1:5" ht="15" customHeight="1" x14ac:dyDescent="0.2">
      <c r="A890" s="175"/>
      <c r="B890" s="175"/>
      <c r="C890" s="175"/>
      <c r="D890" s="175"/>
      <c r="E890" s="175"/>
    </row>
    <row r="891" spans="1:5" ht="15" customHeight="1" x14ac:dyDescent="0.2">
      <c r="A891" s="175"/>
      <c r="B891" s="175"/>
      <c r="C891" s="175"/>
      <c r="D891" s="175"/>
      <c r="E891" s="175"/>
    </row>
    <row r="892" spans="1:5" ht="15" customHeight="1" x14ac:dyDescent="0.2">
      <c r="A892" s="175"/>
      <c r="B892" s="175"/>
      <c r="C892" s="175"/>
      <c r="D892" s="175"/>
      <c r="E892" s="175"/>
    </row>
    <row r="893" spans="1:5" ht="15" customHeight="1" x14ac:dyDescent="0.2">
      <c r="A893" s="175"/>
      <c r="B893" s="175"/>
      <c r="C893" s="175"/>
      <c r="D893" s="175"/>
      <c r="E893" s="175"/>
    </row>
    <row r="894" spans="1:5" ht="15" customHeight="1" x14ac:dyDescent="0.2">
      <c r="A894" s="175"/>
      <c r="B894" s="175"/>
      <c r="C894" s="175"/>
      <c r="D894" s="175"/>
      <c r="E894" s="175"/>
    </row>
    <row r="895" spans="1:5" ht="15" customHeight="1" x14ac:dyDescent="0.2">
      <c r="A895" s="175"/>
      <c r="B895" s="175"/>
      <c r="C895" s="175"/>
      <c r="D895" s="175"/>
      <c r="E895" s="175"/>
    </row>
    <row r="896" spans="1:5" ht="15" customHeight="1" x14ac:dyDescent="0.2">
      <c r="A896" s="175"/>
      <c r="B896" s="175"/>
      <c r="C896" s="175"/>
      <c r="D896" s="175"/>
      <c r="E896" s="175"/>
    </row>
    <row r="897" spans="1:5" ht="15" customHeight="1" x14ac:dyDescent="0.2"/>
    <row r="898" spans="1:5" ht="15" customHeight="1" x14ac:dyDescent="0.25">
      <c r="A898" s="38" t="s">
        <v>16</v>
      </c>
      <c r="B898" s="39"/>
      <c r="C898" s="39"/>
      <c r="D898" s="39"/>
      <c r="E898" s="56"/>
    </row>
    <row r="899" spans="1:5" ht="15" customHeight="1" x14ac:dyDescent="0.2">
      <c r="A899" s="83" t="s">
        <v>159</v>
      </c>
      <c r="B899" s="146"/>
      <c r="C899" s="146"/>
      <c r="D899" s="146"/>
      <c r="E899" s="56" t="s">
        <v>160</v>
      </c>
    </row>
    <row r="900" spans="1:5" ht="15" customHeight="1" x14ac:dyDescent="0.2"/>
    <row r="901" spans="1:5" ht="15" customHeight="1" x14ac:dyDescent="0.2">
      <c r="B901" s="44" t="s">
        <v>40</v>
      </c>
      <c r="C901" s="45" t="s">
        <v>41</v>
      </c>
      <c r="D901" s="59" t="s">
        <v>42</v>
      </c>
      <c r="E901" s="47" t="s">
        <v>43</v>
      </c>
    </row>
    <row r="902" spans="1:5" ht="15" customHeight="1" x14ac:dyDescent="0.2">
      <c r="B902" s="48">
        <v>307</v>
      </c>
      <c r="C902" s="61"/>
      <c r="D902" s="62" t="s">
        <v>183</v>
      </c>
      <c r="E902" s="75">
        <v>-121044</v>
      </c>
    </row>
    <row r="903" spans="1:5" ht="15" customHeight="1" x14ac:dyDescent="0.2">
      <c r="B903" s="48">
        <v>10</v>
      </c>
      <c r="C903" s="61"/>
      <c r="D903" s="62" t="s">
        <v>183</v>
      </c>
      <c r="E903" s="75">
        <v>121044</v>
      </c>
    </row>
    <row r="904" spans="1:5" ht="15" customHeight="1" x14ac:dyDescent="0.2">
      <c r="B904" s="155"/>
      <c r="C904" s="53" t="s">
        <v>45</v>
      </c>
      <c r="D904" s="65"/>
      <c r="E904" s="66">
        <f>SUM(E902:E903)</f>
        <v>0</v>
      </c>
    </row>
    <row r="905" spans="1:5" ht="15" customHeight="1" x14ac:dyDescent="0.2"/>
    <row r="906" spans="1:5" ht="15" customHeight="1" x14ac:dyDescent="0.2"/>
    <row r="907" spans="1:5" ht="15" customHeight="1" x14ac:dyDescent="0.25">
      <c r="A907" s="36" t="s">
        <v>206</v>
      </c>
    </row>
    <row r="908" spans="1:5" ht="15" customHeight="1" x14ac:dyDescent="0.2">
      <c r="A908" s="174" t="s">
        <v>157</v>
      </c>
      <c r="B908" s="174"/>
      <c r="C908" s="174"/>
      <c r="D908" s="174"/>
      <c r="E908" s="174"/>
    </row>
    <row r="909" spans="1:5" ht="15" customHeight="1" x14ac:dyDescent="0.2">
      <c r="A909" s="174"/>
      <c r="B909" s="174"/>
      <c r="C909" s="174"/>
      <c r="D909" s="174"/>
      <c r="E909" s="174"/>
    </row>
    <row r="910" spans="1:5" ht="15" customHeight="1" x14ac:dyDescent="0.2">
      <c r="A910" s="175" t="s">
        <v>274</v>
      </c>
      <c r="B910" s="175"/>
      <c r="C910" s="175"/>
      <c r="D910" s="175"/>
      <c r="E910" s="175"/>
    </row>
    <row r="911" spans="1:5" ht="15" customHeight="1" x14ac:dyDescent="0.2">
      <c r="A911" s="175"/>
      <c r="B911" s="175"/>
      <c r="C911" s="175"/>
      <c r="D911" s="175"/>
      <c r="E911" s="175"/>
    </row>
    <row r="912" spans="1:5" ht="15" customHeight="1" x14ac:dyDescent="0.2">
      <c r="A912" s="175"/>
      <c r="B912" s="175"/>
      <c r="C912" s="175"/>
      <c r="D912" s="175"/>
      <c r="E912" s="175"/>
    </row>
    <row r="913" spans="1:5" ht="15" customHeight="1" x14ac:dyDescent="0.2">
      <c r="A913" s="175"/>
      <c r="B913" s="175"/>
      <c r="C913" s="175"/>
      <c r="D913" s="175"/>
      <c r="E913" s="175"/>
    </row>
    <row r="914" spans="1:5" ht="15" customHeight="1" x14ac:dyDescent="0.2">
      <c r="A914" s="175"/>
      <c r="B914" s="175"/>
      <c r="C914" s="175"/>
      <c r="D914" s="175"/>
      <c r="E914" s="175"/>
    </row>
    <row r="915" spans="1:5" ht="15" customHeight="1" x14ac:dyDescent="0.2">
      <c r="A915" s="175"/>
      <c r="B915" s="175"/>
      <c r="C915" s="175"/>
      <c r="D915" s="175"/>
      <c r="E915" s="175"/>
    </row>
    <row r="916" spans="1:5" ht="15" customHeight="1" x14ac:dyDescent="0.2">
      <c r="A916" s="175"/>
      <c r="B916" s="175"/>
      <c r="C916" s="175"/>
      <c r="D916" s="175"/>
      <c r="E916" s="175"/>
    </row>
    <row r="917" spans="1:5" ht="15" customHeight="1" x14ac:dyDescent="0.2">
      <c r="A917" s="175"/>
      <c r="B917" s="175"/>
      <c r="C917" s="175"/>
      <c r="D917" s="175"/>
      <c r="E917" s="175"/>
    </row>
    <row r="918" spans="1:5" ht="15" customHeight="1" x14ac:dyDescent="0.2">
      <c r="A918" s="175"/>
      <c r="B918" s="175"/>
      <c r="C918" s="175"/>
      <c r="D918" s="175"/>
      <c r="E918" s="175"/>
    </row>
    <row r="919" spans="1:5" ht="15" customHeight="1" x14ac:dyDescent="0.2"/>
    <row r="920" spans="1:5" ht="15" customHeight="1" x14ac:dyDescent="0.25">
      <c r="A920" s="38" t="s">
        <v>16</v>
      </c>
      <c r="B920" s="39"/>
      <c r="C920" s="39"/>
      <c r="D920" s="39"/>
      <c r="E920" s="56"/>
    </row>
    <row r="921" spans="1:5" ht="15" customHeight="1" x14ac:dyDescent="0.2">
      <c r="A921" s="83" t="s">
        <v>159</v>
      </c>
      <c r="B921" s="146"/>
      <c r="C921" s="146"/>
      <c r="D921" s="146"/>
      <c r="E921" s="56" t="s">
        <v>160</v>
      </c>
    </row>
    <row r="922" spans="1:5" ht="15" customHeight="1" x14ac:dyDescent="0.2"/>
    <row r="923" spans="1:5" ht="15" customHeight="1" x14ac:dyDescent="0.2">
      <c r="B923" s="44" t="s">
        <v>40</v>
      </c>
      <c r="C923" s="45" t="s">
        <v>41</v>
      </c>
      <c r="D923" s="59" t="s">
        <v>42</v>
      </c>
      <c r="E923" s="47" t="s">
        <v>43</v>
      </c>
    </row>
    <row r="924" spans="1:5" ht="15" customHeight="1" x14ac:dyDescent="0.2">
      <c r="B924" s="48">
        <v>307</v>
      </c>
      <c r="C924" s="61"/>
      <c r="D924" s="62" t="s">
        <v>183</v>
      </c>
      <c r="E924" s="75">
        <v>-299519</v>
      </c>
    </row>
    <row r="925" spans="1:5" ht="15" customHeight="1" x14ac:dyDescent="0.2">
      <c r="B925" s="48">
        <v>10</v>
      </c>
      <c r="C925" s="61"/>
      <c r="D925" s="62" t="s">
        <v>183</v>
      </c>
      <c r="E925" s="75">
        <v>299519</v>
      </c>
    </row>
    <row r="926" spans="1:5" ht="15" customHeight="1" x14ac:dyDescent="0.2">
      <c r="B926" s="155"/>
      <c r="C926" s="53" t="s">
        <v>45</v>
      </c>
      <c r="D926" s="65"/>
      <c r="E926" s="66">
        <f>SUM(E924:E925)</f>
        <v>0</v>
      </c>
    </row>
    <row r="927" spans="1:5" ht="15" customHeight="1" x14ac:dyDescent="0.2"/>
    <row r="928" spans="1:5" ht="15" customHeight="1" x14ac:dyDescent="0.2"/>
    <row r="929" spans="1:5" ht="15" customHeight="1" x14ac:dyDescent="0.2"/>
    <row r="930" spans="1:5" ht="15" customHeight="1" x14ac:dyDescent="0.2"/>
    <row r="931" spans="1:5" ht="15" customHeight="1" x14ac:dyDescent="0.2"/>
    <row r="932" spans="1:5" ht="15" customHeight="1" x14ac:dyDescent="0.2"/>
    <row r="933" spans="1:5" ht="15" customHeight="1" x14ac:dyDescent="0.2"/>
    <row r="934" spans="1:5" ht="15" customHeight="1" x14ac:dyDescent="0.2"/>
    <row r="935" spans="1:5" ht="15" customHeight="1" x14ac:dyDescent="0.2"/>
    <row r="936" spans="1:5" ht="15" customHeight="1" x14ac:dyDescent="0.2"/>
    <row r="937" spans="1:5" ht="15" customHeight="1" x14ac:dyDescent="0.2"/>
    <row r="938" spans="1:5" ht="15" customHeight="1" x14ac:dyDescent="0.25">
      <c r="A938" s="36" t="s">
        <v>207</v>
      </c>
    </row>
    <row r="939" spans="1:5" ht="15" customHeight="1" x14ac:dyDescent="0.2">
      <c r="A939" s="174" t="s">
        <v>157</v>
      </c>
      <c r="B939" s="174"/>
      <c r="C939" s="174"/>
      <c r="D939" s="174"/>
      <c r="E939" s="174"/>
    </row>
    <row r="940" spans="1:5" ht="15" customHeight="1" x14ac:dyDescent="0.2">
      <c r="A940" s="174"/>
      <c r="B940" s="174"/>
      <c r="C940" s="174"/>
      <c r="D940" s="174"/>
      <c r="E940" s="174"/>
    </row>
    <row r="941" spans="1:5" ht="15" customHeight="1" x14ac:dyDescent="0.2">
      <c r="A941" s="175" t="s">
        <v>275</v>
      </c>
      <c r="B941" s="175"/>
      <c r="C941" s="175"/>
      <c r="D941" s="175"/>
      <c r="E941" s="175"/>
    </row>
    <row r="942" spans="1:5" ht="15" customHeight="1" x14ac:dyDescent="0.2">
      <c r="A942" s="175"/>
      <c r="B942" s="175"/>
      <c r="C942" s="175"/>
      <c r="D942" s="175"/>
      <c r="E942" s="175"/>
    </row>
    <row r="943" spans="1:5" ht="15" customHeight="1" x14ac:dyDescent="0.2">
      <c r="A943" s="175"/>
      <c r="B943" s="175"/>
      <c r="C943" s="175"/>
      <c r="D943" s="175"/>
      <c r="E943" s="175"/>
    </row>
    <row r="944" spans="1:5" ht="15" customHeight="1" x14ac:dyDescent="0.2">
      <c r="A944" s="175"/>
      <c r="B944" s="175"/>
      <c r="C944" s="175"/>
      <c r="D944" s="175"/>
      <c r="E944" s="175"/>
    </row>
    <row r="945" spans="1:5" ht="15" customHeight="1" x14ac:dyDescent="0.2">
      <c r="A945" s="175"/>
      <c r="B945" s="175"/>
      <c r="C945" s="175"/>
      <c r="D945" s="175"/>
      <c r="E945" s="175"/>
    </row>
    <row r="946" spans="1:5" ht="15" customHeight="1" x14ac:dyDescent="0.2">
      <c r="A946" s="175"/>
      <c r="B946" s="175"/>
      <c r="C946" s="175"/>
      <c r="D946" s="175"/>
      <c r="E946" s="175"/>
    </row>
    <row r="947" spans="1:5" ht="15" customHeight="1" x14ac:dyDescent="0.2">
      <c r="A947" s="175"/>
      <c r="B947" s="175"/>
      <c r="C947" s="175"/>
      <c r="D947" s="175"/>
      <c r="E947" s="175"/>
    </row>
    <row r="948" spans="1:5" ht="15" customHeight="1" x14ac:dyDescent="0.2">
      <c r="A948" s="175"/>
      <c r="B948" s="175"/>
      <c r="C948" s="175"/>
      <c r="D948" s="175"/>
      <c r="E948" s="175"/>
    </row>
    <row r="949" spans="1:5" ht="15" customHeight="1" x14ac:dyDescent="0.2">
      <c r="A949" s="175"/>
      <c r="B949" s="175"/>
      <c r="C949" s="175"/>
      <c r="D949" s="175"/>
      <c r="E949" s="175"/>
    </row>
    <row r="950" spans="1:5" ht="15" customHeight="1" x14ac:dyDescent="0.2"/>
    <row r="951" spans="1:5" ht="15" customHeight="1" x14ac:dyDescent="0.25">
      <c r="A951" s="38" t="s">
        <v>16</v>
      </c>
      <c r="B951" s="39"/>
      <c r="C951" s="39"/>
      <c r="D951" s="39"/>
      <c r="E951" s="56"/>
    </row>
    <row r="952" spans="1:5" ht="15" customHeight="1" x14ac:dyDescent="0.2">
      <c r="A952" s="83" t="s">
        <v>159</v>
      </c>
      <c r="B952" s="146"/>
      <c r="C952" s="146"/>
      <c r="D952" s="146"/>
      <c r="E952" s="56" t="s">
        <v>160</v>
      </c>
    </row>
    <row r="953" spans="1:5" ht="15" customHeight="1" x14ac:dyDescent="0.2"/>
    <row r="954" spans="1:5" ht="15" customHeight="1" x14ac:dyDescent="0.2">
      <c r="B954" s="44" t="s">
        <v>40</v>
      </c>
      <c r="C954" s="45" t="s">
        <v>41</v>
      </c>
      <c r="D954" s="59" t="s">
        <v>42</v>
      </c>
      <c r="E954" s="47" t="s">
        <v>43</v>
      </c>
    </row>
    <row r="955" spans="1:5" ht="15" customHeight="1" x14ac:dyDescent="0.2">
      <c r="B955" s="48">
        <v>307</v>
      </c>
      <c r="C955" s="61"/>
      <c r="D955" s="62" t="s">
        <v>183</v>
      </c>
      <c r="E955" s="75">
        <v>-859604</v>
      </c>
    </row>
    <row r="956" spans="1:5" ht="15" customHeight="1" x14ac:dyDescent="0.2">
      <c r="B956" s="48">
        <v>10</v>
      </c>
      <c r="C956" s="61"/>
      <c r="D956" s="62" t="s">
        <v>183</v>
      </c>
      <c r="E956" s="75">
        <v>859604</v>
      </c>
    </row>
    <row r="957" spans="1:5" ht="15" customHeight="1" x14ac:dyDescent="0.2">
      <c r="B957" s="155"/>
      <c r="C957" s="53" t="s">
        <v>45</v>
      </c>
      <c r="D957" s="65"/>
      <c r="E957" s="66">
        <f>SUM(E955:E956)</f>
        <v>0</v>
      </c>
    </row>
    <row r="958" spans="1:5" ht="15" customHeight="1" x14ac:dyDescent="0.2"/>
    <row r="959" spans="1:5" ht="15" customHeight="1" x14ac:dyDescent="0.2"/>
    <row r="960" spans="1:5" ht="15" customHeight="1" x14ac:dyDescent="0.25">
      <c r="A960" s="36" t="s">
        <v>208</v>
      </c>
    </row>
    <row r="961" spans="1:5" ht="15" customHeight="1" x14ac:dyDescent="0.2">
      <c r="A961" s="174" t="s">
        <v>157</v>
      </c>
      <c r="B961" s="174"/>
      <c r="C961" s="174"/>
      <c r="D961" s="174"/>
      <c r="E961" s="174"/>
    </row>
    <row r="962" spans="1:5" ht="15" customHeight="1" x14ac:dyDescent="0.2">
      <c r="A962" s="174"/>
      <c r="B962" s="174"/>
      <c r="C962" s="174"/>
      <c r="D962" s="174"/>
      <c r="E962" s="174"/>
    </row>
    <row r="963" spans="1:5" ht="15" customHeight="1" x14ac:dyDescent="0.2">
      <c r="A963" s="175" t="s">
        <v>276</v>
      </c>
      <c r="B963" s="175"/>
      <c r="C963" s="175"/>
      <c r="D963" s="175"/>
      <c r="E963" s="175"/>
    </row>
    <row r="964" spans="1:5" ht="15" customHeight="1" x14ac:dyDescent="0.2">
      <c r="A964" s="175"/>
      <c r="B964" s="175"/>
      <c r="C964" s="175"/>
      <c r="D964" s="175"/>
      <c r="E964" s="175"/>
    </row>
    <row r="965" spans="1:5" ht="15" customHeight="1" x14ac:dyDescent="0.2">
      <c r="A965" s="175"/>
      <c r="B965" s="175"/>
      <c r="C965" s="175"/>
      <c r="D965" s="175"/>
      <c r="E965" s="175"/>
    </row>
    <row r="966" spans="1:5" ht="15" customHeight="1" x14ac:dyDescent="0.2">
      <c r="A966" s="175"/>
      <c r="B966" s="175"/>
      <c r="C966" s="175"/>
      <c r="D966" s="175"/>
      <c r="E966" s="175"/>
    </row>
    <row r="967" spans="1:5" ht="15" customHeight="1" x14ac:dyDescent="0.2">
      <c r="A967" s="175"/>
      <c r="B967" s="175"/>
      <c r="C967" s="175"/>
      <c r="D967" s="175"/>
      <c r="E967" s="175"/>
    </row>
    <row r="968" spans="1:5" ht="15" customHeight="1" x14ac:dyDescent="0.2">
      <c r="A968" s="175"/>
      <c r="B968" s="175"/>
      <c r="C968" s="175"/>
      <c r="D968" s="175"/>
      <c r="E968" s="175"/>
    </row>
    <row r="969" spans="1:5" ht="15" customHeight="1" x14ac:dyDescent="0.2">
      <c r="A969" s="175"/>
      <c r="B969" s="175"/>
      <c r="C969" s="175"/>
      <c r="D969" s="175"/>
      <c r="E969" s="175"/>
    </row>
    <row r="970" spans="1:5" ht="15" customHeight="1" x14ac:dyDescent="0.2">
      <c r="A970" s="175"/>
      <c r="B970" s="175"/>
      <c r="C970" s="175"/>
      <c r="D970" s="175"/>
      <c r="E970" s="175"/>
    </row>
    <row r="971" spans="1:5" ht="15" customHeight="1" x14ac:dyDescent="0.2"/>
    <row r="972" spans="1:5" ht="15" customHeight="1" x14ac:dyDescent="0.25">
      <c r="A972" s="38" t="s">
        <v>16</v>
      </c>
      <c r="B972" s="39"/>
      <c r="C972" s="39"/>
      <c r="D972" s="39"/>
      <c r="E972" s="56"/>
    </row>
    <row r="973" spans="1:5" ht="15" customHeight="1" x14ac:dyDescent="0.2">
      <c r="A973" s="83" t="s">
        <v>159</v>
      </c>
      <c r="B973" s="146"/>
      <c r="C973" s="146"/>
      <c r="D973" s="146"/>
      <c r="E973" s="56" t="s">
        <v>160</v>
      </c>
    </row>
    <row r="974" spans="1:5" ht="15" customHeight="1" x14ac:dyDescent="0.2"/>
    <row r="975" spans="1:5" ht="15" customHeight="1" x14ac:dyDescent="0.2">
      <c r="B975" s="44" t="s">
        <v>40</v>
      </c>
      <c r="C975" s="45" t="s">
        <v>41</v>
      </c>
      <c r="D975" s="59" t="s">
        <v>42</v>
      </c>
      <c r="E975" s="47" t="s">
        <v>43</v>
      </c>
    </row>
    <row r="976" spans="1:5" ht="15" customHeight="1" x14ac:dyDescent="0.2">
      <c r="B976" s="48">
        <v>307</v>
      </c>
      <c r="C976" s="61"/>
      <c r="D976" s="62" t="s">
        <v>183</v>
      </c>
      <c r="E976" s="75">
        <v>-350000</v>
      </c>
    </row>
    <row r="977" spans="1:5" ht="15" customHeight="1" x14ac:dyDescent="0.2">
      <c r="B977" s="48">
        <v>11</v>
      </c>
      <c r="C977" s="61"/>
      <c r="D977" s="91" t="s">
        <v>197</v>
      </c>
      <c r="E977" s="75">
        <v>350000</v>
      </c>
    </row>
    <row r="978" spans="1:5" ht="15" customHeight="1" x14ac:dyDescent="0.2">
      <c r="B978" s="155"/>
      <c r="C978" s="53" t="s">
        <v>45</v>
      </c>
      <c r="D978" s="65"/>
      <c r="E978" s="66">
        <f>SUM(E976:E977)</f>
        <v>0</v>
      </c>
    </row>
    <row r="979" spans="1:5" ht="15" customHeight="1" x14ac:dyDescent="0.2"/>
    <row r="980" spans="1:5" ht="15" customHeight="1" x14ac:dyDescent="0.2"/>
    <row r="981" spans="1:5" ht="15" customHeight="1" x14ac:dyDescent="0.2"/>
    <row r="982" spans="1:5" ht="15" customHeight="1" x14ac:dyDescent="0.2"/>
    <row r="983" spans="1:5" ht="15" customHeight="1" x14ac:dyDescent="0.2"/>
    <row r="984" spans="1:5" ht="15" customHeight="1" x14ac:dyDescent="0.2"/>
    <row r="985" spans="1:5" ht="15" customHeight="1" x14ac:dyDescent="0.2"/>
    <row r="986" spans="1:5" ht="15" customHeight="1" x14ac:dyDescent="0.2"/>
    <row r="987" spans="1:5" ht="15" customHeight="1" x14ac:dyDescent="0.2"/>
    <row r="988" spans="1:5" ht="15" customHeight="1" x14ac:dyDescent="0.2"/>
    <row r="989" spans="1:5" ht="15" customHeight="1" x14ac:dyDescent="0.2"/>
    <row r="990" spans="1:5" ht="15" customHeight="1" x14ac:dyDescent="0.25">
      <c r="A990" s="36" t="s">
        <v>209</v>
      </c>
    </row>
    <row r="991" spans="1:5" ht="15" customHeight="1" x14ac:dyDescent="0.2">
      <c r="A991" s="174" t="s">
        <v>157</v>
      </c>
      <c r="B991" s="174"/>
      <c r="C991" s="174"/>
      <c r="D991" s="174"/>
      <c r="E991" s="174"/>
    </row>
    <row r="992" spans="1:5" ht="15" customHeight="1" x14ac:dyDescent="0.2">
      <c r="A992" s="174"/>
      <c r="B992" s="174"/>
      <c r="C992" s="174"/>
      <c r="D992" s="174"/>
      <c r="E992" s="174"/>
    </row>
    <row r="993" spans="1:5" ht="15" customHeight="1" x14ac:dyDescent="0.2">
      <c r="A993" s="175" t="s">
        <v>210</v>
      </c>
      <c r="B993" s="175"/>
      <c r="C993" s="175"/>
      <c r="D993" s="175"/>
      <c r="E993" s="175"/>
    </row>
    <row r="994" spans="1:5" ht="15" customHeight="1" x14ac:dyDescent="0.2">
      <c r="A994" s="175"/>
      <c r="B994" s="175"/>
      <c r="C994" s="175"/>
      <c r="D994" s="175"/>
      <c r="E994" s="175"/>
    </row>
    <row r="995" spans="1:5" ht="15" customHeight="1" x14ac:dyDescent="0.2">
      <c r="A995" s="175"/>
      <c r="B995" s="175"/>
      <c r="C995" s="175"/>
      <c r="D995" s="175"/>
      <c r="E995" s="175"/>
    </row>
    <row r="996" spans="1:5" ht="15" customHeight="1" x14ac:dyDescent="0.2">
      <c r="A996" s="175"/>
      <c r="B996" s="175"/>
      <c r="C996" s="175"/>
      <c r="D996" s="175"/>
      <c r="E996" s="175"/>
    </row>
    <row r="997" spans="1:5" ht="15" customHeight="1" x14ac:dyDescent="0.2">
      <c r="A997" s="175"/>
      <c r="B997" s="175"/>
      <c r="C997" s="175"/>
      <c r="D997" s="175"/>
      <c r="E997" s="175"/>
    </row>
    <row r="998" spans="1:5" ht="15" customHeight="1" x14ac:dyDescent="0.2">
      <c r="A998" s="175"/>
      <c r="B998" s="175"/>
      <c r="C998" s="175"/>
      <c r="D998" s="175"/>
      <c r="E998" s="175"/>
    </row>
    <row r="999" spans="1:5" ht="15" customHeight="1" x14ac:dyDescent="0.2">
      <c r="A999" s="175"/>
      <c r="B999" s="175"/>
      <c r="C999" s="175"/>
      <c r="D999" s="175"/>
      <c r="E999" s="175"/>
    </row>
    <row r="1000" spans="1:5" ht="15" customHeight="1" x14ac:dyDescent="0.2">
      <c r="A1000" s="175"/>
      <c r="B1000" s="175"/>
      <c r="C1000" s="175"/>
      <c r="D1000" s="175"/>
      <c r="E1000" s="175"/>
    </row>
    <row r="1001" spans="1:5" ht="15" customHeight="1" x14ac:dyDescent="0.2">
      <c r="A1001" s="175"/>
      <c r="B1001" s="175"/>
      <c r="C1001" s="175"/>
      <c r="D1001" s="175"/>
      <c r="E1001" s="175"/>
    </row>
    <row r="1002" spans="1:5" ht="15" customHeight="1" x14ac:dyDescent="0.2">
      <c r="A1002" s="175"/>
      <c r="B1002" s="175"/>
      <c r="C1002" s="175"/>
      <c r="D1002" s="175"/>
      <c r="E1002" s="175"/>
    </row>
    <row r="1003" spans="1:5" ht="15" customHeight="1" x14ac:dyDescent="0.2"/>
    <row r="1004" spans="1:5" ht="15" customHeight="1" x14ac:dyDescent="0.25">
      <c r="A1004" s="38" t="s">
        <v>16</v>
      </c>
      <c r="B1004" s="39"/>
      <c r="C1004" s="39"/>
      <c r="D1004" s="39"/>
      <c r="E1004" s="56"/>
    </row>
    <row r="1005" spans="1:5" ht="15" customHeight="1" x14ac:dyDescent="0.2">
      <c r="A1005" s="83" t="s">
        <v>159</v>
      </c>
      <c r="B1005" s="146"/>
      <c r="C1005" s="146"/>
      <c r="D1005" s="146"/>
      <c r="E1005" s="56" t="s">
        <v>160</v>
      </c>
    </row>
    <row r="1006" spans="1:5" ht="15" customHeight="1" x14ac:dyDescent="0.2"/>
    <row r="1007" spans="1:5" ht="15" customHeight="1" x14ac:dyDescent="0.2">
      <c r="B1007" s="44" t="s">
        <v>40</v>
      </c>
      <c r="C1007" s="45" t="s">
        <v>41</v>
      </c>
      <c r="D1007" s="59" t="s">
        <v>42</v>
      </c>
      <c r="E1007" s="47" t="s">
        <v>43</v>
      </c>
    </row>
    <row r="1008" spans="1:5" ht="15" customHeight="1" x14ac:dyDescent="0.2">
      <c r="B1008" s="48">
        <v>307</v>
      </c>
      <c r="C1008" s="61"/>
      <c r="D1008" s="62" t="s">
        <v>183</v>
      </c>
      <c r="E1008" s="75">
        <v>-30000</v>
      </c>
    </row>
    <row r="1009" spans="1:5" ht="15" customHeight="1" x14ac:dyDescent="0.2">
      <c r="B1009" s="48">
        <v>880</v>
      </c>
      <c r="C1009" s="61"/>
      <c r="D1009" s="62" t="s">
        <v>183</v>
      </c>
      <c r="E1009" s="75">
        <v>30000</v>
      </c>
    </row>
    <row r="1010" spans="1:5" ht="15" customHeight="1" x14ac:dyDescent="0.2">
      <c r="B1010" s="155"/>
      <c r="C1010" s="53" t="s">
        <v>45</v>
      </c>
      <c r="D1010" s="65"/>
      <c r="E1010" s="66">
        <f>SUM(E1008:E1009)</f>
        <v>0</v>
      </c>
    </row>
    <row r="1011" spans="1:5" ht="15" customHeight="1" x14ac:dyDescent="0.2"/>
    <row r="1012" spans="1:5" ht="15" customHeight="1" x14ac:dyDescent="0.2"/>
    <row r="1013" spans="1:5" ht="15" customHeight="1" x14ac:dyDescent="0.25">
      <c r="A1013" s="36" t="s">
        <v>211</v>
      </c>
    </row>
    <row r="1014" spans="1:5" ht="15" customHeight="1" x14ac:dyDescent="0.2">
      <c r="A1014" s="174" t="s">
        <v>157</v>
      </c>
      <c r="B1014" s="174"/>
      <c r="C1014" s="174"/>
      <c r="D1014" s="174"/>
      <c r="E1014" s="174"/>
    </row>
    <row r="1015" spans="1:5" ht="15" customHeight="1" x14ac:dyDescent="0.2">
      <c r="A1015" s="174"/>
      <c r="B1015" s="174"/>
      <c r="C1015" s="174"/>
      <c r="D1015" s="174"/>
      <c r="E1015" s="174"/>
    </row>
    <row r="1016" spans="1:5" ht="15" customHeight="1" x14ac:dyDescent="0.2">
      <c r="A1016" s="175" t="s">
        <v>212</v>
      </c>
      <c r="B1016" s="175"/>
      <c r="C1016" s="175"/>
      <c r="D1016" s="175"/>
      <c r="E1016" s="175"/>
    </row>
    <row r="1017" spans="1:5" ht="15" customHeight="1" x14ac:dyDescent="0.2">
      <c r="A1017" s="175"/>
      <c r="B1017" s="175"/>
      <c r="C1017" s="175"/>
      <c r="D1017" s="175"/>
      <c r="E1017" s="175"/>
    </row>
    <row r="1018" spans="1:5" ht="15" customHeight="1" x14ac:dyDescent="0.2">
      <c r="A1018" s="175"/>
      <c r="B1018" s="175"/>
      <c r="C1018" s="175"/>
      <c r="D1018" s="175"/>
      <c r="E1018" s="175"/>
    </row>
    <row r="1019" spans="1:5" ht="15" customHeight="1" x14ac:dyDescent="0.2">
      <c r="A1019" s="175"/>
      <c r="B1019" s="175"/>
      <c r="C1019" s="175"/>
      <c r="D1019" s="175"/>
      <c r="E1019" s="175"/>
    </row>
    <row r="1020" spans="1:5" ht="15" customHeight="1" x14ac:dyDescent="0.2">
      <c r="A1020" s="175"/>
      <c r="B1020" s="175"/>
      <c r="C1020" s="175"/>
      <c r="D1020" s="175"/>
      <c r="E1020" s="175"/>
    </row>
    <row r="1021" spans="1:5" ht="15" customHeight="1" x14ac:dyDescent="0.2">
      <c r="A1021" s="175"/>
      <c r="B1021" s="175"/>
      <c r="C1021" s="175"/>
      <c r="D1021" s="175"/>
      <c r="E1021" s="175"/>
    </row>
    <row r="1022" spans="1:5" ht="15" customHeight="1" x14ac:dyDescent="0.2">
      <c r="A1022" s="175"/>
      <c r="B1022" s="175"/>
      <c r="C1022" s="175"/>
      <c r="D1022" s="175"/>
      <c r="E1022" s="175"/>
    </row>
    <row r="1023" spans="1:5" ht="15" customHeight="1" x14ac:dyDescent="0.2">
      <c r="A1023" s="175"/>
      <c r="B1023" s="175"/>
      <c r="C1023" s="175"/>
      <c r="D1023" s="175"/>
      <c r="E1023" s="175"/>
    </row>
    <row r="1024" spans="1:5" ht="15" customHeight="1" x14ac:dyDescent="0.2">
      <c r="A1024" s="175"/>
      <c r="B1024" s="175"/>
      <c r="C1024" s="175"/>
      <c r="D1024" s="175"/>
      <c r="E1024" s="175"/>
    </row>
    <row r="1025" spans="1:5" ht="15" customHeight="1" x14ac:dyDescent="0.2"/>
    <row r="1026" spans="1:5" ht="15" customHeight="1" x14ac:dyDescent="0.25">
      <c r="A1026" s="38" t="s">
        <v>16</v>
      </c>
      <c r="B1026" s="39"/>
      <c r="C1026" s="39"/>
      <c r="D1026" s="39"/>
      <c r="E1026" s="56"/>
    </row>
    <row r="1027" spans="1:5" ht="15" customHeight="1" x14ac:dyDescent="0.2">
      <c r="A1027" s="83" t="s">
        <v>159</v>
      </c>
      <c r="B1027" s="146"/>
      <c r="C1027" s="146"/>
      <c r="D1027" s="146"/>
      <c r="E1027" s="56" t="s">
        <v>160</v>
      </c>
    </row>
    <row r="1028" spans="1:5" ht="15" customHeight="1" x14ac:dyDescent="0.2"/>
    <row r="1029" spans="1:5" ht="15" customHeight="1" x14ac:dyDescent="0.2">
      <c r="B1029" s="44" t="s">
        <v>40</v>
      </c>
      <c r="C1029" s="45" t="s">
        <v>41</v>
      </c>
      <c r="D1029" s="59" t="s">
        <v>42</v>
      </c>
      <c r="E1029" s="47" t="s">
        <v>43</v>
      </c>
    </row>
    <row r="1030" spans="1:5" ht="15" customHeight="1" x14ac:dyDescent="0.2">
      <c r="B1030" s="48">
        <v>307</v>
      </c>
      <c r="C1030" s="61"/>
      <c r="D1030" s="62" t="s">
        <v>183</v>
      </c>
      <c r="E1030" s="75">
        <v>-131133.64000000001</v>
      </c>
    </row>
    <row r="1031" spans="1:5" ht="15" customHeight="1" x14ac:dyDescent="0.2">
      <c r="B1031" s="48">
        <v>880</v>
      </c>
      <c r="C1031" s="61"/>
      <c r="D1031" s="91" t="s">
        <v>197</v>
      </c>
      <c r="E1031" s="75">
        <v>131133.64000000001</v>
      </c>
    </row>
    <row r="1032" spans="1:5" ht="15" customHeight="1" x14ac:dyDescent="0.2">
      <c r="B1032" s="155"/>
      <c r="C1032" s="53" t="s">
        <v>45</v>
      </c>
      <c r="D1032" s="65"/>
      <c r="E1032" s="66">
        <f>SUM(E1030:E1031)</f>
        <v>0</v>
      </c>
    </row>
    <row r="1033" spans="1:5" ht="15" customHeight="1" x14ac:dyDescent="0.2"/>
    <row r="1034" spans="1:5" ht="15" customHeight="1" x14ac:dyDescent="0.2"/>
    <row r="1035" spans="1:5" ht="15" customHeight="1" x14ac:dyDescent="0.2"/>
    <row r="1036" spans="1:5" ht="15" customHeight="1" x14ac:dyDescent="0.2"/>
    <row r="1037" spans="1:5" ht="15" customHeight="1" x14ac:dyDescent="0.2"/>
    <row r="1038" spans="1:5" ht="15" customHeight="1" x14ac:dyDescent="0.2"/>
    <row r="1039" spans="1:5" ht="15" customHeight="1" x14ac:dyDescent="0.2"/>
    <row r="1040" spans="1:5" ht="15" customHeight="1" x14ac:dyDescent="0.2"/>
    <row r="1041" spans="1:5" ht="15" customHeight="1" x14ac:dyDescent="0.2"/>
    <row r="1042" spans="1:5" ht="15" customHeight="1" x14ac:dyDescent="0.25">
      <c r="A1042" s="36" t="s">
        <v>213</v>
      </c>
    </row>
    <row r="1043" spans="1:5" ht="15" customHeight="1" x14ac:dyDescent="0.2">
      <c r="A1043" s="174" t="s">
        <v>113</v>
      </c>
      <c r="B1043" s="174"/>
      <c r="C1043" s="174"/>
      <c r="D1043" s="174"/>
      <c r="E1043" s="174"/>
    </row>
    <row r="1044" spans="1:5" ht="15" customHeight="1" x14ac:dyDescent="0.2">
      <c r="A1044" s="174"/>
      <c r="B1044" s="174"/>
      <c r="C1044" s="174"/>
      <c r="D1044" s="174"/>
      <c r="E1044" s="174"/>
    </row>
    <row r="1045" spans="1:5" ht="15" customHeight="1" x14ac:dyDescent="0.2">
      <c r="A1045" s="175" t="s">
        <v>214</v>
      </c>
      <c r="B1045" s="175"/>
      <c r="C1045" s="175"/>
      <c r="D1045" s="175"/>
      <c r="E1045" s="175"/>
    </row>
    <row r="1046" spans="1:5" ht="15" customHeight="1" x14ac:dyDescent="0.2">
      <c r="A1046" s="175"/>
      <c r="B1046" s="175"/>
      <c r="C1046" s="175"/>
      <c r="D1046" s="175"/>
      <c r="E1046" s="175"/>
    </row>
    <row r="1047" spans="1:5" ht="15" customHeight="1" x14ac:dyDescent="0.2">
      <c r="A1047" s="175"/>
      <c r="B1047" s="175"/>
      <c r="C1047" s="175"/>
      <c r="D1047" s="175"/>
      <c r="E1047" s="175"/>
    </row>
    <row r="1048" spans="1:5" ht="15" customHeight="1" x14ac:dyDescent="0.2">
      <c r="A1048" s="175"/>
      <c r="B1048" s="175"/>
      <c r="C1048" s="175"/>
      <c r="D1048" s="175"/>
      <c r="E1048" s="175"/>
    </row>
    <row r="1049" spans="1:5" ht="15" customHeight="1" x14ac:dyDescent="0.2">
      <c r="A1049" s="175"/>
      <c r="B1049" s="175"/>
      <c r="C1049" s="175"/>
      <c r="D1049" s="175"/>
      <c r="E1049" s="175"/>
    </row>
    <row r="1050" spans="1:5" ht="15" customHeight="1" x14ac:dyDescent="0.2">
      <c r="A1050" s="175"/>
      <c r="B1050" s="175"/>
      <c r="C1050" s="175"/>
      <c r="D1050" s="175"/>
      <c r="E1050" s="175"/>
    </row>
    <row r="1051" spans="1:5" ht="15" customHeight="1" x14ac:dyDescent="0.2">
      <c r="A1051" s="39"/>
      <c r="B1051" s="130"/>
      <c r="C1051" s="110"/>
      <c r="D1051" s="39"/>
      <c r="E1051" s="132"/>
    </row>
    <row r="1052" spans="1:5" ht="15" customHeight="1" x14ac:dyDescent="0.25">
      <c r="A1052" s="68" t="s">
        <v>16</v>
      </c>
      <c r="B1052" s="41"/>
      <c r="C1052" s="41"/>
      <c r="D1052" s="56"/>
      <c r="E1052" s="56"/>
    </row>
    <row r="1053" spans="1:5" ht="15" customHeight="1" x14ac:dyDescent="0.2">
      <c r="A1053" s="40" t="s">
        <v>69</v>
      </c>
      <c r="B1053" s="41"/>
      <c r="C1053" s="41"/>
      <c r="D1053" s="41"/>
      <c r="E1053" s="42" t="s">
        <v>70</v>
      </c>
    </row>
    <row r="1054" spans="1:5" ht="15" customHeight="1" x14ac:dyDescent="0.25">
      <c r="A1054" s="133"/>
      <c r="B1054" s="134"/>
      <c r="C1054" s="41"/>
      <c r="D1054" s="87"/>
      <c r="E1054" s="89"/>
    </row>
    <row r="1055" spans="1:5" ht="15" customHeight="1" x14ac:dyDescent="0.2">
      <c r="A1055" s="118"/>
      <c r="B1055" s="103"/>
      <c r="C1055" s="44" t="s">
        <v>41</v>
      </c>
      <c r="D1055" s="95" t="s">
        <v>58</v>
      </c>
      <c r="E1055" s="47" t="s">
        <v>43</v>
      </c>
    </row>
    <row r="1056" spans="1:5" ht="15" customHeight="1" x14ac:dyDescent="0.2">
      <c r="A1056" s="114"/>
      <c r="B1056" s="114"/>
      <c r="C1056" s="61">
        <v>4357</v>
      </c>
      <c r="D1056" s="91" t="s">
        <v>85</v>
      </c>
      <c r="E1056" s="75">
        <f>-4037.5-237.5-475</f>
        <v>-4750</v>
      </c>
    </row>
    <row r="1057" spans="1:5" ht="15" customHeight="1" x14ac:dyDescent="0.2">
      <c r="A1057" s="114"/>
      <c r="B1057" s="114"/>
      <c r="C1057" s="61">
        <v>4357</v>
      </c>
      <c r="D1057" s="91" t="s">
        <v>65</v>
      </c>
      <c r="E1057" s="75">
        <f>4037.5+237.5+475</f>
        <v>4750</v>
      </c>
    </row>
    <row r="1058" spans="1:5" ht="15" customHeight="1" x14ac:dyDescent="0.2">
      <c r="A1058" s="121"/>
      <c r="B1058" s="128"/>
      <c r="C1058" s="77" t="s">
        <v>45</v>
      </c>
      <c r="D1058" s="92"/>
      <c r="E1058" s="93">
        <f>SUM(E1056:E1057)</f>
        <v>0</v>
      </c>
    </row>
    <row r="1059" spans="1:5" ht="15" customHeight="1" x14ac:dyDescent="0.2"/>
    <row r="1060" spans="1:5" ht="15" customHeight="1" x14ac:dyDescent="0.2"/>
    <row r="1061" spans="1:5" ht="15" customHeight="1" x14ac:dyDescent="0.25">
      <c r="A1061" s="36" t="s">
        <v>215</v>
      </c>
    </row>
    <row r="1062" spans="1:5" ht="15" customHeight="1" x14ac:dyDescent="0.2">
      <c r="A1062" s="174" t="s">
        <v>108</v>
      </c>
      <c r="B1062" s="174"/>
      <c r="C1062" s="174"/>
      <c r="D1062" s="174"/>
      <c r="E1062" s="174"/>
    </row>
    <row r="1063" spans="1:5" ht="15" customHeight="1" x14ac:dyDescent="0.2">
      <c r="A1063" s="174"/>
      <c r="B1063" s="174"/>
      <c r="C1063" s="174"/>
      <c r="D1063" s="174"/>
      <c r="E1063" s="174"/>
    </row>
    <row r="1064" spans="1:5" ht="15" customHeight="1" x14ac:dyDescent="0.2">
      <c r="A1064" s="175" t="s">
        <v>216</v>
      </c>
      <c r="B1064" s="175"/>
      <c r="C1064" s="175"/>
      <c r="D1064" s="175"/>
      <c r="E1064" s="175"/>
    </row>
    <row r="1065" spans="1:5" ht="15" customHeight="1" x14ac:dyDescent="0.2">
      <c r="A1065" s="175"/>
      <c r="B1065" s="175"/>
      <c r="C1065" s="175"/>
      <c r="D1065" s="175"/>
      <c r="E1065" s="175"/>
    </row>
    <row r="1066" spans="1:5" ht="15" customHeight="1" x14ac:dyDescent="0.2">
      <c r="A1066" s="175"/>
      <c r="B1066" s="175"/>
      <c r="C1066" s="175"/>
      <c r="D1066" s="175"/>
      <c r="E1066" s="175"/>
    </row>
    <row r="1067" spans="1:5" ht="15" customHeight="1" x14ac:dyDescent="0.2">
      <c r="A1067" s="175"/>
      <c r="B1067" s="175"/>
      <c r="C1067" s="175"/>
      <c r="D1067" s="175"/>
      <c r="E1067" s="175"/>
    </row>
    <row r="1068" spans="1:5" ht="15" customHeight="1" x14ac:dyDescent="0.2">
      <c r="A1068" s="175"/>
      <c r="B1068" s="175"/>
      <c r="C1068" s="175"/>
      <c r="D1068" s="175"/>
      <c r="E1068" s="175"/>
    </row>
    <row r="1069" spans="1:5" ht="15" customHeight="1" x14ac:dyDescent="0.2">
      <c r="A1069" s="175"/>
      <c r="B1069" s="175"/>
      <c r="C1069" s="175"/>
      <c r="D1069" s="175"/>
      <c r="E1069" s="175"/>
    </row>
    <row r="1070" spans="1:5" ht="15" customHeight="1" x14ac:dyDescent="0.2">
      <c r="A1070" s="175"/>
      <c r="B1070" s="175"/>
      <c r="C1070" s="175"/>
      <c r="D1070" s="175"/>
      <c r="E1070" s="175"/>
    </row>
    <row r="1071" spans="1:5" ht="15" customHeight="1" x14ac:dyDescent="0.2"/>
    <row r="1072" spans="1:5" ht="15" customHeight="1" x14ac:dyDescent="0.25">
      <c r="A1072" s="68" t="s">
        <v>16</v>
      </c>
      <c r="B1072" s="41"/>
      <c r="C1072" s="41"/>
      <c r="D1072" s="56"/>
      <c r="E1072" s="56"/>
    </row>
    <row r="1073" spans="1:5" ht="15" customHeight="1" x14ac:dyDescent="0.2">
      <c r="A1073" s="40" t="s">
        <v>81</v>
      </c>
      <c r="B1073" s="41"/>
      <c r="C1073" s="41"/>
      <c r="D1073" s="41"/>
      <c r="E1073" s="42" t="s">
        <v>82</v>
      </c>
    </row>
    <row r="1074" spans="1:5" ht="15" customHeight="1" x14ac:dyDescent="0.2">
      <c r="A1074" s="87"/>
      <c r="B1074" s="88"/>
      <c r="C1074" s="41"/>
      <c r="D1074" s="87"/>
      <c r="E1074" s="89"/>
    </row>
    <row r="1075" spans="1:5" ht="15" customHeight="1" x14ac:dyDescent="0.2">
      <c r="A1075" s="118"/>
      <c r="B1075" s="118"/>
      <c r="C1075" s="44" t="s">
        <v>41</v>
      </c>
      <c r="D1075" s="95" t="s">
        <v>58</v>
      </c>
      <c r="E1075" s="44" t="s">
        <v>43</v>
      </c>
    </row>
    <row r="1076" spans="1:5" ht="15" customHeight="1" x14ac:dyDescent="0.2">
      <c r="A1076" s="158"/>
      <c r="B1076" s="105"/>
      <c r="C1076" s="61">
        <v>6172</v>
      </c>
      <c r="D1076" s="91" t="s">
        <v>85</v>
      </c>
      <c r="E1076" s="75">
        <v>-15000</v>
      </c>
    </row>
    <row r="1077" spans="1:5" ht="15" customHeight="1" x14ac:dyDescent="0.2">
      <c r="A1077" s="158"/>
      <c r="B1077" s="105"/>
      <c r="C1077" s="61">
        <v>3742</v>
      </c>
      <c r="D1077" s="91" t="s">
        <v>65</v>
      </c>
      <c r="E1077" s="75">
        <v>15000</v>
      </c>
    </row>
    <row r="1078" spans="1:5" ht="15" customHeight="1" x14ac:dyDescent="0.2">
      <c r="A1078" s="121"/>
      <c r="B1078" s="41"/>
      <c r="C1078" s="77" t="s">
        <v>45</v>
      </c>
      <c r="D1078" s="92"/>
      <c r="E1078" s="93">
        <f>SUM(E1076:E1077)</f>
        <v>0</v>
      </c>
    </row>
    <row r="1079" spans="1:5" ht="15" customHeight="1" x14ac:dyDescent="0.2"/>
    <row r="1080" spans="1:5" ht="15" customHeight="1" x14ac:dyDescent="0.2"/>
    <row r="1081" spans="1:5" ht="15" customHeight="1" x14ac:dyDescent="0.25">
      <c r="A1081" s="36" t="s">
        <v>217</v>
      </c>
    </row>
    <row r="1082" spans="1:5" ht="15" customHeight="1" x14ac:dyDescent="0.2">
      <c r="A1082" s="174" t="s">
        <v>108</v>
      </c>
      <c r="B1082" s="174"/>
      <c r="C1082" s="174"/>
      <c r="D1082" s="174"/>
      <c r="E1082" s="174"/>
    </row>
    <row r="1083" spans="1:5" ht="15" customHeight="1" x14ac:dyDescent="0.2">
      <c r="A1083" s="174"/>
      <c r="B1083" s="174"/>
      <c r="C1083" s="174"/>
      <c r="D1083" s="174"/>
      <c r="E1083" s="174"/>
    </row>
    <row r="1084" spans="1:5" ht="15" customHeight="1" x14ac:dyDescent="0.2">
      <c r="A1084" s="175" t="s">
        <v>218</v>
      </c>
      <c r="B1084" s="175"/>
      <c r="C1084" s="175"/>
      <c r="D1084" s="175"/>
      <c r="E1084" s="175"/>
    </row>
    <row r="1085" spans="1:5" ht="15" customHeight="1" x14ac:dyDescent="0.2">
      <c r="A1085" s="175"/>
      <c r="B1085" s="175"/>
      <c r="C1085" s="175"/>
      <c r="D1085" s="175"/>
      <c r="E1085" s="175"/>
    </row>
    <row r="1086" spans="1:5" ht="15" customHeight="1" x14ac:dyDescent="0.2">
      <c r="A1086" s="175"/>
      <c r="B1086" s="175"/>
      <c r="C1086" s="175"/>
      <c r="D1086" s="175"/>
      <c r="E1086" s="175"/>
    </row>
    <row r="1087" spans="1:5" ht="15" customHeight="1" x14ac:dyDescent="0.2">
      <c r="A1087" s="175"/>
      <c r="B1087" s="175"/>
      <c r="C1087" s="175"/>
      <c r="D1087" s="175"/>
      <c r="E1087" s="175"/>
    </row>
    <row r="1088" spans="1:5" ht="15" customHeight="1" x14ac:dyDescent="0.2">
      <c r="A1088" s="175"/>
      <c r="B1088" s="175"/>
      <c r="C1088" s="175"/>
      <c r="D1088" s="175"/>
      <c r="E1088" s="175"/>
    </row>
    <row r="1089" spans="1:5" ht="15" customHeight="1" x14ac:dyDescent="0.2">
      <c r="A1089" s="175"/>
      <c r="B1089" s="175"/>
      <c r="C1089" s="175"/>
      <c r="D1089" s="175"/>
      <c r="E1089" s="175"/>
    </row>
    <row r="1090" spans="1:5" ht="15" customHeight="1" x14ac:dyDescent="0.2">
      <c r="A1090" s="175"/>
      <c r="B1090" s="175"/>
      <c r="C1090" s="175"/>
      <c r="D1090" s="175"/>
      <c r="E1090" s="175"/>
    </row>
    <row r="1091" spans="1:5" ht="15" customHeight="1" x14ac:dyDescent="0.2"/>
    <row r="1092" spans="1:5" ht="15" customHeight="1" x14ac:dyDescent="0.2"/>
    <row r="1093" spans="1:5" ht="15" customHeight="1" x14ac:dyDescent="0.2"/>
    <row r="1094" spans="1:5" ht="15" customHeight="1" x14ac:dyDescent="0.25">
      <c r="A1094" s="68" t="s">
        <v>16</v>
      </c>
      <c r="B1094" s="41"/>
      <c r="C1094" s="41"/>
      <c r="D1094" s="56"/>
      <c r="E1094" s="56"/>
    </row>
    <row r="1095" spans="1:5" ht="15" customHeight="1" x14ac:dyDescent="0.2">
      <c r="A1095" s="40" t="s">
        <v>81</v>
      </c>
      <c r="B1095" s="41"/>
      <c r="C1095" s="41"/>
      <c r="D1095" s="41"/>
      <c r="E1095" s="42" t="s">
        <v>219</v>
      </c>
    </row>
    <row r="1096" spans="1:5" ht="15" customHeight="1" x14ac:dyDescent="0.2">
      <c r="A1096" s="87"/>
      <c r="B1096" s="88"/>
      <c r="C1096" s="41"/>
      <c r="D1096" s="87"/>
      <c r="E1096" s="89"/>
    </row>
    <row r="1097" spans="1:5" ht="15" customHeight="1" x14ac:dyDescent="0.2">
      <c r="A1097" s="118"/>
      <c r="B1097" s="118"/>
      <c r="C1097" s="44" t="s">
        <v>41</v>
      </c>
      <c r="D1097" s="95" t="s">
        <v>58</v>
      </c>
      <c r="E1097" s="44" t="s">
        <v>43</v>
      </c>
    </row>
    <row r="1098" spans="1:5" ht="15" customHeight="1" x14ac:dyDescent="0.2">
      <c r="A1098" s="158"/>
      <c r="B1098" s="105"/>
      <c r="C1098" s="61">
        <v>6172</v>
      </c>
      <c r="D1098" s="159" t="s">
        <v>121</v>
      </c>
      <c r="E1098" s="75">
        <v>-21052.63</v>
      </c>
    </row>
    <row r="1099" spans="1:5" ht="15" customHeight="1" x14ac:dyDescent="0.2">
      <c r="A1099" s="158"/>
      <c r="B1099" s="105"/>
      <c r="C1099" s="61">
        <v>6409</v>
      </c>
      <c r="D1099" s="91" t="s">
        <v>78</v>
      </c>
      <c r="E1099" s="75">
        <v>21052.63</v>
      </c>
    </row>
    <row r="1100" spans="1:5" ht="15" customHeight="1" x14ac:dyDescent="0.2">
      <c r="A1100" s="121"/>
      <c r="B1100" s="41"/>
      <c r="C1100" s="77" t="s">
        <v>45</v>
      </c>
      <c r="D1100" s="92"/>
      <c r="E1100" s="93">
        <f>SUM(E1098:E1099)</f>
        <v>0</v>
      </c>
    </row>
    <row r="1101" spans="1:5" ht="15" customHeight="1" x14ac:dyDescent="0.2"/>
    <row r="1102" spans="1:5" ht="15" customHeight="1" x14ac:dyDescent="0.2"/>
    <row r="1103" spans="1:5" ht="15" customHeight="1" x14ac:dyDescent="0.25">
      <c r="A1103" s="36" t="s">
        <v>220</v>
      </c>
    </row>
    <row r="1104" spans="1:5" ht="15" customHeight="1" x14ac:dyDescent="0.2">
      <c r="A1104" s="174" t="s">
        <v>108</v>
      </c>
      <c r="B1104" s="174"/>
      <c r="C1104" s="174"/>
      <c r="D1104" s="174"/>
      <c r="E1104" s="174"/>
    </row>
    <row r="1105" spans="1:5" ht="15" customHeight="1" x14ac:dyDescent="0.2">
      <c r="A1105" s="174"/>
      <c r="B1105" s="174"/>
      <c r="C1105" s="174"/>
      <c r="D1105" s="174"/>
      <c r="E1105" s="174"/>
    </row>
    <row r="1106" spans="1:5" ht="15" customHeight="1" x14ac:dyDescent="0.2">
      <c r="A1106" s="175" t="s">
        <v>221</v>
      </c>
      <c r="B1106" s="175"/>
      <c r="C1106" s="175"/>
      <c r="D1106" s="175"/>
      <c r="E1106" s="175"/>
    </row>
    <row r="1107" spans="1:5" ht="15" customHeight="1" x14ac:dyDescent="0.2">
      <c r="A1107" s="175"/>
      <c r="B1107" s="175"/>
      <c r="C1107" s="175"/>
      <c r="D1107" s="175"/>
      <c r="E1107" s="175"/>
    </row>
    <row r="1108" spans="1:5" ht="15" customHeight="1" x14ac:dyDescent="0.2">
      <c r="A1108" s="175"/>
      <c r="B1108" s="175"/>
      <c r="C1108" s="175"/>
      <c r="D1108" s="175"/>
      <c r="E1108" s="175"/>
    </row>
    <row r="1109" spans="1:5" ht="15" customHeight="1" x14ac:dyDescent="0.2">
      <c r="A1109" s="175"/>
      <c r="B1109" s="175"/>
      <c r="C1109" s="175"/>
      <c r="D1109" s="175"/>
      <c r="E1109" s="175"/>
    </row>
    <row r="1110" spans="1:5" ht="15" customHeight="1" x14ac:dyDescent="0.2">
      <c r="A1110" s="175"/>
      <c r="B1110" s="175"/>
      <c r="C1110" s="175"/>
      <c r="D1110" s="175"/>
      <c r="E1110" s="175"/>
    </row>
    <row r="1111" spans="1:5" ht="15" customHeight="1" x14ac:dyDescent="0.2">
      <c r="A1111" s="175"/>
      <c r="B1111" s="175"/>
      <c r="C1111" s="175"/>
      <c r="D1111" s="175"/>
      <c r="E1111" s="175"/>
    </row>
    <row r="1112" spans="1:5" ht="15" customHeight="1" x14ac:dyDescent="0.2">
      <c r="A1112" s="175"/>
      <c r="B1112" s="175"/>
      <c r="C1112" s="175"/>
      <c r="D1112" s="175"/>
      <c r="E1112" s="175"/>
    </row>
    <row r="1113" spans="1:5" ht="15" customHeight="1" x14ac:dyDescent="0.2"/>
    <row r="1114" spans="1:5" ht="15" customHeight="1" x14ac:dyDescent="0.25">
      <c r="A1114" s="68" t="s">
        <v>16</v>
      </c>
      <c r="B1114" s="41"/>
      <c r="C1114" s="41"/>
      <c r="D1114" s="56"/>
      <c r="E1114" s="56"/>
    </row>
    <row r="1115" spans="1:5" ht="15" customHeight="1" x14ac:dyDescent="0.2">
      <c r="A1115" s="40" t="s">
        <v>81</v>
      </c>
      <c r="B1115" s="41"/>
      <c r="C1115" s="41"/>
      <c r="D1115" s="41"/>
      <c r="E1115" s="42" t="s">
        <v>155</v>
      </c>
    </row>
    <row r="1116" spans="1:5" ht="15" customHeight="1" x14ac:dyDescent="0.2">
      <c r="A1116" s="87"/>
      <c r="B1116" s="88"/>
      <c r="C1116" s="41"/>
      <c r="D1116" s="87"/>
      <c r="E1116" s="89"/>
    </row>
    <row r="1117" spans="1:5" ht="15" customHeight="1" x14ac:dyDescent="0.2">
      <c r="A1117" s="118"/>
      <c r="B1117" s="118"/>
      <c r="C1117" s="44" t="s">
        <v>41</v>
      </c>
      <c r="D1117" s="95" t="s">
        <v>58</v>
      </c>
      <c r="E1117" s="44" t="s">
        <v>43</v>
      </c>
    </row>
    <row r="1118" spans="1:5" ht="15" customHeight="1" x14ac:dyDescent="0.2">
      <c r="A1118" s="158"/>
      <c r="B1118" s="105"/>
      <c r="C1118" s="61">
        <v>4371</v>
      </c>
      <c r="D1118" s="91" t="s">
        <v>65</v>
      </c>
      <c r="E1118" s="75">
        <v>-30520.2</v>
      </c>
    </row>
    <row r="1119" spans="1:5" ht="15" customHeight="1" x14ac:dyDescent="0.2">
      <c r="A1119" s="158"/>
      <c r="B1119" s="105"/>
      <c r="C1119" s="61">
        <v>6409</v>
      </c>
      <c r="D1119" s="91" t="s">
        <v>78</v>
      </c>
      <c r="E1119" s="75">
        <v>30520.2</v>
      </c>
    </row>
    <row r="1120" spans="1:5" ht="15" customHeight="1" x14ac:dyDescent="0.2">
      <c r="A1120" s="121"/>
      <c r="B1120" s="41"/>
      <c r="C1120" s="77" t="s">
        <v>45</v>
      </c>
      <c r="D1120" s="92"/>
      <c r="E1120" s="93">
        <f>SUM(E1118:E1119)</f>
        <v>0</v>
      </c>
    </row>
    <row r="1121" spans="1:5" ht="15" customHeight="1" x14ac:dyDescent="0.2"/>
    <row r="1122" spans="1:5" ht="15" customHeight="1" x14ac:dyDescent="0.2"/>
    <row r="1123" spans="1:5" ht="15" customHeight="1" x14ac:dyDescent="0.25">
      <c r="A1123" s="36" t="s">
        <v>222</v>
      </c>
    </row>
    <row r="1124" spans="1:5" ht="15" customHeight="1" x14ac:dyDescent="0.2">
      <c r="A1124" s="174" t="s">
        <v>108</v>
      </c>
      <c r="B1124" s="174"/>
      <c r="C1124" s="174"/>
      <c r="D1124" s="174"/>
      <c r="E1124" s="174"/>
    </row>
    <row r="1125" spans="1:5" ht="15" customHeight="1" x14ac:dyDescent="0.2">
      <c r="A1125" s="174"/>
      <c r="B1125" s="174"/>
      <c r="C1125" s="174"/>
      <c r="D1125" s="174"/>
      <c r="E1125" s="174"/>
    </row>
    <row r="1126" spans="1:5" ht="15" customHeight="1" x14ac:dyDescent="0.2">
      <c r="A1126" s="175" t="s">
        <v>223</v>
      </c>
      <c r="B1126" s="175"/>
      <c r="C1126" s="175"/>
      <c r="D1126" s="175"/>
      <c r="E1126" s="175"/>
    </row>
    <row r="1127" spans="1:5" ht="15" customHeight="1" x14ac:dyDescent="0.2">
      <c r="A1127" s="175"/>
      <c r="B1127" s="175"/>
      <c r="C1127" s="175"/>
      <c r="D1127" s="175"/>
      <c r="E1127" s="175"/>
    </row>
    <row r="1128" spans="1:5" ht="15" customHeight="1" x14ac:dyDescent="0.2">
      <c r="A1128" s="175"/>
      <c r="B1128" s="175"/>
      <c r="C1128" s="175"/>
      <c r="D1128" s="175"/>
      <c r="E1128" s="175"/>
    </row>
    <row r="1129" spans="1:5" ht="15" customHeight="1" x14ac:dyDescent="0.2">
      <c r="A1129" s="175"/>
      <c r="B1129" s="175"/>
      <c r="C1129" s="175"/>
      <c r="D1129" s="175"/>
      <c r="E1129" s="175"/>
    </row>
    <row r="1130" spans="1:5" ht="15" customHeight="1" x14ac:dyDescent="0.2">
      <c r="A1130" s="175"/>
      <c r="B1130" s="175"/>
      <c r="C1130" s="175"/>
      <c r="D1130" s="175"/>
      <c r="E1130" s="175"/>
    </row>
    <row r="1131" spans="1:5" ht="15" customHeight="1" x14ac:dyDescent="0.2">
      <c r="A1131" s="175"/>
      <c r="B1131" s="175"/>
      <c r="C1131" s="175"/>
      <c r="D1131" s="175"/>
      <c r="E1131" s="175"/>
    </row>
    <row r="1132" spans="1:5" ht="15" customHeight="1" x14ac:dyDescent="0.2"/>
    <row r="1133" spans="1:5" ht="15" customHeight="1" x14ac:dyDescent="0.2"/>
    <row r="1134" spans="1:5" ht="15" customHeight="1" x14ac:dyDescent="0.2"/>
    <row r="1135" spans="1:5" ht="15" customHeight="1" x14ac:dyDescent="0.2"/>
    <row r="1136" spans="1:5" ht="15" customHeight="1" x14ac:dyDescent="0.2"/>
    <row r="1137" spans="1:5" ht="15" customHeight="1" x14ac:dyDescent="0.2"/>
    <row r="1138" spans="1:5" ht="15" customHeight="1" x14ac:dyDescent="0.2"/>
    <row r="1139" spans="1:5" ht="15" customHeight="1" x14ac:dyDescent="0.2"/>
    <row r="1140" spans="1:5" ht="15" customHeight="1" x14ac:dyDescent="0.2"/>
    <row r="1141" spans="1:5" ht="15" customHeight="1" x14ac:dyDescent="0.2"/>
    <row r="1142" spans="1:5" ht="15" customHeight="1" x14ac:dyDescent="0.2"/>
    <row r="1143" spans="1:5" ht="15" customHeight="1" x14ac:dyDescent="0.2"/>
    <row r="1144" spans="1:5" ht="15" customHeight="1" x14ac:dyDescent="0.2"/>
    <row r="1145" spans="1:5" ht="15" customHeight="1" x14ac:dyDescent="0.2"/>
    <row r="1146" spans="1:5" ht="15" customHeight="1" x14ac:dyDescent="0.25">
      <c r="A1146" s="68" t="s">
        <v>16</v>
      </c>
      <c r="B1146" s="41"/>
      <c r="C1146" s="41"/>
      <c r="D1146" s="56"/>
      <c r="E1146" s="56"/>
    </row>
    <row r="1147" spans="1:5" ht="15" customHeight="1" x14ac:dyDescent="0.2">
      <c r="A1147" s="40" t="s">
        <v>81</v>
      </c>
      <c r="B1147" s="41"/>
      <c r="C1147" s="41"/>
      <c r="D1147" s="41"/>
      <c r="E1147" s="42" t="s">
        <v>155</v>
      </c>
    </row>
    <row r="1148" spans="1:5" ht="15" customHeight="1" x14ac:dyDescent="0.2">
      <c r="A1148" s="87"/>
      <c r="B1148" s="88"/>
      <c r="C1148" s="41"/>
      <c r="D1148" s="87"/>
      <c r="E1148" s="89"/>
    </row>
    <row r="1149" spans="1:5" ht="15" customHeight="1" x14ac:dyDescent="0.2">
      <c r="A1149" s="118"/>
      <c r="B1149" s="118"/>
      <c r="C1149" s="44" t="s">
        <v>41</v>
      </c>
      <c r="D1149" s="95" t="s">
        <v>58</v>
      </c>
      <c r="E1149" s="44" t="s">
        <v>43</v>
      </c>
    </row>
    <row r="1150" spans="1:5" ht="15" customHeight="1" x14ac:dyDescent="0.2">
      <c r="A1150" s="158"/>
      <c r="B1150" s="105"/>
      <c r="C1150" s="61">
        <v>4344</v>
      </c>
      <c r="D1150" s="91" t="s">
        <v>65</v>
      </c>
      <c r="E1150" s="75">
        <f>-122353.03-1040000.72</f>
        <v>-1162353.75</v>
      </c>
    </row>
    <row r="1151" spans="1:5" ht="15" customHeight="1" x14ac:dyDescent="0.2">
      <c r="A1151" s="158"/>
      <c r="B1151" s="105"/>
      <c r="C1151" s="61">
        <v>4351</v>
      </c>
      <c r="D1151" s="91" t="s">
        <v>65</v>
      </c>
      <c r="E1151" s="75">
        <f>-7780.84-115948.79</f>
        <v>-123729.62999999999</v>
      </c>
    </row>
    <row r="1152" spans="1:5" ht="15" customHeight="1" x14ac:dyDescent="0.2">
      <c r="A1152" s="158"/>
      <c r="B1152" s="105"/>
      <c r="C1152" s="61">
        <v>4371</v>
      </c>
      <c r="D1152" s="91" t="s">
        <v>65</v>
      </c>
      <c r="E1152" s="75">
        <f>-92645.52-787486.84</f>
        <v>-880132.36</v>
      </c>
    </row>
    <row r="1153" spans="1:5" ht="15" customHeight="1" x14ac:dyDescent="0.2">
      <c r="A1153" s="158"/>
      <c r="B1153" s="105"/>
      <c r="C1153" s="61">
        <v>4372</v>
      </c>
      <c r="D1153" s="91" t="s">
        <v>65</v>
      </c>
      <c r="E1153" s="75">
        <f>-6551.42-55687.07</f>
        <v>-62238.49</v>
      </c>
    </row>
    <row r="1154" spans="1:5" ht="15" customHeight="1" x14ac:dyDescent="0.2">
      <c r="A1154" s="158"/>
      <c r="B1154" s="105"/>
      <c r="C1154" s="61">
        <v>4373</v>
      </c>
      <c r="D1154" s="91" t="s">
        <v>65</v>
      </c>
      <c r="E1154" s="75">
        <f>-10637.5-90418.75</f>
        <v>-101056.25</v>
      </c>
    </row>
    <row r="1155" spans="1:5" ht="15" customHeight="1" x14ac:dyDescent="0.2">
      <c r="A1155" s="158"/>
      <c r="B1155" s="105"/>
      <c r="C1155" s="61">
        <v>4374</v>
      </c>
      <c r="D1155" s="91" t="s">
        <v>65</v>
      </c>
      <c r="E1155" s="75">
        <f>-40573.73-344876.76</f>
        <v>-385450.49</v>
      </c>
    </row>
    <row r="1156" spans="1:5" ht="15" customHeight="1" x14ac:dyDescent="0.2">
      <c r="A1156" s="158"/>
      <c r="B1156" s="105"/>
      <c r="C1156" s="61">
        <v>4377</v>
      </c>
      <c r="D1156" s="91" t="s">
        <v>65</v>
      </c>
      <c r="E1156" s="75">
        <f>-9079.71-77177.6</f>
        <v>-86257.31</v>
      </c>
    </row>
    <row r="1157" spans="1:5" ht="15" customHeight="1" x14ac:dyDescent="0.2">
      <c r="A1157" s="158"/>
      <c r="B1157" s="105"/>
      <c r="C1157" s="61">
        <v>6172</v>
      </c>
      <c r="D1157" s="91" t="s">
        <v>224</v>
      </c>
      <c r="E1157" s="75">
        <f>-17530.8-149011.8-23685-201322.5-22803.94-193833.48-3109.42-26430.09</f>
        <v>-637727.03</v>
      </c>
    </row>
    <row r="1158" spans="1:5" ht="15" customHeight="1" x14ac:dyDescent="0.2">
      <c r="A1158" s="158"/>
      <c r="B1158" s="105"/>
      <c r="C1158" s="61">
        <v>6172</v>
      </c>
      <c r="D1158" s="91" t="s">
        <v>65</v>
      </c>
      <c r="E1158" s="75">
        <f>-766-6511-4700-39950-603.32-5128.2</f>
        <v>-57658.52</v>
      </c>
    </row>
    <row r="1159" spans="1:5" ht="15" customHeight="1" x14ac:dyDescent="0.2">
      <c r="A1159" s="158"/>
      <c r="B1159" s="105"/>
      <c r="C1159" s="61">
        <v>6172</v>
      </c>
      <c r="D1159" s="91" t="s">
        <v>225</v>
      </c>
      <c r="E1159" s="75">
        <f>-4000-34000</f>
        <v>-38000</v>
      </c>
    </row>
    <row r="1160" spans="1:5" ht="15" customHeight="1" x14ac:dyDescent="0.2">
      <c r="A1160" s="158"/>
      <c r="B1160" s="105"/>
      <c r="C1160" s="61">
        <v>6402</v>
      </c>
      <c r="D1160" s="159" t="s">
        <v>121</v>
      </c>
      <c r="E1160" s="75">
        <v>3534603.83</v>
      </c>
    </row>
    <row r="1161" spans="1:5" ht="15" customHeight="1" x14ac:dyDescent="0.2">
      <c r="A1161" s="121"/>
      <c r="B1161" s="41"/>
      <c r="C1161" s="77" t="s">
        <v>45</v>
      </c>
      <c r="D1161" s="92"/>
      <c r="E1161" s="93">
        <f>SUM(E1150:E1160)</f>
        <v>0</v>
      </c>
    </row>
    <row r="1162" spans="1:5" ht="15" customHeight="1" x14ac:dyDescent="0.2"/>
    <row r="1163" spans="1:5" ht="15" customHeight="1" x14ac:dyDescent="0.2"/>
    <row r="1164" spans="1:5" ht="15" customHeight="1" x14ac:dyDescent="0.25">
      <c r="A1164" s="36" t="s">
        <v>226</v>
      </c>
    </row>
    <row r="1165" spans="1:5" ht="15" customHeight="1" x14ac:dyDescent="0.2">
      <c r="A1165" s="176" t="s">
        <v>35</v>
      </c>
      <c r="B1165" s="176"/>
      <c r="C1165" s="176"/>
      <c r="D1165" s="176"/>
      <c r="E1165" s="176"/>
    </row>
    <row r="1166" spans="1:5" ht="15" customHeight="1" x14ac:dyDescent="0.2">
      <c r="A1166" s="176" t="s">
        <v>61</v>
      </c>
      <c r="B1166" s="176"/>
      <c r="C1166" s="176"/>
      <c r="D1166" s="176"/>
      <c r="E1166" s="176"/>
    </row>
    <row r="1167" spans="1:5" ht="15" customHeight="1" x14ac:dyDescent="0.2">
      <c r="A1167" s="175" t="s">
        <v>227</v>
      </c>
      <c r="B1167" s="175"/>
      <c r="C1167" s="175"/>
      <c r="D1167" s="175"/>
      <c r="E1167" s="175"/>
    </row>
    <row r="1168" spans="1:5" ht="15" customHeight="1" x14ac:dyDescent="0.2">
      <c r="A1168" s="175"/>
      <c r="B1168" s="175"/>
      <c r="C1168" s="175"/>
      <c r="D1168" s="175"/>
      <c r="E1168" s="175"/>
    </row>
    <row r="1169" spans="1:5" ht="15" customHeight="1" x14ac:dyDescent="0.2">
      <c r="A1169" s="175"/>
      <c r="B1169" s="175"/>
      <c r="C1169" s="175"/>
      <c r="D1169" s="175"/>
      <c r="E1169" s="175"/>
    </row>
    <row r="1170" spans="1:5" ht="15" customHeight="1" x14ac:dyDescent="0.2">
      <c r="A1170" s="175"/>
      <c r="B1170" s="175"/>
      <c r="C1170" s="175"/>
      <c r="D1170" s="175"/>
      <c r="E1170" s="175"/>
    </row>
    <row r="1171" spans="1:5" ht="15" customHeight="1" x14ac:dyDescent="0.2">
      <c r="A1171" s="175"/>
      <c r="B1171" s="175"/>
      <c r="C1171" s="175"/>
      <c r="D1171" s="175"/>
      <c r="E1171" s="175"/>
    </row>
    <row r="1172" spans="1:5" ht="15" customHeight="1" x14ac:dyDescent="0.2">
      <c r="A1172" s="113"/>
      <c r="B1172" s="113"/>
      <c r="C1172" s="113"/>
      <c r="D1172" s="113"/>
      <c r="E1172" s="113"/>
    </row>
    <row r="1173" spans="1:5" ht="15" customHeight="1" x14ac:dyDescent="0.25">
      <c r="A1173" s="68" t="s">
        <v>1</v>
      </c>
      <c r="B1173" s="41"/>
      <c r="C1173" s="41"/>
      <c r="D1173" s="41"/>
      <c r="E1173" s="41"/>
    </row>
    <row r="1174" spans="1:5" ht="15" customHeight="1" x14ac:dyDescent="0.2">
      <c r="A1174" s="83" t="s">
        <v>53</v>
      </c>
      <c r="B1174" s="41"/>
      <c r="C1174" s="41"/>
      <c r="D1174" s="41"/>
      <c r="E1174" s="42" t="s">
        <v>54</v>
      </c>
    </row>
    <row r="1175" spans="1:5" ht="15" customHeight="1" x14ac:dyDescent="0.25">
      <c r="A1175" s="56"/>
      <c r="B1175" s="38"/>
      <c r="C1175" s="39"/>
      <c r="D1175" s="39"/>
      <c r="E1175" s="43"/>
    </row>
    <row r="1176" spans="1:5" ht="15" customHeight="1" x14ac:dyDescent="0.2">
      <c r="A1176" s="56"/>
      <c r="B1176" s="45" t="s">
        <v>40</v>
      </c>
      <c r="C1176" s="45" t="s">
        <v>41</v>
      </c>
      <c r="D1176" s="46" t="s">
        <v>42</v>
      </c>
      <c r="E1176" s="47" t="s">
        <v>43</v>
      </c>
    </row>
    <row r="1177" spans="1:5" ht="15" customHeight="1" x14ac:dyDescent="0.2">
      <c r="A1177" s="56"/>
      <c r="B1177" s="106">
        <v>104513013</v>
      </c>
      <c r="C1177" s="85"/>
      <c r="D1177" s="50" t="s">
        <v>44</v>
      </c>
      <c r="E1177" s="75">
        <v>297500</v>
      </c>
    </row>
    <row r="1178" spans="1:5" ht="15" customHeight="1" x14ac:dyDescent="0.2">
      <c r="A1178" s="56"/>
      <c r="B1178" s="106">
        <v>104113013</v>
      </c>
      <c r="C1178" s="85"/>
      <c r="D1178" s="160" t="s">
        <v>44</v>
      </c>
      <c r="E1178" s="75">
        <v>52500</v>
      </c>
    </row>
    <row r="1179" spans="1:5" ht="15" customHeight="1" x14ac:dyDescent="0.2">
      <c r="A1179" s="56"/>
      <c r="B1179" s="86"/>
      <c r="C1179" s="53" t="s">
        <v>45</v>
      </c>
      <c r="D1179" s="54"/>
      <c r="E1179" s="55">
        <f>SUM(E1177:E1178)</f>
        <v>350000</v>
      </c>
    </row>
    <row r="1180" spans="1:5" ht="15" customHeight="1" x14ac:dyDescent="0.25">
      <c r="A1180" s="80"/>
      <c r="B1180" s="87"/>
      <c r="C1180" s="87"/>
      <c r="D1180" s="87"/>
      <c r="E1180" s="87"/>
    </row>
    <row r="1181" spans="1:5" ht="15" customHeight="1" x14ac:dyDescent="0.25">
      <c r="A1181" s="80"/>
      <c r="B1181" s="87"/>
      <c r="C1181" s="87"/>
      <c r="D1181" s="87"/>
      <c r="E1181" s="87"/>
    </row>
    <row r="1182" spans="1:5" ht="15" customHeight="1" x14ac:dyDescent="0.25">
      <c r="A1182" s="38" t="s">
        <v>16</v>
      </c>
      <c r="B1182" s="39"/>
      <c r="C1182" s="39"/>
      <c r="D1182" s="39"/>
      <c r="E1182" s="39"/>
    </row>
    <row r="1183" spans="1:5" ht="15" customHeight="1" x14ac:dyDescent="0.2">
      <c r="A1183" s="83" t="s">
        <v>159</v>
      </c>
      <c r="B1183" s="56"/>
      <c r="C1183" s="56"/>
      <c r="D1183" s="56"/>
      <c r="E1183" s="56" t="s">
        <v>160</v>
      </c>
    </row>
    <row r="1184" spans="1:5" ht="15" customHeight="1" x14ac:dyDescent="0.2">
      <c r="A1184" s="56"/>
      <c r="B1184" s="57"/>
      <c r="C1184" s="39"/>
      <c r="D1184" s="56"/>
      <c r="E1184" s="58"/>
    </row>
    <row r="1185" spans="1:5" ht="15" customHeight="1" x14ac:dyDescent="0.2">
      <c r="A1185" s="56"/>
      <c r="B1185" s="44" t="s">
        <v>40</v>
      </c>
      <c r="C1185" s="45" t="s">
        <v>41</v>
      </c>
      <c r="D1185" s="59" t="s">
        <v>42</v>
      </c>
      <c r="E1185" s="47" t="s">
        <v>43</v>
      </c>
    </row>
    <row r="1186" spans="1:5" ht="15" customHeight="1" x14ac:dyDescent="0.2">
      <c r="A1186" s="56"/>
      <c r="B1186" s="106">
        <v>104513013</v>
      </c>
      <c r="C1186" s="96"/>
      <c r="D1186" s="62" t="s">
        <v>172</v>
      </c>
      <c r="E1186" s="75">
        <v>297500</v>
      </c>
    </row>
    <row r="1187" spans="1:5" ht="15" customHeight="1" x14ac:dyDescent="0.2">
      <c r="A1187" s="56"/>
      <c r="B1187" s="106">
        <v>104113013</v>
      </c>
      <c r="C1187" s="96"/>
      <c r="D1187" s="62" t="s">
        <v>172</v>
      </c>
      <c r="E1187" s="75">
        <v>52500</v>
      </c>
    </row>
    <row r="1188" spans="1:5" ht="15" customHeight="1" x14ac:dyDescent="0.2">
      <c r="A1188" s="56"/>
      <c r="B1188" s="86"/>
      <c r="C1188" s="53" t="s">
        <v>45</v>
      </c>
      <c r="D1188" s="65"/>
      <c r="E1188" s="66">
        <f>SUM(E1186:E1187)</f>
        <v>350000</v>
      </c>
    </row>
    <row r="1189" spans="1:5" ht="15" customHeight="1" x14ac:dyDescent="0.2"/>
    <row r="1190" spans="1:5" ht="15" customHeight="1" x14ac:dyDescent="0.2"/>
    <row r="1191" spans="1:5" ht="15" customHeight="1" x14ac:dyDescent="0.2"/>
    <row r="1192" spans="1:5" ht="15" customHeight="1" x14ac:dyDescent="0.2"/>
    <row r="1193" spans="1:5" ht="15" customHeight="1" x14ac:dyDescent="0.2"/>
    <row r="1194" spans="1:5" ht="15" customHeight="1" x14ac:dyDescent="0.2"/>
    <row r="1195" spans="1:5" ht="15" customHeight="1" x14ac:dyDescent="0.2"/>
    <row r="1196" spans="1:5" ht="15" customHeight="1" x14ac:dyDescent="0.2"/>
    <row r="1197" spans="1:5" ht="15" customHeight="1" x14ac:dyDescent="0.2"/>
    <row r="1198" spans="1:5" ht="15" customHeight="1" x14ac:dyDescent="0.25">
      <c r="A1198" s="36" t="s">
        <v>228</v>
      </c>
    </row>
    <row r="1199" spans="1:5" ht="15" customHeight="1" x14ac:dyDescent="0.2">
      <c r="A1199" s="176" t="s">
        <v>35</v>
      </c>
      <c r="B1199" s="176"/>
      <c r="C1199" s="176"/>
      <c r="D1199" s="176"/>
      <c r="E1199" s="176"/>
    </row>
    <row r="1200" spans="1:5" ht="15" customHeight="1" x14ac:dyDescent="0.2">
      <c r="A1200" s="175" t="s">
        <v>229</v>
      </c>
      <c r="B1200" s="175"/>
      <c r="C1200" s="175"/>
      <c r="D1200" s="175"/>
      <c r="E1200" s="175"/>
    </row>
    <row r="1201" spans="1:5" ht="15" customHeight="1" x14ac:dyDescent="0.2">
      <c r="A1201" s="175"/>
      <c r="B1201" s="175"/>
      <c r="C1201" s="175"/>
      <c r="D1201" s="175"/>
      <c r="E1201" s="175"/>
    </row>
    <row r="1202" spans="1:5" ht="15" customHeight="1" x14ac:dyDescent="0.2">
      <c r="A1202" s="175"/>
      <c r="B1202" s="175"/>
      <c r="C1202" s="175"/>
      <c r="D1202" s="175"/>
      <c r="E1202" s="175"/>
    </row>
    <row r="1203" spans="1:5" ht="15" customHeight="1" x14ac:dyDescent="0.2">
      <c r="A1203" s="175"/>
      <c r="B1203" s="175"/>
      <c r="C1203" s="175"/>
      <c r="D1203" s="175"/>
      <c r="E1203" s="175"/>
    </row>
    <row r="1204" spans="1:5" ht="15" customHeight="1" x14ac:dyDescent="0.2">
      <c r="A1204" s="175"/>
      <c r="B1204" s="175"/>
      <c r="C1204" s="175"/>
      <c r="D1204" s="175"/>
      <c r="E1204" s="175"/>
    </row>
    <row r="1205" spans="1:5" ht="15" customHeight="1" x14ac:dyDescent="0.2">
      <c r="A1205" s="175"/>
      <c r="B1205" s="175"/>
      <c r="C1205" s="175"/>
      <c r="D1205" s="175"/>
      <c r="E1205" s="175"/>
    </row>
    <row r="1206" spans="1:5" ht="15" customHeight="1" x14ac:dyDescent="0.2">
      <c r="A1206" s="175"/>
      <c r="B1206" s="175"/>
      <c r="C1206" s="175"/>
      <c r="D1206" s="175"/>
      <c r="E1206" s="175"/>
    </row>
    <row r="1207" spans="1:5" ht="15" customHeight="1" x14ac:dyDescent="0.2">
      <c r="A1207" s="175"/>
      <c r="B1207" s="175"/>
      <c r="C1207" s="175"/>
      <c r="D1207" s="175"/>
      <c r="E1207" s="175"/>
    </row>
    <row r="1208" spans="1:5" ht="15" customHeight="1" x14ac:dyDescent="0.2">
      <c r="A1208" s="175"/>
      <c r="B1208" s="175"/>
      <c r="C1208" s="175"/>
      <c r="D1208" s="175"/>
      <c r="E1208" s="175"/>
    </row>
    <row r="1209" spans="1:5" ht="15" customHeight="1" x14ac:dyDescent="0.2">
      <c r="A1209" s="82"/>
      <c r="B1209" s="98"/>
      <c r="C1209" s="82"/>
      <c r="D1209" s="82"/>
      <c r="E1209" s="82"/>
    </row>
    <row r="1210" spans="1:5" ht="15" customHeight="1" x14ac:dyDescent="0.25">
      <c r="A1210" s="68" t="s">
        <v>1</v>
      </c>
      <c r="B1210" s="99"/>
      <c r="C1210" s="41"/>
      <c r="D1210" s="41"/>
      <c r="E1210" s="41"/>
    </row>
    <row r="1211" spans="1:5" ht="15" customHeight="1" x14ac:dyDescent="0.2">
      <c r="A1211" s="40" t="s">
        <v>69</v>
      </c>
      <c r="B1211" s="41"/>
      <c r="C1211" s="41"/>
      <c r="D1211" s="41"/>
      <c r="E1211" s="42" t="s">
        <v>70</v>
      </c>
    </row>
    <row r="1212" spans="1:5" ht="15" customHeight="1" x14ac:dyDescent="0.25">
      <c r="A1212" s="56"/>
      <c r="B1212" s="100"/>
      <c r="C1212" s="39"/>
      <c r="D1212" s="39"/>
      <c r="E1212" s="43"/>
    </row>
    <row r="1213" spans="1:5" ht="15" customHeight="1" x14ac:dyDescent="0.2">
      <c r="B1213" s="45" t="s">
        <v>40</v>
      </c>
      <c r="C1213" s="45" t="s">
        <v>41</v>
      </c>
      <c r="D1213" s="46" t="s">
        <v>42</v>
      </c>
      <c r="E1213" s="47" t="s">
        <v>43</v>
      </c>
    </row>
    <row r="1214" spans="1:5" ht="15" customHeight="1" x14ac:dyDescent="0.2">
      <c r="B1214" s="101">
        <v>106515974</v>
      </c>
      <c r="C1214" s="49"/>
      <c r="D1214" s="102" t="s">
        <v>71</v>
      </c>
      <c r="E1214" s="75">
        <f>4894893.26+603311.32</f>
        <v>5498204.5800000001</v>
      </c>
    </row>
    <row r="1215" spans="1:5" ht="15" customHeight="1" x14ac:dyDescent="0.2">
      <c r="B1215" s="86"/>
      <c r="C1215" s="53" t="s">
        <v>45</v>
      </c>
      <c r="D1215" s="54"/>
      <c r="E1215" s="55">
        <f>SUM(E1214:E1214)</f>
        <v>5498204.5800000001</v>
      </c>
    </row>
    <row r="1216" spans="1:5" ht="15" customHeight="1" x14ac:dyDescent="0.2"/>
    <row r="1217" spans="1:5" ht="15" customHeight="1" x14ac:dyDescent="0.25">
      <c r="A1217" s="38" t="s">
        <v>16</v>
      </c>
      <c r="B1217" s="39"/>
      <c r="C1217" s="39"/>
      <c r="D1217" s="39"/>
      <c r="E1217" s="39"/>
    </row>
    <row r="1218" spans="1:5" ht="15" customHeight="1" x14ac:dyDescent="0.2">
      <c r="A1218" s="83" t="s">
        <v>53</v>
      </c>
      <c r="B1218" s="39"/>
      <c r="C1218" s="39"/>
      <c r="D1218" s="39"/>
      <c r="E1218" s="69" t="s">
        <v>54</v>
      </c>
    </row>
    <row r="1219" spans="1:5" ht="15" customHeight="1" x14ac:dyDescent="0.2"/>
    <row r="1220" spans="1:5" ht="15" customHeight="1" x14ac:dyDescent="0.2">
      <c r="C1220" s="45" t="s">
        <v>41</v>
      </c>
      <c r="D1220" s="46" t="s">
        <v>42</v>
      </c>
      <c r="E1220" s="47" t="s">
        <v>43</v>
      </c>
    </row>
    <row r="1221" spans="1:5" ht="15" customHeight="1" x14ac:dyDescent="0.2">
      <c r="C1221" s="106"/>
      <c r="D1221" s="102" t="s">
        <v>72</v>
      </c>
      <c r="E1221" s="75">
        <f>4894893.26+603311.32</f>
        <v>5498204.5800000001</v>
      </c>
    </row>
    <row r="1222" spans="1:5" ht="15" customHeight="1" x14ac:dyDescent="0.2">
      <c r="C1222" s="53" t="s">
        <v>45</v>
      </c>
      <c r="D1222" s="54"/>
      <c r="E1222" s="55">
        <f>SUM(E1221:E1221)</f>
        <v>5498204.5800000001</v>
      </c>
    </row>
    <row r="1223" spans="1:5" ht="15" customHeight="1" x14ac:dyDescent="0.2"/>
    <row r="1224" spans="1:5" ht="15" customHeight="1" x14ac:dyDescent="0.2"/>
    <row r="1225" spans="1:5" ht="15" customHeight="1" x14ac:dyDescent="0.25">
      <c r="A1225" s="36" t="s">
        <v>230</v>
      </c>
    </row>
    <row r="1226" spans="1:5" ht="15" customHeight="1" x14ac:dyDescent="0.2">
      <c r="A1226" s="176" t="s">
        <v>35</v>
      </c>
      <c r="B1226" s="176"/>
      <c r="C1226" s="176"/>
      <c r="D1226" s="176"/>
      <c r="E1226" s="176"/>
    </row>
    <row r="1227" spans="1:5" ht="15" customHeight="1" x14ac:dyDescent="0.2">
      <c r="A1227" s="176" t="s">
        <v>74</v>
      </c>
      <c r="B1227" s="176"/>
      <c r="C1227" s="176"/>
      <c r="D1227" s="176"/>
      <c r="E1227" s="176"/>
    </row>
    <row r="1228" spans="1:5" ht="15" customHeight="1" x14ac:dyDescent="0.2">
      <c r="A1228" s="177" t="s">
        <v>231</v>
      </c>
      <c r="B1228" s="177"/>
      <c r="C1228" s="177"/>
      <c r="D1228" s="177"/>
      <c r="E1228" s="177"/>
    </row>
    <row r="1229" spans="1:5" ht="15" customHeight="1" x14ac:dyDescent="0.2">
      <c r="A1229" s="177"/>
      <c r="B1229" s="177"/>
      <c r="C1229" s="177"/>
      <c r="D1229" s="177"/>
      <c r="E1229" s="177"/>
    </row>
    <row r="1230" spans="1:5" ht="15" customHeight="1" x14ac:dyDescent="0.2">
      <c r="A1230" s="177"/>
      <c r="B1230" s="177"/>
      <c r="C1230" s="177"/>
      <c r="D1230" s="177"/>
      <c r="E1230" s="177"/>
    </row>
    <row r="1231" spans="1:5" ht="15" customHeight="1" x14ac:dyDescent="0.2">
      <c r="A1231" s="177"/>
      <c r="B1231" s="177"/>
      <c r="C1231" s="177"/>
      <c r="D1231" s="177"/>
      <c r="E1231" s="177"/>
    </row>
    <row r="1232" spans="1:5" ht="15" customHeight="1" x14ac:dyDescent="0.2">
      <c r="A1232" s="177"/>
      <c r="B1232" s="177"/>
      <c r="C1232" s="177"/>
      <c r="D1232" s="177"/>
      <c r="E1232" s="177"/>
    </row>
    <row r="1233" spans="1:5" ht="15" customHeight="1" x14ac:dyDescent="0.2">
      <c r="A1233" s="177"/>
      <c r="B1233" s="177"/>
      <c r="C1233" s="177"/>
      <c r="D1233" s="177"/>
      <c r="E1233" s="177"/>
    </row>
    <row r="1234" spans="1:5" ht="15" customHeight="1" x14ac:dyDescent="0.2">
      <c r="A1234" s="177"/>
      <c r="B1234" s="177"/>
      <c r="C1234" s="177"/>
      <c r="D1234" s="177"/>
      <c r="E1234" s="177"/>
    </row>
    <row r="1235" spans="1:5" ht="15" customHeight="1" x14ac:dyDescent="0.2">
      <c r="A1235" s="177"/>
      <c r="B1235" s="177"/>
      <c r="C1235" s="177"/>
      <c r="D1235" s="177"/>
      <c r="E1235" s="177"/>
    </row>
    <row r="1236" spans="1:5" ht="15" customHeight="1" x14ac:dyDescent="0.2">
      <c r="A1236" s="82"/>
      <c r="B1236" s="98"/>
      <c r="C1236" s="82"/>
      <c r="D1236" s="82"/>
      <c r="E1236" s="82"/>
    </row>
    <row r="1237" spans="1:5" ht="15" customHeight="1" x14ac:dyDescent="0.25">
      <c r="A1237" s="68" t="s">
        <v>1</v>
      </c>
      <c r="B1237" s="99"/>
      <c r="C1237" s="41"/>
      <c r="D1237" s="41"/>
      <c r="E1237" s="41"/>
    </row>
    <row r="1238" spans="1:5" ht="15" customHeight="1" x14ac:dyDescent="0.2">
      <c r="A1238" s="40" t="s">
        <v>69</v>
      </c>
      <c r="B1238" s="41"/>
      <c r="C1238" s="41"/>
      <c r="D1238" s="41"/>
      <c r="E1238" s="42" t="s">
        <v>70</v>
      </c>
    </row>
    <row r="1239" spans="1:5" ht="15" customHeight="1" x14ac:dyDescent="0.25">
      <c r="A1239" s="56"/>
      <c r="B1239" s="100"/>
      <c r="C1239" s="39"/>
      <c r="D1239" s="39"/>
      <c r="E1239" s="43"/>
    </row>
    <row r="1240" spans="1:5" ht="15" customHeight="1" x14ac:dyDescent="0.2">
      <c r="B1240" s="45" t="s">
        <v>40</v>
      </c>
      <c r="C1240" s="45" t="s">
        <v>41</v>
      </c>
      <c r="D1240" s="46" t="s">
        <v>42</v>
      </c>
      <c r="E1240" s="47" t="s">
        <v>43</v>
      </c>
    </row>
    <row r="1241" spans="1:5" ht="15" customHeight="1" x14ac:dyDescent="0.2">
      <c r="B1241" s="101">
        <v>107117968</v>
      </c>
      <c r="C1241" s="49"/>
      <c r="D1241" s="102" t="s">
        <v>71</v>
      </c>
      <c r="E1241" s="75">
        <v>819840.75</v>
      </c>
    </row>
    <row r="1242" spans="1:5" ht="15" customHeight="1" x14ac:dyDescent="0.2">
      <c r="B1242" s="101">
        <v>107517969</v>
      </c>
      <c r="C1242" s="49"/>
      <c r="D1242" s="102" t="s">
        <v>71</v>
      </c>
      <c r="E1242" s="75">
        <v>13937292.810000001</v>
      </c>
    </row>
    <row r="1243" spans="1:5" ht="15" customHeight="1" x14ac:dyDescent="0.2">
      <c r="B1243" s="101">
        <v>107117015</v>
      </c>
      <c r="C1243" s="49"/>
      <c r="D1243" s="109" t="s">
        <v>44</v>
      </c>
      <c r="E1243" s="75">
        <v>37828.71</v>
      </c>
    </row>
    <row r="1244" spans="1:5" ht="15" customHeight="1" x14ac:dyDescent="0.2">
      <c r="B1244" s="101">
        <v>107517016</v>
      </c>
      <c r="C1244" s="49"/>
      <c r="D1244" s="109" t="s">
        <v>44</v>
      </c>
      <c r="E1244" s="75">
        <v>643088.12</v>
      </c>
    </row>
    <row r="1245" spans="1:5" ht="15" customHeight="1" x14ac:dyDescent="0.2">
      <c r="B1245" s="86"/>
      <c r="C1245" s="53" t="s">
        <v>45</v>
      </c>
      <c r="D1245" s="54"/>
      <c r="E1245" s="55">
        <f>SUM(E1241:E1244)</f>
        <v>15438050.390000001</v>
      </c>
    </row>
    <row r="1246" spans="1:5" ht="15" customHeight="1" x14ac:dyDescent="0.2"/>
    <row r="1247" spans="1:5" ht="15" customHeight="1" x14ac:dyDescent="0.2"/>
    <row r="1248" spans="1:5" ht="15" customHeight="1" x14ac:dyDescent="0.2"/>
    <row r="1249" spans="1:5" ht="15" customHeight="1" x14ac:dyDescent="0.25">
      <c r="A1249" s="38" t="s">
        <v>16</v>
      </c>
      <c r="B1249" s="39"/>
      <c r="C1249" s="39"/>
      <c r="D1249" s="39"/>
      <c r="E1249" s="39"/>
    </row>
    <row r="1250" spans="1:5" ht="15" customHeight="1" x14ac:dyDescent="0.2">
      <c r="A1250" s="83" t="s">
        <v>53</v>
      </c>
      <c r="B1250" s="39"/>
      <c r="C1250" s="39"/>
      <c r="D1250" s="39"/>
      <c r="E1250" s="69" t="s">
        <v>54</v>
      </c>
    </row>
    <row r="1251" spans="1:5" ht="15" customHeight="1" x14ac:dyDescent="0.2"/>
    <row r="1252" spans="1:5" ht="15" customHeight="1" x14ac:dyDescent="0.2">
      <c r="C1252" s="45" t="s">
        <v>41</v>
      </c>
      <c r="D1252" s="46" t="s">
        <v>42</v>
      </c>
      <c r="E1252" s="47" t="s">
        <v>43</v>
      </c>
    </row>
    <row r="1253" spans="1:5" ht="15" customHeight="1" x14ac:dyDescent="0.2">
      <c r="C1253" s="106"/>
      <c r="D1253" s="102" t="s">
        <v>72</v>
      </c>
      <c r="E1253" s="75">
        <v>13644199.5</v>
      </c>
    </row>
    <row r="1254" spans="1:5" ht="15" customHeight="1" x14ac:dyDescent="0.2">
      <c r="C1254" s="53" t="s">
        <v>45</v>
      </c>
      <c r="D1254" s="54"/>
      <c r="E1254" s="55">
        <f>SUM(E1253:E1253)</f>
        <v>13644199.5</v>
      </c>
    </row>
    <row r="1255" spans="1:5" ht="15" customHeight="1" x14ac:dyDescent="0.2"/>
    <row r="1256" spans="1:5" ht="15" customHeight="1" x14ac:dyDescent="0.25">
      <c r="A1256" s="38" t="s">
        <v>16</v>
      </c>
      <c r="B1256" s="39"/>
      <c r="C1256" s="39"/>
      <c r="D1256" s="39"/>
      <c r="E1256" s="39"/>
    </row>
    <row r="1257" spans="1:5" ht="15" customHeight="1" x14ac:dyDescent="0.2">
      <c r="A1257" s="83" t="s">
        <v>53</v>
      </c>
      <c r="B1257" s="39"/>
      <c r="C1257" s="39"/>
      <c r="D1257" s="39"/>
      <c r="E1257" s="69" t="s">
        <v>54</v>
      </c>
    </row>
    <row r="1258" spans="1:5" ht="15" customHeight="1" x14ac:dyDescent="0.2">
      <c r="A1258" s="83"/>
      <c r="B1258" s="39"/>
      <c r="C1258" s="39"/>
      <c r="D1258" s="39"/>
      <c r="E1258" s="69"/>
    </row>
    <row r="1259" spans="1:5" ht="15" customHeight="1" x14ac:dyDescent="0.2">
      <c r="C1259" s="45" t="s">
        <v>41</v>
      </c>
      <c r="D1259" s="46" t="s">
        <v>58</v>
      </c>
      <c r="E1259" s="47" t="s">
        <v>43</v>
      </c>
    </row>
    <row r="1260" spans="1:5" ht="15" customHeight="1" x14ac:dyDescent="0.2">
      <c r="C1260" s="106">
        <v>6409</v>
      </c>
      <c r="D1260" s="91" t="s">
        <v>78</v>
      </c>
      <c r="E1260" s="75">
        <v>1793850.89</v>
      </c>
    </row>
    <row r="1261" spans="1:5" ht="15" customHeight="1" x14ac:dyDescent="0.2">
      <c r="C1261" s="53" t="s">
        <v>45</v>
      </c>
      <c r="D1261" s="54"/>
      <c r="E1261" s="55">
        <f>SUM(E1260:E1260)</f>
        <v>1793850.89</v>
      </c>
    </row>
    <row r="1262" spans="1:5" ht="15" customHeight="1" x14ac:dyDescent="0.2"/>
    <row r="1263" spans="1:5" ht="15" customHeight="1" x14ac:dyDescent="0.2"/>
    <row r="1264" spans="1:5" ht="15" customHeight="1" x14ac:dyDescent="0.25">
      <c r="A1264" s="36" t="s">
        <v>232</v>
      </c>
    </row>
    <row r="1265" spans="1:5" ht="15" customHeight="1" x14ac:dyDescent="0.2">
      <c r="A1265" s="176" t="s">
        <v>35</v>
      </c>
      <c r="B1265" s="176"/>
      <c r="C1265" s="176"/>
      <c r="D1265" s="176"/>
      <c r="E1265" s="176"/>
    </row>
    <row r="1266" spans="1:5" ht="15" customHeight="1" x14ac:dyDescent="0.2">
      <c r="A1266" s="177" t="s">
        <v>233</v>
      </c>
      <c r="B1266" s="177"/>
      <c r="C1266" s="177"/>
      <c r="D1266" s="177"/>
      <c r="E1266" s="177"/>
    </row>
    <row r="1267" spans="1:5" ht="15" customHeight="1" x14ac:dyDescent="0.2">
      <c r="A1267" s="177"/>
      <c r="B1267" s="177"/>
      <c r="C1267" s="177"/>
      <c r="D1267" s="177"/>
      <c r="E1267" s="177"/>
    </row>
    <row r="1268" spans="1:5" ht="15" customHeight="1" x14ac:dyDescent="0.2">
      <c r="A1268" s="177"/>
      <c r="B1268" s="177"/>
      <c r="C1268" s="177"/>
      <c r="D1268" s="177"/>
      <c r="E1268" s="177"/>
    </row>
    <row r="1269" spans="1:5" ht="15" customHeight="1" x14ac:dyDescent="0.2">
      <c r="A1269" s="177"/>
      <c r="B1269" s="177"/>
      <c r="C1269" s="177"/>
      <c r="D1269" s="177"/>
      <c r="E1269" s="177"/>
    </row>
    <row r="1270" spans="1:5" ht="15" customHeight="1" x14ac:dyDescent="0.2">
      <c r="A1270" s="177"/>
      <c r="B1270" s="177"/>
      <c r="C1270" s="177"/>
      <c r="D1270" s="177"/>
      <c r="E1270" s="177"/>
    </row>
    <row r="1271" spans="1:5" ht="15" customHeight="1" x14ac:dyDescent="0.2">
      <c r="A1271" s="177"/>
      <c r="B1271" s="177"/>
      <c r="C1271" s="177"/>
      <c r="D1271" s="177"/>
      <c r="E1271" s="177"/>
    </row>
    <row r="1272" spans="1:5" ht="15" customHeight="1" x14ac:dyDescent="0.2">
      <c r="A1272" s="177"/>
      <c r="B1272" s="177"/>
      <c r="C1272" s="177"/>
      <c r="D1272" s="177"/>
      <c r="E1272" s="177"/>
    </row>
    <row r="1273" spans="1:5" ht="15" customHeight="1" x14ac:dyDescent="0.2">
      <c r="A1273" s="177"/>
      <c r="B1273" s="177"/>
      <c r="C1273" s="177"/>
      <c r="D1273" s="177"/>
      <c r="E1273" s="177"/>
    </row>
    <row r="1274" spans="1:5" ht="15" customHeight="1" x14ac:dyDescent="0.2">
      <c r="A1274" s="177"/>
      <c r="B1274" s="177"/>
      <c r="C1274" s="177"/>
      <c r="D1274" s="177"/>
      <c r="E1274" s="177"/>
    </row>
    <row r="1275" spans="1:5" ht="15" customHeight="1" x14ac:dyDescent="0.2">
      <c r="A1275" s="177"/>
      <c r="B1275" s="177"/>
      <c r="C1275" s="177"/>
      <c r="D1275" s="177"/>
      <c r="E1275" s="177"/>
    </row>
    <row r="1276" spans="1:5" ht="15" customHeight="1" x14ac:dyDescent="0.2">
      <c r="A1276" s="177"/>
      <c r="B1276" s="177"/>
      <c r="C1276" s="177"/>
      <c r="D1276" s="177"/>
      <c r="E1276" s="177"/>
    </row>
    <row r="1277" spans="1:5" ht="15" customHeight="1" x14ac:dyDescent="0.2">
      <c r="A1277" s="37"/>
      <c r="B1277" s="37"/>
      <c r="C1277" s="37"/>
      <c r="D1277" s="37"/>
      <c r="E1277" s="67"/>
    </row>
    <row r="1278" spans="1:5" ht="15" customHeight="1" x14ac:dyDescent="0.25">
      <c r="A1278" s="68" t="s">
        <v>1</v>
      </c>
      <c r="B1278" s="41"/>
      <c r="C1278" s="41"/>
      <c r="D1278" s="41"/>
      <c r="E1278" s="41"/>
    </row>
    <row r="1279" spans="1:5" ht="15" customHeight="1" x14ac:dyDescent="0.2">
      <c r="A1279" s="40" t="s">
        <v>53</v>
      </c>
      <c r="B1279" s="41"/>
      <c r="C1279" s="41"/>
      <c r="D1279" s="41"/>
      <c r="E1279" s="42" t="s">
        <v>54</v>
      </c>
    </row>
    <row r="1280" spans="1:5" ht="15" customHeight="1" x14ac:dyDescent="0.25">
      <c r="A1280" s="68"/>
      <c r="B1280" s="88"/>
      <c r="C1280" s="87"/>
      <c r="D1280" s="87"/>
      <c r="E1280" s="71"/>
    </row>
    <row r="1281" spans="1:5" ht="15" customHeight="1" x14ac:dyDescent="0.2">
      <c r="A1281" s="118"/>
      <c r="B1281" s="118"/>
      <c r="C1281" s="44" t="s">
        <v>41</v>
      </c>
      <c r="D1281" s="72" t="s">
        <v>42</v>
      </c>
      <c r="E1281" s="44" t="s">
        <v>43</v>
      </c>
    </row>
    <row r="1282" spans="1:5" ht="15" customHeight="1" x14ac:dyDescent="0.2">
      <c r="A1282" s="114"/>
      <c r="B1282" s="105"/>
      <c r="C1282" s="61"/>
      <c r="D1282" s="161" t="s">
        <v>234</v>
      </c>
      <c r="E1282" s="162">
        <v>137597148.94999999</v>
      </c>
    </row>
    <row r="1283" spans="1:5" ht="15" customHeight="1" x14ac:dyDescent="0.2">
      <c r="A1283" s="114"/>
      <c r="B1283" s="105"/>
      <c r="C1283" s="61"/>
      <c r="D1283" s="161" t="s">
        <v>234</v>
      </c>
      <c r="E1283" s="162">
        <v>12312608.49</v>
      </c>
    </row>
    <row r="1284" spans="1:5" ht="15" customHeight="1" x14ac:dyDescent="0.2">
      <c r="A1284" s="121"/>
      <c r="B1284" s="163"/>
      <c r="C1284" s="77" t="s">
        <v>45</v>
      </c>
      <c r="D1284" s="78"/>
      <c r="E1284" s="79">
        <f>SUM(E1282:E1283)</f>
        <v>149909757.44</v>
      </c>
    </row>
    <row r="1285" spans="1:5" ht="15" customHeight="1" x14ac:dyDescent="0.2">
      <c r="A1285" s="37"/>
      <c r="B1285" s="37"/>
      <c r="C1285" s="37"/>
      <c r="D1285" s="37"/>
      <c r="E1285" s="67"/>
    </row>
    <row r="1286" spans="1:5" ht="15" customHeight="1" x14ac:dyDescent="0.25">
      <c r="A1286" s="68" t="s">
        <v>1</v>
      </c>
      <c r="B1286" s="41"/>
      <c r="C1286" s="41"/>
      <c r="D1286" s="41"/>
      <c r="E1286" s="41"/>
    </row>
    <row r="1287" spans="1:5" ht="15" customHeight="1" x14ac:dyDescent="0.2">
      <c r="A1287" s="164" t="s">
        <v>235</v>
      </c>
      <c r="B1287" s="124"/>
      <c r="C1287" s="39"/>
      <c r="D1287" s="39"/>
      <c r="E1287" s="69" t="s">
        <v>236</v>
      </c>
    </row>
    <row r="1288" spans="1:5" ht="15" customHeight="1" x14ac:dyDescent="0.2">
      <c r="A1288" s="87"/>
      <c r="B1288" s="87"/>
      <c r="C1288" s="87"/>
      <c r="D1288" s="87"/>
      <c r="E1288" s="87"/>
    </row>
    <row r="1289" spans="1:5" ht="15" customHeight="1" x14ac:dyDescent="0.2">
      <c r="A1289" s="87"/>
      <c r="B1289" s="87"/>
      <c r="C1289" s="44" t="s">
        <v>41</v>
      </c>
      <c r="D1289" s="72" t="s">
        <v>42</v>
      </c>
      <c r="E1289" s="165" t="s">
        <v>43</v>
      </c>
    </row>
    <row r="1290" spans="1:5" ht="15" customHeight="1" x14ac:dyDescent="0.2">
      <c r="A1290" s="87"/>
      <c r="B1290" s="87"/>
      <c r="C1290" s="61">
        <v>6402</v>
      </c>
      <c r="D1290" s="91" t="s">
        <v>237</v>
      </c>
      <c r="E1290" s="162">
        <v>100000</v>
      </c>
    </row>
    <row r="1291" spans="1:5" ht="15" customHeight="1" x14ac:dyDescent="0.2">
      <c r="A1291" s="87"/>
      <c r="B1291" s="87"/>
      <c r="C1291" s="61">
        <v>6402</v>
      </c>
      <c r="D1291" s="91" t="s">
        <v>96</v>
      </c>
      <c r="E1291" s="162">
        <v>20000</v>
      </c>
    </row>
    <row r="1292" spans="1:5" ht="15" customHeight="1" x14ac:dyDescent="0.2">
      <c r="A1292" s="87"/>
      <c r="B1292" s="87"/>
      <c r="C1292" s="77" t="s">
        <v>45</v>
      </c>
      <c r="D1292" s="78"/>
      <c r="E1292" s="79">
        <f>SUM(E1290:E1291)</f>
        <v>120000</v>
      </c>
    </row>
    <row r="1293" spans="1:5" ht="15" customHeight="1" x14ac:dyDescent="0.2">
      <c r="A1293" s="37"/>
      <c r="B1293" s="37"/>
      <c r="C1293" s="37"/>
      <c r="D1293" s="37"/>
      <c r="E1293" s="67"/>
    </row>
    <row r="1294" spans="1:5" ht="15" customHeight="1" x14ac:dyDescent="0.25">
      <c r="A1294" s="68" t="s">
        <v>1</v>
      </c>
      <c r="B1294" s="41"/>
      <c r="C1294" s="41"/>
      <c r="D1294" s="41"/>
      <c r="E1294" s="41"/>
    </row>
    <row r="1295" spans="1:5" ht="15" customHeight="1" x14ac:dyDescent="0.2">
      <c r="A1295" s="129" t="s">
        <v>81</v>
      </c>
      <c r="B1295" s="41"/>
      <c r="C1295" s="41"/>
      <c r="D1295" s="41"/>
      <c r="E1295" s="42" t="s">
        <v>103</v>
      </c>
    </row>
    <row r="1296" spans="1:5" ht="15" customHeight="1" x14ac:dyDescent="0.2">
      <c r="A1296" s="87"/>
      <c r="B1296" s="87"/>
      <c r="C1296" s="87"/>
      <c r="D1296" s="87"/>
      <c r="E1296" s="87"/>
    </row>
    <row r="1297" spans="1:5" ht="15" customHeight="1" x14ac:dyDescent="0.2">
      <c r="A1297" s="87"/>
      <c r="B1297" s="87"/>
      <c r="C1297" s="44" t="s">
        <v>41</v>
      </c>
      <c r="D1297" s="72" t="s">
        <v>42</v>
      </c>
      <c r="E1297" s="165" t="s">
        <v>43</v>
      </c>
    </row>
    <row r="1298" spans="1:5" ht="15" customHeight="1" x14ac:dyDescent="0.2">
      <c r="A1298" s="87"/>
      <c r="B1298" s="87"/>
      <c r="C1298" s="61">
        <v>6402</v>
      </c>
      <c r="D1298" s="91" t="s">
        <v>237</v>
      </c>
      <c r="E1298" s="162">
        <v>846789.21</v>
      </c>
    </row>
    <row r="1299" spans="1:5" ht="15" customHeight="1" x14ac:dyDescent="0.2">
      <c r="A1299" s="87"/>
      <c r="B1299" s="87"/>
      <c r="C1299" s="61">
        <v>6402</v>
      </c>
      <c r="D1299" s="91" t="s">
        <v>96</v>
      </c>
      <c r="E1299" s="162">
        <v>52801</v>
      </c>
    </row>
    <row r="1300" spans="1:5" ht="15" customHeight="1" x14ac:dyDescent="0.2">
      <c r="A1300" s="87"/>
      <c r="B1300" s="87"/>
      <c r="C1300" s="77" t="s">
        <v>45</v>
      </c>
      <c r="D1300" s="78"/>
      <c r="E1300" s="79">
        <f>SUM(E1298:E1299)</f>
        <v>899590.21</v>
      </c>
    </row>
    <row r="1301" spans="1:5" ht="15" customHeight="1" x14ac:dyDescent="0.2">
      <c r="A1301" s="87"/>
      <c r="B1301" s="87"/>
      <c r="C1301" s="87"/>
      <c r="D1301" s="87"/>
      <c r="E1301" s="87"/>
    </row>
    <row r="1302" spans="1:5" ht="15" customHeight="1" x14ac:dyDescent="0.25">
      <c r="A1302" s="68" t="s">
        <v>1</v>
      </c>
      <c r="B1302" s="87"/>
      <c r="C1302" s="87"/>
      <c r="D1302" s="87"/>
      <c r="E1302" s="87"/>
    </row>
    <row r="1303" spans="1:5" ht="15" customHeight="1" x14ac:dyDescent="0.2">
      <c r="A1303" s="83" t="s">
        <v>56</v>
      </c>
      <c r="B1303" s="39"/>
      <c r="C1303" s="39"/>
      <c r="D1303" s="39"/>
      <c r="E1303" s="42" t="s">
        <v>57</v>
      </c>
    </row>
    <row r="1304" spans="1:5" ht="15" customHeight="1" x14ac:dyDescent="0.2">
      <c r="A1304" s="87"/>
      <c r="B1304" s="87"/>
      <c r="C1304" s="87"/>
      <c r="D1304" s="87"/>
      <c r="E1304" s="87"/>
    </row>
    <row r="1305" spans="1:5" ht="15" customHeight="1" x14ac:dyDescent="0.2">
      <c r="A1305" s="87"/>
      <c r="B1305" s="87"/>
      <c r="C1305" s="44" t="s">
        <v>41</v>
      </c>
      <c r="D1305" s="72" t="s">
        <v>42</v>
      </c>
      <c r="E1305" s="165" t="s">
        <v>43</v>
      </c>
    </row>
    <row r="1306" spans="1:5" ht="15" customHeight="1" x14ac:dyDescent="0.2">
      <c r="A1306" s="87"/>
      <c r="B1306" s="87"/>
      <c r="C1306" s="61">
        <v>6402</v>
      </c>
      <c r="D1306" s="91" t="s">
        <v>96</v>
      </c>
      <c r="E1306" s="162">
        <v>83384</v>
      </c>
    </row>
    <row r="1307" spans="1:5" ht="15" customHeight="1" x14ac:dyDescent="0.2">
      <c r="A1307" s="87"/>
      <c r="B1307" s="87"/>
      <c r="C1307" s="77" t="s">
        <v>45</v>
      </c>
      <c r="D1307" s="78"/>
      <c r="E1307" s="79">
        <f>SUM(E1306:E1306)</f>
        <v>83384</v>
      </c>
    </row>
    <row r="1308" spans="1:5" ht="15" customHeight="1" x14ac:dyDescent="0.2">
      <c r="A1308" s="87"/>
      <c r="B1308" s="87"/>
      <c r="C1308" s="87"/>
      <c r="D1308" s="87"/>
      <c r="E1308" s="87"/>
    </row>
    <row r="1309" spans="1:5" ht="15" customHeight="1" x14ac:dyDescent="0.25">
      <c r="A1309" s="68" t="s">
        <v>1</v>
      </c>
      <c r="B1309" s="41"/>
      <c r="C1309" s="41"/>
      <c r="D1309" s="41"/>
      <c r="E1309" s="41"/>
    </row>
    <row r="1310" spans="1:5" ht="15" customHeight="1" x14ac:dyDescent="0.2">
      <c r="A1310" s="164" t="s">
        <v>38</v>
      </c>
      <c r="B1310" s="41"/>
      <c r="C1310" s="41"/>
      <c r="D1310" s="41"/>
      <c r="E1310" s="42" t="s">
        <v>39</v>
      </c>
    </row>
    <row r="1311" spans="1:5" ht="15" customHeight="1" x14ac:dyDescent="0.2">
      <c r="A1311" s="87"/>
      <c r="B1311" s="87"/>
      <c r="C1311" s="87"/>
      <c r="D1311" s="87"/>
      <c r="E1311" s="87"/>
    </row>
    <row r="1312" spans="1:5" ht="15" customHeight="1" x14ac:dyDescent="0.2">
      <c r="A1312" s="87"/>
      <c r="B1312" s="87"/>
      <c r="C1312" s="44" t="s">
        <v>41</v>
      </c>
      <c r="D1312" s="72" t="s">
        <v>42</v>
      </c>
      <c r="E1312" s="165" t="s">
        <v>43</v>
      </c>
    </row>
    <row r="1313" spans="1:5" ht="15" customHeight="1" x14ac:dyDescent="0.2">
      <c r="A1313" s="87"/>
      <c r="B1313" s="87"/>
      <c r="C1313" s="61">
        <v>6402</v>
      </c>
      <c r="D1313" s="91" t="s">
        <v>96</v>
      </c>
      <c r="E1313" s="162">
        <v>152487.79</v>
      </c>
    </row>
    <row r="1314" spans="1:5" ht="15" customHeight="1" x14ac:dyDescent="0.2">
      <c r="A1314" s="87"/>
      <c r="B1314" s="87"/>
      <c r="C1314" s="77" t="s">
        <v>45</v>
      </c>
      <c r="D1314" s="78"/>
      <c r="E1314" s="79">
        <f>SUM(E1313:E1313)</f>
        <v>152487.79</v>
      </c>
    </row>
    <row r="1315" spans="1:5" ht="15" customHeight="1" x14ac:dyDescent="0.2">
      <c r="A1315" s="37"/>
      <c r="B1315" s="37"/>
      <c r="C1315" s="37"/>
      <c r="D1315" s="37"/>
      <c r="E1315" s="67"/>
    </row>
    <row r="1316" spans="1:5" ht="15" customHeight="1" x14ac:dyDescent="0.25">
      <c r="A1316" s="68" t="s">
        <v>1</v>
      </c>
      <c r="B1316" s="87"/>
      <c r="C1316" s="166"/>
      <c r="D1316" s="41"/>
      <c r="E1316" s="167"/>
    </row>
    <row r="1317" spans="1:5" ht="15" customHeight="1" x14ac:dyDescent="0.2">
      <c r="A1317" s="40" t="s">
        <v>63</v>
      </c>
      <c r="B1317" s="87"/>
      <c r="C1317" s="87"/>
      <c r="D1317" s="87"/>
      <c r="E1317" s="87" t="s">
        <v>64</v>
      </c>
    </row>
    <row r="1318" spans="1:5" ht="15" customHeight="1" x14ac:dyDescent="0.2">
      <c r="A1318" s="87"/>
      <c r="B1318" s="87"/>
      <c r="C1318" s="87"/>
      <c r="D1318" s="87"/>
      <c r="E1318" s="87"/>
    </row>
    <row r="1319" spans="1:5" ht="15" customHeight="1" x14ac:dyDescent="0.2">
      <c r="A1319" s="87"/>
      <c r="B1319" s="87"/>
      <c r="C1319" s="44" t="s">
        <v>41</v>
      </c>
      <c r="D1319" s="72" t="s">
        <v>42</v>
      </c>
      <c r="E1319" s="165" t="s">
        <v>43</v>
      </c>
    </row>
    <row r="1320" spans="1:5" ht="15" customHeight="1" x14ac:dyDescent="0.2">
      <c r="A1320" s="87"/>
      <c r="B1320" s="87"/>
      <c r="C1320" s="61">
        <v>6402</v>
      </c>
      <c r="D1320" s="91" t="s">
        <v>96</v>
      </c>
      <c r="E1320" s="162">
        <v>92209.87</v>
      </c>
    </row>
    <row r="1321" spans="1:5" ht="15" customHeight="1" x14ac:dyDescent="0.2">
      <c r="A1321" s="87"/>
      <c r="B1321" s="87"/>
      <c r="C1321" s="77" t="s">
        <v>45</v>
      </c>
      <c r="D1321" s="78"/>
      <c r="E1321" s="79">
        <f>SUM(E1320:E1320)</f>
        <v>92209.87</v>
      </c>
    </row>
    <row r="1322" spans="1:5" ht="15" customHeight="1" x14ac:dyDescent="0.2">
      <c r="A1322" s="87"/>
      <c r="B1322" s="87"/>
      <c r="C1322" s="87"/>
      <c r="D1322" s="87"/>
      <c r="E1322" s="87"/>
    </row>
    <row r="1323" spans="1:5" ht="15" customHeight="1" x14ac:dyDescent="0.25">
      <c r="A1323" s="68" t="s">
        <v>1</v>
      </c>
      <c r="B1323" s="41"/>
      <c r="C1323" s="41"/>
      <c r="D1323" s="41"/>
      <c r="E1323" s="41"/>
    </row>
    <row r="1324" spans="1:5" ht="15" customHeight="1" x14ac:dyDescent="0.2">
      <c r="A1324" s="40" t="s">
        <v>94</v>
      </c>
      <c r="B1324" s="41"/>
      <c r="C1324" s="41"/>
      <c r="D1324" s="41"/>
      <c r="E1324" s="42" t="s">
        <v>95</v>
      </c>
    </row>
    <row r="1325" spans="1:5" ht="15" customHeight="1" x14ac:dyDescent="0.2">
      <c r="A1325" s="87"/>
      <c r="B1325" s="87"/>
      <c r="C1325" s="87"/>
      <c r="D1325" s="87"/>
      <c r="E1325" s="87"/>
    </row>
    <row r="1326" spans="1:5" ht="15" customHeight="1" x14ac:dyDescent="0.2">
      <c r="A1326" s="87"/>
      <c r="B1326" s="87"/>
      <c r="C1326" s="44" t="s">
        <v>41</v>
      </c>
      <c r="D1326" s="72" t="s">
        <v>42</v>
      </c>
      <c r="E1326" s="165" t="s">
        <v>43</v>
      </c>
    </row>
    <row r="1327" spans="1:5" ht="15" customHeight="1" x14ac:dyDescent="0.2">
      <c r="A1327" s="87"/>
      <c r="B1327" s="87"/>
      <c r="C1327" s="61">
        <v>6402</v>
      </c>
      <c r="D1327" s="91" t="s">
        <v>96</v>
      </c>
      <c r="E1327" s="162">
        <v>170493.95</v>
      </c>
    </row>
    <row r="1328" spans="1:5" ht="15" customHeight="1" x14ac:dyDescent="0.2">
      <c r="A1328" s="87"/>
      <c r="B1328" s="87"/>
      <c r="C1328" s="77" t="s">
        <v>45</v>
      </c>
      <c r="D1328" s="78"/>
      <c r="E1328" s="79">
        <f>SUM(E1327:E1327)</f>
        <v>170493.95</v>
      </c>
    </row>
    <row r="1329" spans="1:5" ht="15" customHeight="1" x14ac:dyDescent="0.2">
      <c r="A1329" s="87"/>
      <c r="B1329" s="87"/>
      <c r="C1329" s="166"/>
      <c r="D1329" s="41"/>
      <c r="E1329" s="167"/>
    </row>
    <row r="1330" spans="1:5" ht="15" customHeight="1" x14ac:dyDescent="0.25">
      <c r="A1330" s="68" t="s">
        <v>1</v>
      </c>
      <c r="B1330" s="41"/>
      <c r="C1330" s="41"/>
      <c r="D1330" s="41"/>
      <c r="E1330" s="41"/>
    </row>
    <row r="1331" spans="1:5" ht="15" customHeight="1" x14ac:dyDescent="0.2">
      <c r="A1331" s="164" t="s">
        <v>124</v>
      </c>
      <c r="B1331" s="41"/>
      <c r="C1331" s="41"/>
      <c r="D1331" s="41"/>
      <c r="E1331" s="42" t="s">
        <v>125</v>
      </c>
    </row>
    <row r="1332" spans="1:5" ht="15" customHeight="1" x14ac:dyDescent="0.2">
      <c r="A1332" s="87"/>
      <c r="B1332" s="87"/>
      <c r="C1332" s="87"/>
      <c r="D1332" s="87"/>
      <c r="E1332" s="87"/>
    </row>
    <row r="1333" spans="1:5" ht="15" customHeight="1" x14ac:dyDescent="0.2">
      <c r="A1333" s="87"/>
      <c r="B1333" s="87"/>
      <c r="C1333" s="44" t="s">
        <v>41</v>
      </c>
      <c r="D1333" s="72" t="s">
        <v>42</v>
      </c>
      <c r="E1333" s="165" t="s">
        <v>43</v>
      </c>
    </row>
    <row r="1334" spans="1:5" ht="15" customHeight="1" x14ac:dyDescent="0.2">
      <c r="A1334" s="87"/>
      <c r="B1334" s="87"/>
      <c r="C1334" s="61">
        <v>6402</v>
      </c>
      <c r="D1334" s="91" t="s">
        <v>237</v>
      </c>
      <c r="E1334" s="162">
        <v>88233</v>
      </c>
    </row>
    <row r="1335" spans="1:5" ht="15" customHeight="1" x14ac:dyDescent="0.2">
      <c r="A1335" s="87"/>
      <c r="B1335" s="87"/>
      <c r="C1335" s="61">
        <v>6402</v>
      </c>
      <c r="D1335" s="91" t="s">
        <v>96</v>
      </c>
      <c r="E1335" s="162">
        <v>2824980.44</v>
      </c>
    </row>
    <row r="1336" spans="1:5" ht="15" customHeight="1" x14ac:dyDescent="0.2">
      <c r="A1336" s="87"/>
      <c r="B1336" s="87"/>
      <c r="C1336" s="77" t="s">
        <v>45</v>
      </c>
      <c r="D1336" s="78"/>
      <c r="E1336" s="79">
        <f>SUM(E1334:E1335)</f>
        <v>2913213.44</v>
      </c>
    </row>
    <row r="1337" spans="1:5" ht="15" customHeight="1" x14ac:dyDescent="0.2">
      <c r="A1337" s="37"/>
      <c r="B1337" s="37"/>
      <c r="C1337" s="37"/>
      <c r="D1337" s="37"/>
      <c r="E1337" s="67"/>
    </row>
    <row r="1338" spans="1:5" ht="15" customHeight="1" x14ac:dyDescent="0.25">
      <c r="A1338" s="68" t="s">
        <v>1</v>
      </c>
      <c r="B1338" s="41"/>
      <c r="C1338" s="41"/>
      <c r="D1338" s="41"/>
      <c r="E1338" s="41"/>
    </row>
    <row r="1339" spans="1:5" ht="15" customHeight="1" x14ac:dyDescent="0.2">
      <c r="A1339" s="40" t="s">
        <v>173</v>
      </c>
      <c r="B1339" s="87"/>
      <c r="C1339" s="87"/>
      <c r="D1339" s="87"/>
      <c r="E1339" s="87" t="s">
        <v>174</v>
      </c>
    </row>
    <row r="1340" spans="1:5" ht="15" customHeight="1" x14ac:dyDescent="0.2">
      <c r="A1340" s="87"/>
      <c r="B1340" s="87"/>
      <c r="C1340" s="87"/>
      <c r="D1340" s="87"/>
      <c r="E1340" s="87"/>
    </row>
    <row r="1341" spans="1:5" ht="15" customHeight="1" x14ac:dyDescent="0.2">
      <c r="A1341" s="87"/>
      <c r="B1341" s="87"/>
      <c r="C1341" s="44" t="s">
        <v>41</v>
      </c>
      <c r="D1341" s="72" t="s">
        <v>42</v>
      </c>
      <c r="E1341" s="165" t="s">
        <v>43</v>
      </c>
    </row>
    <row r="1342" spans="1:5" ht="15" customHeight="1" x14ac:dyDescent="0.2">
      <c r="A1342" s="87"/>
      <c r="B1342" s="87"/>
      <c r="C1342" s="61">
        <v>6402</v>
      </c>
      <c r="D1342" s="91" t="s">
        <v>237</v>
      </c>
      <c r="E1342" s="162">
        <v>850000</v>
      </c>
    </row>
    <row r="1343" spans="1:5" ht="15" customHeight="1" x14ac:dyDescent="0.2">
      <c r="A1343" s="87"/>
      <c r="B1343" s="87"/>
      <c r="C1343" s="61">
        <v>6402</v>
      </c>
      <c r="D1343" s="91" t="s">
        <v>96</v>
      </c>
      <c r="E1343" s="162">
        <v>76604.28</v>
      </c>
    </row>
    <row r="1344" spans="1:5" ht="15" customHeight="1" x14ac:dyDescent="0.2">
      <c r="A1344" s="87"/>
      <c r="B1344" s="87"/>
      <c r="C1344" s="77" t="s">
        <v>45</v>
      </c>
      <c r="D1344" s="78"/>
      <c r="E1344" s="79">
        <f>SUM(E1342:E1343)</f>
        <v>926604.28</v>
      </c>
    </row>
    <row r="1345" spans="1:5" ht="15" customHeight="1" x14ac:dyDescent="0.2">
      <c r="A1345" s="37"/>
      <c r="B1345" s="37"/>
      <c r="C1345" s="37"/>
      <c r="D1345" s="37"/>
      <c r="E1345" s="67"/>
    </row>
    <row r="1346" spans="1:5" ht="15" customHeight="1" x14ac:dyDescent="0.25">
      <c r="A1346" s="38" t="s">
        <v>1</v>
      </c>
      <c r="B1346" s="39"/>
      <c r="C1346" s="39"/>
      <c r="D1346" s="39"/>
      <c r="E1346" s="41"/>
    </row>
    <row r="1347" spans="1:5" ht="15" customHeight="1" x14ac:dyDescent="0.2">
      <c r="A1347" s="164" t="s">
        <v>159</v>
      </c>
      <c r="B1347" s="81"/>
      <c r="C1347" s="81"/>
      <c r="D1347" s="81"/>
      <c r="E1347" s="87" t="s">
        <v>160</v>
      </c>
    </row>
    <row r="1348" spans="1:5" ht="15" customHeight="1" x14ac:dyDescent="0.25">
      <c r="A1348" s="56"/>
      <c r="B1348" s="38"/>
      <c r="C1348" s="39"/>
      <c r="D1348" s="39"/>
      <c r="E1348" s="71"/>
    </row>
    <row r="1349" spans="1:5" ht="15" customHeight="1" x14ac:dyDescent="0.2">
      <c r="B1349" s="118"/>
      <c r="C1349" s="45" t="s">
        <v>41</v>
      </c>
      <c r="D1349" s="46" t="s">
        <v>42</v>
      </c>
      <c r="E1349" s="165" t="s">
        <v>43</v>
      </c>
    </row>
    <row r="1350" spans="1:5" ht="15" customHeight="1" x14ac:dyDescent="0.2">
      <c r="B1350" s="104"/>
      <c r="C1350" s="61">
        <v>6402</v>
      </c>
      <c r="D1350" s="91" t="s">
        <v>96</v>
      </c>
      <c r="E1350" s="127">
        <v>56000122.229999997</v>
      </c>
    </row>
    <row r="1351" spans="1:5" ht="15" customHeight="1" x14ac:dyDescent="0.2">
      <c r="B1351" s="104"/>
      <c r="C1351" s="53" t="s">
        <v>45</v>
      </c>
      <c r="D1351" s="54"/>
      <c r="E1351" s="79">
        <f>SUM(E1350:E1350)</f>
        <v>56000122.229999997</v>
      </c>
    </row>
    <row r="1352" spans="1:5" ht="15" customHeight="1" x14ac:dyDescent="0.2">
      <c r="A1352" s="37"/>
      <c r="B1352" s="37"/>
      <c r="C1352" s="37"/>
      <c r="D1352" s="37"/>
      <c r="E1352" s="67"/>
    </row>
    <row r="1353" spans="1:5" ht="15" customHeight="1" x14ac:dyDescent="0.2">
      <c r="A1353" s="37"/>
      <c r="B1353" s="37"/>
      <c r="C1353" s="37"/>
      <c r="D1353" s="37"/>
      <c r="E1353" s="67"/>
    </row>
    <row r="1354" spans="1:5" ht="15" customHeight="1" x14ac:dyDescent="0.25">
      <c r="A1354" s="68" t="s">
        <v>16</v>
      </c>
      <c r="B1354" s="41"/>
      <c r="C1354" s="41"/>
      <c r="D1354" s="41"/>
      <c r="E1354" s="41"/>
    </row>
    <row r="1355" spans="1:5" ht="15" customHeight="1" x14ac:dyDescent="0.2">
      <c r="A1355" s="40" t="s">
        <v>238</v>
      </c>
      <c r="B1355" s="41"/>
      <c r="C1355" s="41"/>
      <c r="D1355" s="41"/>
      <c r="E1355" s="42" t="s">
        <v>239</v>
      </c>
    </row>
    <row r="1356" spans="1:5" ht="15" customHeight="1" x14ac:dyDescent="0.25">
      <c r="A1356" s="68"/>
      <c r="B1356" s="87"/>
      <c r="C1356" s="41"/>
      <c r="D1356" s="41"/>
      <c r="E1356" s="71"/>
    </row>
    <row r="1357" spans="1:5" ht="15" customHeight="1" x14ac:dyDescent="0.2">
      <c r="A1357" s="118"/>
      <c r="B1357" s="118"/>
      <c r="C1357" s="44" t="s">
        <v>41</v>
      </c>
      <c r="D1357" s="168" t="s">
        <v>58</v>
      </c>
      <c r="E1357" s="44" t="s">
        <v>43</v>
      </c>
    </row>
    <row r="1358" spans="1:5" ht="15" customHeight="1" x14ac:dyDescent="0.2">
      <c r="A1358" s="114"/>
      <c r="B1358" s="169"/>
      <c r="C1358" s="61">
        <v>2399</v>
      </c>
      <c r="D1358" s="91" t="s">
        <v>78</v>
      </c>
      <c r="E1358" s="162">
        <v>20000000</v>
      </c>
    </row>
    <row r="1359" spans="1:5" ht="15" customHeight="1" x14ac:dyDescent="0.2">
      <c r="A1359" s="41"/>
      <c r="B1359" s="169"/>
      <c r="C1359" s="77" t="s">
        <v>45</v>
      </c>
      <c r="D1359" s="78"/>
      <c r="E1359" s="79">
        <f>SUM(E1358:E1358)</f>
        <v>20000000</v>
      </c>
    </row>
    <row r="1360" spans="1:5" ht="15" customHeight="1" x14ac:dyDescent="0.2">
      <c r="A1360" s="37"/>
      <c r="B1360" s="37"/>
      <c r="C1360" s="37"/>
      <c r="D1360" s="37"/>
      <c r="E1360" s="67"/>
    </row>
    <row r="1361" spans="1:5" ht="15" customHeight="1" x14ac:dyDescent="0.25">
      <c r="A1361" s="68" t="s">
        <v>16</v>
      </c>
      <c r="B1361" s="41"/>
      <c r="C1361" s="41"/>
      <c r="D1361" s="56"/>
      <c r="E1361" s="56"/>
    </row>
    <row r="1362" spans="1:5" ht="15" customHeight="1" x14ac:dyDescent="0.2">
      <c r="A1362" s="164" t="s">
        <v>94</v>
      </c>
      <c r="B1362" s="41"/>
      <c r="C1362" s="41"/>
      <c r="D1362" s="41"/>
      <c r="E1362" s="42" t="s">
        <v>95</v>
      </c>
    </row>
    <row r="1363" spans="1:5" ht="15" customHeight="1" x14ac:dyDescent="0.2">
      <c r="A1363" s="87"/>
      <c r="B1363" s="88"/>
      <c r="C1363" s="41"/>
      <c r="D1363" s="87"/>
      <c r="E1363" s="89"/>
    </row>
    <row r="1364" spans="1:5" ht="15" customHeight="1" x14ac:dyDescent="0.2">
      <c r="B1364" s="45" t="s">
        <v>40</v>
      </c>
      <c r="C1364" s="45" t="s">
        <v>41</v>
      </c>
      <c r="D1364" s="46" t="s">
        <v>42</v>
      </c>
      <c r="E1364" s="47" t="s">
        <v>43</v>
      </c>
    </row>
    <row r="1365" spans="1:5" ht="15" customHeight="1" x14ac:dyDescent="0.2">
      <c r="B1365" s="94">
        <v>12</v>
      </c>
      <c r="C1365" s="96"/>
      <c r="D1365" s="91" t="s">
        <v>197</v>
      </c>
      <c r="E1365" s="120">
        <f>1904000+3000000</f>
        <v>4904000</v>
      </c>
    </row>
    <row r="1366" spans="1:5" ht="15" customHeight="1" x14ac:dyDescent="0.2">
      <c r="B1366" s="94">
        <v>12</v>
      </c>
      <c r="C1366" s="96"/>
      <c r="D1366" s="62" t="s">
        <v>183</v>
      </c>
      <c r="E1366" s="120">
        <v>2650000</v>
      </c>
    </row>
    <row r="1367" spans="1:5" ht="15" customHeight="1" x14ac:dyDescent="0.2">
      <c r="B1367" s="94"/>
      <c r="C1367" s="53" t="s">
        <v>45</v>
      </c>
      <c r="D1367" s="54"/>
      <c r="E1367" s="55">
        <f>SUM(E1365:E1366)</f>
        <v>7554000</v>
      </c>
    </row>
    <row r="1368" spans="1:5" ht="15" customHeight="1" x14ac:dyDescent="0.2">
      <c r="A1368" s="37"/>
      <c r="B1368" s="37"/>
      <c r="C1368" s="37"/>
      <c r="D1368" s="37"/>
      <c r="E1368" s="67"/>
    </row>
    <row r="1369" spans="1:5" ht="15" customHeight="1" x14ac:dyDescent="0.25">
      <c r="A1369" s="38" t="s">
        <v>16</v>
      </c>
      <c r="B1369" s="39"/>
      <c r="C1369" s="39"/>
      <c r="D1369" s="39"/>
      <c r="E1369" s="87"/>
    </row>
    <row r="1370" spans="1:5" ht="15" customHeight="1" x14ac:dyDescent="0.2">
      <c r="A1370" s="83" t="s">
        <v>159</v>
      </c>
      <c r="B1370" s="146"/>
      <c r="C1370" s="146"/>
      <c r="D1370" s="146"/>
      <c r="E1370" s="87" t="s">
        <v>160</v>
      </c>
    </row>
    <row r="1371" spans="1:5" ht="15" customHeight="1" x14ac:dyDescent="0.2">
      <c r="E1371" s="81"/>
    </row>
    <row r="1372" spans="1:5" ht="15" customHeight="1" x14ac:dyDescent="0.2">
      <c r="B1372" s="44" t="s">
        <v>40</v>
      </c>
      <c r="C1372" s="45" t="s">
        <v>41</v>
      </c>
      <c r="D1372" s="59" t="s">
        <v>42</v>
      </c>
      <c r="E1372" s="165" t="s">
        <v>43</v>
      </c>
    </row>
    <row r="1373" spans="1:5" ht="15" customHeight="1" x14ac:dyDescent="0.2">
      <c r="B1373" s="48">
        <v>10</v>
      </c>
      <c r="C1373" s="61"/>
      <c r="D1373" s="62" t="s">
        <v>183</v>
      </c>
      <c r="E1373" s="75">
        <f>1000000+500000+1176294+4411254</f>
        <v>7087548</v>
      </c>
    </row>
    <row r="1374" spans="1:5" ht="15" customHeight="1" x14ac:dyDescent="0.2">
      <c r="B1374" s="48">
        <v>10</v>
      </c>
      <c r="C1374" s="61"/>
      <c r="D1374" s="91" t="s">
        <v>197</v>
      </c>
      <c r="E1374" s="75">
        <f>850000+260000+150000+600000+1000000</f>
        <v>2860000</v>
      </c>
    </row>
    <row r="1375" spans="1:5" ht="15" customHeight="1" x14ac:dyDescent="0.2">
      <c r="B1375" s="48">
        <v>11</v>
      </c>
      <c r="C1375" s="61"/>
      <c r="D1375" s="62" t="s">
        <v>183</v>
      </c>
      <c r="E1375" s="75">
        <f>495000+1679000</f>
        <v>2174000</v>
      </c>
    </row>
    <row r="1376" spans="1:5" ht="15" customHeight="1" x14ac:dyDescent="0.2">
      <c r="B1376" s="48">
        <v>11</v>
      </c>
      <c r="C1376" s="61"/>
      <c r="D1376" s="91" t="s">
        <v>197</v>
      </c>
      <c r="E1376" s="75">
        <v>260000</v>
      </c>
    </row>
    <row r="1377" spans="1:5" ht="15" customHeight="1" x14ac:dyDescent="0.2">
      <c r="B1377" s="48">
        <v>14</v>
      </c>
      <c r="C1377" s="61"/>
      <c r="D1377" s="91" t="s">
        <v>197</v>
      </c>
      <c r="E1377" s="75">
        <v>880000</v>
      </c>
    </row>
    <row r="1378" spans="1:5" ht="15" customHeight="1" x14ac:dyDescent="0.2">
      <c r="B1378" s="48">
        <v>300</v>
      </c>
      <c r="C1378" s="61"/>
      <c r="D1378" s="62" t="s">
        <v>183</v>
      </c>
      <c r="E1378" s="75">
        <v>27220571</v>
      </c>
    </row>
    <row r="1379" spans="1:5" ht="15" customHeight="1" x14ac:dyDescent="0.2">
      <c r="B1379" s="48">
        <v>301</v>
      </c>
      <c r="C1379" s="61"/>
      <c r="D1379" s="62" t="s">
        <v>183</v>
      </c>
      <c r="E1379" s="75">
        <f>1493799+71314918</f>
        <v>72808717</v>
      </c>
    </row>
    <row r="1380" spans="1:5" ht="15" customHeight="1" x14ac:dyDescent="0.2">
      <c r="B1380" s="48">
        <v>303</v>
      </c>
      <c r="C1380" s="61"/>
      <c r="D1380" s="62" t="s">
        <v>183</v>
      </c>
      <c r="E1380" s="75">
        <f>8000000+2933282</f>
        <v>10933282</v>
      </c>
    </row>
    <row r="1381" spans="1:5" ht="15" customHeight="1" x14ac:dyDescent="0.2">
      <c r="B1381" s="48">
        <v>303</v>
      </c>
      <c r="C1381" s="61"/>
      <c r="D1381" s="91" t="s">
        <v>197</v>
      </c>
      <c r="E1381" s="75">
        <v>65000</v>
      </c>
    </row>
    <row r="1382" spans="1:5" ht="15" customHeight="1" x14ac:dyDescent="0.2">
      <c r="B1382" s="48">
        <v>307</v>
      </c>
      <c r="C1382" s="61"/>
      <c r="D1382" s="62" t="s">
        <v>183</v>
      </c>
      <c r="E1382" s="75">
        <v>6000000</v>
      </c>
    </row>
    <row r="1383" spans="1:5" ht="15" customHeight="1" x14ac:dyDescent="0.2">
      <c r="B1383" s="155"/>
      <c r="C1383" s="53" t="s">
        <v>45</v>
      </c>
      <c r="D1383" s="65"/>
      <c r="E1383" s="93">
        <f>SUM(E1373:E1382)</f>
        <v>130289118</v>
      </c>
    </row>
    <row r="1384" spans="1:5" ht="15" customHeight="1" x14ac:dyDescent="0.2">
      <c r="A1384" s="37"/>
      <c r="B1384" s="37"/>
      <c r="C1384" s="37"/>
      <c r="D1384" s="37"/>
      <c r="E1384" s="67"/>
    </row>
    <row r="1385" spans="1:5" ht="15" customHeight="1" x14ac:dyDescent="0.25">
      <c r="A1385" s="68" t="s">
        <v>16</v>
      </c>
      <c r="B1385" s="41"/>
      <c r="C1385" s="41"/>
      <c r="D1385" s="41"/>
      <c r="E1385" s="41"/>
    </row>
    <row r="1386" spans="1:5" ht="15" customHeight="1" x14ac:dyDescent="0.2">
      <c r="A1386" s="40" t="s">
        <v>53</v>
      </c>
      <c r="B1386" s="41"/>
      <c r="C1386" s="41"/>
      <c r="D1386" s="41"/>
      <c r="E1386" s="42" t="s">
        <v>54</v>
      </c>
    </row>
    <row r="1387" spans="1:5" ht="15" customHeight="1" x14ac:dyDescent="0.25">
      <c r="A1387" s="87"/>
      <c r="B1387" s="68"/>
      <c r="C1387" s="41"/>
      <c r="D1387" s="41"/>
      <c r="E1387" s="71"/>
    </row>
    <row r="1388" spans="1:5" ht="15" customHeight="1" x14ac:dyDescent="0.2">
      <c r="A1388" s="118"/>
      <c r="B1388" s="103"/>
      <c r="C1388" s="44" t="s">
        <v>41</v>
      </c>
      <c r="D1388" s="95" t="s">
        <v>58</v>
      </c>
      <c r="E1388" s="44" t="s">
        <v>43</v>
      </c>
    </row>
    <row r="1389" spans="1:5" ht="15" customHeight="1" x14ac:dyDescent="0.2">
      <c r="A1389" s="114"/>
      <c r="B1389" s="115"/>
      <c r="C1389" s="106">
        <v>6409</v>
      </c>
      <c r="D1389" s="91" t="s">
        <v>78</v>
      </c>
      <c r="E1389" s="75">
        <v>41112136.719999999</v>
      </c>
    </row>
    <row r="1390" spans="1:5" ht="15" customHeight="1" x14ac:dyDescent="0.2">
      <c r="A1390" s="121"/>
      <c r="B1390" s="128"/>
      <c r="C1390" s="77" t="s">
        <v>45</v>
      </c>
      <c r="D1390" s="92"/>
      <c r="E1390" s="93">
        <f>SUM(E1389:E1389)</f>
        <v>41112136.719999999</v>
      </c>
    </row>
    <row r="1391" spans="1:5" ht="15" customHeight="1" x14ac:dyDescent="0.2">
      <c r="A1391" s="35"/>
      <c r="B1391" s="35"/>
      <c r="C1391" s="35"/>
      <c r="D1391" s="35"/>
      <c r="E1391" s="170"/>
    </row>
    <row r="1392" spans="1:5" ht="15" customHeight="1" x14ac:dyDescent="0.25">
      <c r="A1392" s="38" t="s">
        <v>16</v>
      </c>
      <c r="B1392" s="39"/>
      <c r="C1392" s="39"/>
      <c r="D1392" s="39"/>
      <c r="E1392" s="39"/>
    </row>
    <row r="1393" spans="1:5" ht="15" customHeight="1" x14ac:dyDescent="0.2">
      <c r="A1393" s="40" t="s">
        <v>69</v>
      </c>
      <c r="B1393" s="39"/>
      <c r="C1393" s="39"/>
      <c r="D1393" s="39"/>
      <c r="E1393" s="69" t="s">
        <v>115</v>
      </c>
    </row>
    <row r="1394" spans="1:5" ht="15" customHeight="1" x14ac:dyDescent="0.2">
      <c r="A1394" s="130"/>
      <c r="B1394" s="131"/>
      <c r="C1394" s="39"/>
      <c r="D1394" s="39"/>
      <c r="E1394" s="43"/>
    </row>
    <row r="1395" spans="1:5" ht="15" customHeight="1" x14ac:dyDescent="0.25">
      <c r="A1395" s="36"/>
      <c r="B1395" s="45" t="s">
        <v>116</v>
      </c>
      <c r="C1395" s="45" t="s">
        <v>41</v>
      </c>
      <c r="D1395" s="46" t="s">
        <v>58</v>
      </c>
      <c r="E1395" s="44" t="s">
        <v>43</v>
      </c>
    </row>
    <row r="1396" spans="1:5" ht="15" customHeight="1" x14ac:dyDescent="0.25">
      <c r="A1396" s="36"/>
      <c r="B1396" s="48">
        <v>15</v>
      </c>
      <c r="C1396" s="61"/>
      <c r="D1396" s="91" t="s">
        <v>85</v>
      </c>
      <c r="E1396" s="120">
        <v>9005417.2899999991</v>
      </c>
    </row>
    <row r="1397" spans="1:5" ht="15" customHeight="1" x14ac:dyDescent="0.25">
      <c r="A1397" s="36"/>
      <c r="B1397" s="48">
        <v>23</v>
      </c>
      <c r="C1397" s="61"/>
      <c r="D1397" s="91" t="s">
        <v>85</v>
      </c>
      <c r="E1397" s="120">
        <v>1926156.2</v>
      </c>
    </row>
    <row r="1398" spans="1:5" ht="15" customHeight="1" x14ac:dyDescent="0.25">
      <c r="A1398" s="36"/>
      <c r="B1398" s="48">
        <v>14</v>
      </c>
      <c r="C1398" s="61"/>
      <c r="D1398" s="91" t="s">
        <v>85</v>
      </c>
      <c r="E1398" s="120">
        <v>1381035</v>
      </c>
    </row>
    <row r="1399" spans="1:5" ht="15" customHeight="1" x14ac:dyDescent="0.25">
      <c r="A1399" s="36"/>
      <c r="B1399" s="94"/>
      <c r="C1399" s="53" t="s">
        <v>45</v>
      </c>
      <c r="D1399" s="54"/>
      <c r="E1399" s="55">
        <f>SUM(E1396:E1398)</f>
        <v>12312608.489999998</v>
      </c>
    </row>
    <row r="1400" spans="1:5" ht="15" customHeight="1" x14ac:dyDescent="0.2"/>
    <row r="1401" spans="1:5" ht="15" customHeight="1" x14ac:dyDescent="0.2"/>
    <row r="1402" spans="1:5" ht="15" customHeight="1" x14ac:dyDescent="0.2"/>
    <row r="1403" spans="1:5" ht="15" customHeight="1" x14ac:dyDescent="0.2"/>
    <row r="1404" spans="1:5" ht="15" customHeight="1" x14ac:dyDescent="0.2"/>
    <row r="1405" spans="1:5" ht="15" customHeight="1" x14ac:dyDescent="0.25">
      <c r="A1405" s="36" t="s">
        <v>240</v>
      </c>
    </row>
    <row r="1406" spans="1:5" ht="15" customHeight="1" x14ac:dyDescent="0.2">
      <c r="A1406" s="174" t="s">
        <v>191</v>
      </c>
      <c r="B1406" s="174"/>
      <c r="C1406" s="174"/>
      <c r="D1406" s="174"/>
      <c r="E1406" s="174"/>
    </row>
    <row r="1407" spans="1:5" ht="15" customHeight="1" x14ac:dyDescent="0.2">
      <c r="A1407" s="174"/>
      <c r="B1407" s="174"/>
      <c r="C1407" s="174"/>
      <c r="D1407" s="174"/>
      <c r="E1407" s="174"/>
    </row>
    <row r="1408" spans="1:5" ht="15" customHeight="1" x14ac:dyDescent="0.2">
      <c r="A1408" s="177" t="s">
        <v>241</v>
      </c>
      <c r="B1408" s="177"/>
      <c r="C1408" s="177"/>
      <c r="D1408" s="177"/>
      <c r="E1408" s="177"/>
    </row>
    <row r="1409" spans="1:5" ht="15" customHeight="1" x14ac:dyDescent="0.2">
      <c r="A1409" s="177"/>
      <c r="B1409" s="177"/>
      <c r="C1409" s="177"/>
      <c r="D1409" s="177"/>
      <c r="E1409" s="177"/>
    </row>
    <row r="1410" spans="1:5" ht="15" customHeight="1" x14ac:dyDescent="0.2">
      <c r="A1410" s="177"/>
      <c r="B1410" s="177"/>
      <c r="C1410" s="177"/>
      <c r="D1410" s="177"/>
      <c r="E1410" s="177"/>
    </row>
    <row r="1411" spans="1:5" ht="15" customHeight="1" x14ac:dyDescent="0.2">
      <c r="A1411" s="177"/>
      <c r="B1411" s="177"/>
      <c r="C1411" s="177"/>
      <c r="D1411" s="177"/>
      <c r="E1411" s="177"/>
    </row>
    <row r="1412" spans="1:5" ht="15" customHeight="1" x14ac:dyDescent="0.2">
      <c r="A1412" s="177"/>
      <c r="B1412" s="177"/>
      <c r="C1412" s="177"/>
      <c r="D1412" s="177"/>
      <c r="E1412" s="177"/>
    </row>
    <row r="1413" spans="1:5" ht="15" customHeight="1" x14ac:dyDescent="0.2">
      <c r="A1413" s="177"/>
      <c r="B1413" s="177"/>
      <c r="C1413" s="177"/>
      <c r="D1413" s="177"/>
      <c r="E1413" s="177"/>
    </row>
    <row r="1414" spans="1:5" ht="15" customHeight="1" x14ac:dyDescent="0.2">
      <c r="A1414" s="177"/>
      <c r="B1414" s="177"/>
      <c r="C1414" s="177"/>
      <c r="D1414" s="177"/>
      <c r="E1414" s="177"/>
    </row>
    <row r="1415" spans="1:5" ht="15" customHeight="1" x14ac:dyDescent="0.2">
      <c r="A1415" s="177"/>
      <c r="B1415" s="177"/>
      <c r="C1415" s="177"/>
      <c r="D1415" s="177"/>
      <c r="E1415" s="177"/>
    </row>
    <row r="1416" spans="1:5" ht="15" customHeight="1" x14ac:dyDescent="0.2">
      <c r="A1416" s="177"/>
      <c r="B1416" s="177"/>
      <c r="C1416" s="177"/>
      <c r="D1416" s="177"/>
      <c r="E1416" s="177"/>
    </row>
    <row r="1417" spans="1:5" ht="15" customHeight="1" x14ac:dyDescent="0.2">
      <c r="A1417" s="177"/>
      <c r="B1417" s="177"/>
      <c r="C1417" s="177"/>
      <c r="D1417" s="177"/>
      <c r="E1417" s="177"/>
    </row>
    <row r="1418" spans="1:5" ht="15" customHeight="1" x14ac:dyDescent="0.2"/>
    <row r="1419" spans="1:5" ht="15" customHeight="1" x14ac:dyDescent="0.25">
      <c r="A1419" s="38" t="s">
        <v>16</v>
      </c>
      <c r="B1419" s="39"/>
      <c r="C1419" s="39"/>
      <c r="D1419" s="39"/>
      <c r="E1419" s="39"/>
    </row>
    <row r="1420" spans="1:5" ht="15" customHeight="1" x14ac:dyDescent="0.2">
      <c r="A1420" s="83" t="s">
        <v>56</v>
      </c>
      <c r="B1420" s="39"/>
      <c r="C1420" s="39"/>
      <c r="D1420" s="39"/>
      <c r="E1420" s="69" t="s">
        <v>57</v>
      </c>
    </row>
    <row r="1421" spans="1:5" ht="15" customHeight="1" x14ac:dyDescent="0.2">
      <c r="A1421" s="130"/>
      <c r="B1421" s="131"/>
      <c r="C1421" s="39"/>
      <c r="D1421" s="39"/>
      <c r="E1421" s="43"/>
    </row>
    <row r="1422" spans="1:5" ht="15" customHeight="1" x14ac:dyDescent="0.2">
      <c r="A1422" s="103"/>
      <c r="B1422" s="103"/>
      <c r="C1422" s="45" t="s">
        <v>41</v>
      </c>
      <c r="D1422" s="46" t="s">
        <v>58</v>
      </c>
      <c r="E1422" s="44" t="s">
        <v>43</v>
      </c>
    </row>
    <row r="1423" spans="1:5" ht="15" customHeight="1" x14ac:dyDescent="0.2">
      <c r="A1423" s="114"/>
      <c r="B1423" s="108"/>
      <c r="C1423" s="61">
        <v>3429</v>
      </c>
      <c r="D1423" s="97" t="s">
        <v>110</v>
      </c>
      <c r="E1423" s="75">
        <v>-3146000</v>
      </c>
    </row>
    <row r="1424" spans="1:5" ht="15" customHeight="1" x14ac:dyDescent="0.2">
      <c r="A1424" s="114"/>
      <c r="B1424" s="108"/>
      <c r="C1424" s="61">
        <v>3429</v>
      </c>
      <c r="D1424" s="91" t="s">
        <v>99</v>
      </c>
      <c r="E1424" s="75">
        <f>130000+129000+20000+46000+2787000</f>
        <v>3112000</v>
      </c>
    </row>
    <row r="1425" spans="1:5" ht="15" customHeight="1" x14ac:dyDescent="0.2">
      <c r="A1425" s="114"/>
      <c r="B1425" s="108"/>
      <c r="C1425" s="61">
        <v>3429</v>
      </c>
      <c r="D1425" s="91" t="s">
        <v>225</v>
      </c>
      <c r="E1425" s="75">
        <v>34000</v>
      </c>
    </row>
    <row r="1426" spans="1:5" ht="15" customHeight="1" x14ac:dyDescent="0.2">
      <c r="C1426" s="53" t="s">
        <v>45</v>
      </c>
      <c r="D1426" s="54"/>
      <c r="E1426" s="55">
        <f>SUM(E1423:E1425)</f>
        <v>0</v>
      </c>
    </row>
    <row r="1427" spans="1:5" ht="15" customHeight="1" x14ac:dyDescent="0.2"/>
    <row r="1428" spans="1:5" ht="15" customHeight="1" x14ac:dyDescent="0.2"/>
    <row r="1429" spans="1:5" ht="15" customHeight="1" x14ac:dyDescent="0.25">
      <c r="A1429" s="36" t="s">
        <v>242</v>
      </c>
    </row>
    <row r="1430" spans="1:5" ht="15" customHeight="1" x14ac:dyDescent="0.2">
      <c r="A1430" s="176" t="s">
        <v>35</v>
      </c>
      <c r="B1430" s="176"/>
      <c r="C1430" s="176"/>
      <c r="D1430" s="176"/>
      <c r="E1430" s="176"/>
    </row>
    <row r="1431" spans="1:5" ht="15" customHeight="1" x14ac:dyDescent="0.2">
      <c r="A1431" s="175" t="s">
        <v>243</v>
      </c>
      <c r="B1431" s="175"/>
      <c r="C1431" s="175"/>
      <c r="D1431" s="175"/>
      <c r="E1431" s="175"/>
    </row>
    <row r="1432" spans="1:5" ht="15" customHeight="1" x14ac:dyDescent="0.2">
      <c r="A1432" s="175"/>
      <c r="B1432" s="175"/>
      <c r="C1432" s="175"/>
      <c r="D1432" s="175"/>
      <c r="E1432" s="175"/>
    </row>
    <row r="1433" spans="1:5" ht="15" customHeight="1" x14ac:dyDescent="0.2">
      <c r="A1433" s="175"/>
      <c r="B1433" s="175"/>
      <c r="C1433" s="175"/>
      <c r="D1433" s="175"/>
      <c r="E1433" s="175"/>
    </row>
    <row r="1434" spans="1:5" ht="15" customHeight="1" x14ac:dyDescent="0.2">
      <c r="A1434" s="175"/>
      <c r="B1434" s="175"/>
      <c r="C1434" s="175"/>
      <c r="D1434" s="175"/>
      <c r="E1434" s="175"/>
    </row>
    <row r="1435" spans="1:5" ht="15" customHeight="1" x14ac:dyDescent="0.2">
      <c r="A1435" s="175"/>
      <c r="B1435" s="175"/>
      <c r="C1435" s="175"/>
      <c r="D1435" s="175"/>
      <c r="E1435" s="175"/>
    </row>
    <row r="1436" spans="1:5" ht="15" customHeight="1" x14ac:dyDescent="0.2">
      <c r="A1436" s="175"/>
      <c r="B1436" s="175"/>
      <c r="C1436" s="175"/>
      <c r="D1436" s="175"/>
      <c r="E1436" s="175"/>
    </row>
    <row r="1437" spans="1:5" ht="15" customHeight="1" x14ac:dyDescent="0.2">
      <c r="A1437" s="175"/>
      <c r="B1437" s="175"/>
      <c r="C1437" s="175"/>
      <c r="D1437" s="175"/>
      <c r="E1437" s="175"/>
    </row>
    <row r="1438" spans="1:5" ht="15" customHeight="1" x14ac:dyDescent="0.2">
      <c r="A1438" s="175"/>
      <c r="B1438" s="175"/>
      <c r="C1438" s="175"/>
      <c r="D1438" s="175"/>
      <c r="E1438" s="175"/>
    </row>
    <row r="1439" spans="1:5" ht="15" customHeight="1" x14ac:dyDescent="0.2">
      <c r="A1439" s="175"/>
      <c r="B1439" s="175"/>
      <c r="C1439" s="175"/>
      <c r="D1439" s="175"/>
      <c r="E1439" s="175"/>
    </row>
    <row r="1440" spans="1:5" ht="15" customHeight="1" x14ac:dyDescent="0.2">
      <c r="A1440" s="37"/>
      <c r="B1440" s="37"/>
      <c r="C1440" s="37"/>
      <c r="D1440" s="37"/>
      <c r="E1440" s="37"/>
    </row>
    <row r="1441" spans="1:5" ht="15" customHeight="1" x14ac:dyDescent="0.25">
      <c r="A1441" s="38" t="s">
        <v>1</v>
      </c>
      <c r="B1441" s="39"/>
      <c r="C1441" s="39"/>
      <c r="D1441" s="39"/>
      <c r="E1441" s="39"/>
    </row>
    <row r="1442" spans="1:5" ht="15" customHeight="1" x14ac:dyDescent="0.2">
      <c r="A1442" s="83" t="s">
        <v>19</v>
      </c>
      <c r="B1442" s="39"/>
      <c r="C1442" s="39"/>
      <c r="D1442" s="39"/>
      <c r="E1442" s="69" t="s">
        <v>244</v>
      </c>
    </row>
    <row r="1443" spans="1:5" ht="15" customHeight="1" x14ac:dyDescent="0.25">
      <c r="A1443" s="38"/>
      <c r="B1443" s="57"/>
      <c r="C1443" s="56"/>
      <c r="D1443" s="56"/>
      <c r="E1443" s="43"/>
    </row>
    <row r="1444" spans="1:5" ht="15" customHeight="1" x14ac:dyDescent="0.2">
      <c r="A1444" s="144"/>
      <c r="B1444" s="103"/>
      <c r="C1444" s="45" t="s">
        <v>41</v>
      </c>
      <c r="D1444" s="46" t="s">
        <v>42</v>
      </c>
      <c r="E1444" s="44" t="s">
        <v>43</v>
      </c>
    </row>
    <row r="1445" spans="1:5" ht="15" customHeight="1" x14ac:dyDescent="0.2">
      <c r="A1445" s="104"/>
      <c r="B1445" s="105"/>
      <c r="C1445" s="96"/>
      <c r="D1445" s="171" t="s">
        <v>234</v>
      </c>
      <c r="E1445" s="151">
        <v>2159266.7799999998</v>
      </c>
    </row>
    <row r="1446" spans="1:5" ht="15" customHeight="1" x14ac:dyDescent="0.2">
      <c r="A1446" s="104"/>
      <c r="B1446" s="108"/>
      <c r="C1446" s="53" t="s">
        <v>45</v>
      </c>
      <c r="D1446" s="54"/>
      <c r="E1446" s="55">
        <f>SUM(E1445:E1445)</f>
        <v>2159266.7799999998</v>
      </c>
    </row>
    <row r="1447" spans="1:5" ht="15" customHeight="1" x14ac:dyDescent="0.2">
      <c r="A1447" s="104"/>
    </row>
    <row r="1448" spans="1:5" ht="15" customHeight="1" x14ac:dyDescent="0.25">
      <c r="A1448" s="38" t="s">
        <v>16</v>
      </c>
      <c r="B1448" s="39"/>
      <c r="C1448" s="39"/>
      <c r="D1448" s="39"/>
      <c r="E1448" s="39"/>
    </row>
    <row r="1449" spans="1:5" ht="15" customHeight="1" x14ac:dyDescent="0.2">
      <c r="A1449" s="83" t="s">
        <v>19</v>
      </c>
      <c r="B1449" s="39"/>
      <c r="C1449" s="39"/>
      <c r="D1449" s="39"/>
      <c r="E1449" s="69" t="s">
        <v>244</v>
      </c>
    </row>
    <row r="1450" spans="1:5" ht="15" customHeight="1" x14ac:dyDescent="0.25">
      <c r="A1450" s="38"/>
      <c r="B1450" s="56"/>
      <c r="C1450" s="39"/>
      <c r="D1450" s="39"/>
      <c r="E1450" s="43"/>
    </row>
    <row r="1451" spans="1:5" ht="15" customHeight="1" x14ac:dyDescent="0.2">
      <c r="A1451" s="115"/>
      <c r="B1451" s="103"/>
      <c r="C1451" s="45" t="s">
        <v>41</v>
      </c>
      <c r="D1451" s="95" t="s">
        <v>58</v>
      </c>
      <c r="E1451" s="44" t="s">
        <v>43</v>
      </c>
    </row>
    <row r="1452" spans="1:5" ht="15" customHeight="1" x14ac:dyDescent="0.2">
      <c r="A1452" s="115"/>
      <c r="B1452" s="105"/>
      <c r="C1452" s="61">
        <v>6113</v>
      </c>
      <c r="D1452" s="91" t="s">
        <v>65</v>
      </c>
      <c r="E1452" s="162">
        <v>50000</v>
      </c>
    </row>
    <row r="1453" spans="1:5" ht="15" customHeight="1" x14ac:dyDescent="0.2">
      <c r="A1453" s="115"/>
      <c r="B1453" s="105"/>
      <c r="C1453" s="61">
        <v>6172</v>
      </c>
      <c r="D1453" s="91" t="s">
        <v>65</v>
      </c>
      <c r="E1453" s="162">
        <f>100000+609266.78+700000+100000</f>
        <v>1509266.78</v>
      </c>
    </row>
    <row r="1454" spans="1:5" ht="15" customHeight="1" x14ac:dyDescent="0.2">
      <c r="A1454" s="115"/>
      <c r="B1454" s="105"/>
      <c r="C1454" s="61">
        <v>6172</v>
      </c>
      <c r="D1454" s="91" t="s">
        <v>225</v>
      </c>
      <c r="E1454" s="162">
        <v>600000</v>
      </c>
    </row>
    <row r="1455" spans="1:5" ht="15" customHeight="1" x14ac:dyDescent="0.2">
      <c r="A1455" s="39"/>
      <c r="B1455" s="108"/>
      <c r="C1455" s="53" t="s">
        <v>45</v>
      </c>
      <c r="D1455" s="54"/>
      <c r="E1455" s="55">
        <f>SUM(E1452:E1454)</f>
        <v>2159266.7800000003</v>
      </c>
    </row>
    <row r="1456" spans="1:5" ht="15" customHeight="1" x14ac:dyDescent="0.2"/>
    <row r="1457" spans="1:5" ht="15" customHeight="1" x14ac:dyDescent="0.2"/>
    <row r="1458" spans="1:5" ht="15" customHeight="1" x14ac:dyDescent="0.25">
      <c r="A1458" s="36" t="s">
        <v>245</v>
      </c>
    </row>
    <row r="1459" spans="1:5" ht="15" customHeight="1" x14ac:dyDescent="0.2">
      <c r="A1459" s="176" t="s">
        <v>246</v>
      </c>
      <c r="B1459" s="176"/>
      <c r="C1459" s="176"/>
      <c r="D1459" s="176"/>
      <c r="E1459" s="176"/>
    </row>
    <row r="1460" spans="1:5" ht="15" customHeight="1" x14ac:dyDescent="0.2">
      <c r="A1460" s="177" t="s">
        <v>247</v>
      </c>
      <c r="B1460" s="177"/>
      <c r="C1460" s="177"/>
      <c r="D1460" s="177"/>
      <c r="E1460" s="177"/>
    </row>
    <row r="1461" spans="1:5" ht="15" customHeight="1" x14ac:dyDescent="0.2">
      <c r="A1461" s="177"/>
      <c r="B1461" s="177"/>
      <c r="C1461" s="177"/>
      <c r="D1461" s="177"/>
      <c r="E1461" s="177"/>
    </row>
    <row r="1462" spans="1:5" ht="15" customHeight="1" x14ac:dyDescent="0.2">
      <c r="A1462" s="177"/>
      <c r="B1462" s="177"/>
      <c r="C1462" s="177"/>
      <c r="D1462" s="177"/>
      <c r="E1462" s="177"/>
    </row>
    <row r="1463" spans="1:5" ht="15" customHeight="1" x14ac:dyDescent="0.2">
      <c r="A1463" s="177"/>
      <c r="B1463" s="177"/>
      <c r="C1463" s="177"/>
      <c r="D1463" s="177"/>
      <c r="E1463" s="177"/>
    </row>
    <row r="1464" spans="1:5" ht="15" customHeight="1" x14ac:dyDescent="0.2">
      <c r="A1464" s="177"/>
      <c r="B1464" s="177"/>
      <c r="C1464" s="177"/>
      <c r="D1464" s="177"/>
      <c r="E1464" s="177"/>
    </row>
    <row r="1465" spans="1:5" ht="15" customHeight="1" x14ac:dyDescent="0.2">
      <c r="A1465" s="177"/>
      <c r="B1465" s="177"/>
      <c r="C1465" s="177"/>
      <c r="D1465" s="177"/>
      <c r="E1465" s="177"/>
    </row>
    <row r="1466" spans="1:5" ht="15" customHeight="1" x14ac:dyDescent="0.25">
      <c r="A1466" s="36"/>
    </row>
    <row r="1467" spans="1:5" ht="15" customHeight="1" x14ac:dyDescent="0.25">
      <c r="A1467" s="38" t="s">
        <v>1</v>
      </c>
      <c r="B1467" s="39"/>
      <c r="C1467" s="39"/>
      <c r="D1467" s="39"/>
      <c r="E1467" s="41"/>
    </row>
    <row r="1468" spans="1:5" ht="15" customHeight="1" x14ac:dyDescent="0.2">
      <c r="A1468" s="164" t="s">
        <v>159</v>
      </c>
      <c r="B1468" s="81"/>
      <c r="C1468" s="81"/>
      <c r="D1468" s="81"/>
      <c r="E1468" s="87" t="s">
        <v>160</v>
      </c>
    </row>
    <row r="1469" spans="1:5" ht="15" customHeight="1" x14ac:dyDescent="0.25">
      <c r="A1469" s="56"/>
      <c r="B1469" s="38"/>
      <c r="C1469" s="39"/>
      <c r="D1469" s="39"/>
      <c r="E1469" s="71"/>
    </row>
    <row r="1470" spans="1:5" ht="15" customHeight="1" x14ac:dyDescent="0.2">
      <c r="B1470" s="118"/>
      <c r="C1470" s="45" t="s">
        <v>41</v>
      </c>
      <c r="D1470" s="46" t="s">
        <v>42</v>
      </c>
      <c r="E1470" s="165" t="s">
        <v>43</v>
      </c>
    </row>
    <row r="1471" spans="1:5" ht="15" customHeight="1" x14ac:dyDescent="0.2">
      <c r="B1471" s="104"/>
      <c r="C1471" s="61">
        <v>6402</v>
      </c>
      <c r="D1471" s="91" t="s">
        <v>96</v>
      </c>
      <c r="E1471" s="127">
        <f>-46853-3517.45-0.01</f>
        <v>-50370.46</v>
      </c>
    </row>
    <row r="1472" spans="1:5" ht="15" customHeight="1" x14ac:dyDescent="0.2">
      <c r="B1472" s="104"/>
      <c r="C1472" s="53" t="s">
        <v>45</v>
      </c>
      <c r="D1472" s="54"/>
      <c r="E1472" s="79">
        <f>SUM(E1471:E1471)</f>
        <v>-50370.46</v>
      </c>
    </row>
    <row r="1473" spans="1:5" ht="15" customHeight="1" x14ac:dyDescent="0.25">
      <c r="A1473" s="36"/>
    </row>
    <row r="1474" spans="1:5" ht="15" customHeight="1" x14ac:dyDescent="0.25">
      <c r="A1474" s="68" t="s">
        <v>16</v>
      </c>
      <c r="B1474" s="41"/>
      <c r="C1474" s="41"/>
      <c r="D1474" s="41"/>
      <c r="E1474" s="41"/>
    </row>
    <row r="1475" spans="1:5" ht="15" customHeight="1" x14ac:dyDescent="0.2">
      <c r="A1475" s="40" t="s">
        <v>53</v>
      </c>
      <c r="B1475" s="41"/>
      <c r="C1475" s="41"/>
      <c r="D1475" s="41"/>
      <c r="E1475" s="42" t="s">
        <v>54</v>
      </c>
    </row>
    <row r="1476" spans="1:5" ht="15" customHeight="1" x14ac:dyDescent="0.25">
      <c r="A1476" s="87"/>
      <c r="B1476" s="68"/>
      <c r="C1476" s="41"/>
      <c r="D1476" s="41"/>
      <c r="E1476" s="71"/>
    </row>
    <row r="1477" spans="1:5" ht="15" customHeight="1" x14ac:dyDescent="0.2">
      <c r="A1477" s="118"/>
      <c r="B1477" s="103"/>
      <c r="C1477" s="44" t="s">
        <v>41</v>
      </c>
      <c r="D1477" s="95" t="s">
        <v>58</v>
      </c>
      <c r="E1477" s="44" t="s">
        <v>43</v>
      </c>
    </row>
    <row r="1478" spans="1:5" ht="15" customHeight="1" x14ac:dyDescent="0.2">
      <c r="A1478" s="114"/>
      <c r="B1478" s="115"/>
      <c r="C1478" s="106">
        <v>6409</v>
      </c>
      <c r="D1478" s="91" t="s">
        <v>78</v>
      </c>
      <c r="E1478" s="127">
        <f>-46853-3517.45-0.01</f>
        <v>-50370.46</v>
      </c>
    </row>
    <row r="1479" spans="1:5" ht="15" customHeight="1" x14ac:dyDescent="0.2">
      <c r="A1479" s="121"/>
      <c r="B1479" s="128"/>
      <c r="C1479" s="77" t="s">
        <v>45</v>
      </c>
      <c r="D1479" s="92"/>
      <c r="E1479" s="93">
        <f>SUM(E1478:E1478)</f>
        <v>-50370.46</v>
      </c>
    </row>
    <row r="1480" spans="1:5" ht="15" customHeight="1" x14ac:dyDescent="0.2">
      <c r="A1480" s="121"/>
      <c r="B1480" s="128"/>
      <c r="C1480" s="166"/>
      <c r="D1480" s="172"/>
      <c r="E1480" s="173"/>
    </row>
    <row r="1481" spans="1:5" ht="15" customHeight="1" x14ac:dyDescent="0.2">
      <c r="A1481" s="121"/>
      <c r="B1481" s="128"/>
      <c r="C1481" s="166"/>
      <c r="D1481" s="172"/>
      <c r="E1481" s="173"/>
    </row>
    <row r="1482" spans="1:5" ht="15" customHeight="1" x14ac:dyDescent="0.25">
      <c r="A1482" s="36" t="s">
        <v>248</v>
      </c>
    </row>
    <row r="1483" spans="1:5" ht="15" customHeight="1" x14ac:dyDescent="0.2">
      <c r="A1483" s="176" t="s">
        <v>35</v>
      </c>
      <c r="B1483" s="176"/>
      <c r="C1483" s="176"/>
      <c r="D1483" s="176"/>
      <c r="E1483" s="176"/>
    </row>
    <row r="1484" spans="1:5" ht="15" customHeight="1" x14ac:dyDescent="0.2">
      <c r="A1484" s="176" t="s">
        <v>48</v>
      </c>
      <c r="B1484" s="176"/>
      <c r="C1484" s="176"/>
      <c r="D1484" s="176"/>
      <c r="E1484" s="176"/>
    </row>
    <row r="1485" spans="1:5" ht="15" customHeight="1" x14ac:dyDescent="0.2">
      <c r="A1485" s="175" t="s">
        <v>249</v>
      </c>
      <c r="B1485" s="175"/>
      <c r="C1485" s="175"/>
      <c r="D1485" s="175"/>
      <c r="E1485" s="175"/>
    </row>
    <row r="1486" spans="1:5" ht="15" customHeight="1" x14ac:dyDescent="0.2">
      <c r="A1486" s="175"/>
      <c r="B1486" s="175"/>
      <c r="C1486" s="175"/>
      <c r="D1486" s="175"/>
      <c r="E1486" s="175"/>
    </row>
    <row r="1487" spans="1:5" ht="15" customHeight="1" x14ac:dyDescent="0.2">
      <c r="A1487" s="175"/>
      <c r="B1487" s="175"/>
      <c r="C1487" s="175"/>
      <c r="D1487" s="175"/>
      <c r="E1487" s="175"/>
    </row>
    <row r="1488" spans="1:5" ht="15" customHeight="1" x14ac:dyDescent="0.2">
      <c r="A1488" s="175"/>
      <c r="B1488" s="175"/>
      <c r="C1488" s="175"/>
      <c r="D1488" s="175"/>
      <c r="E1488" s="175"/>
    </row>
    <row r="1489" spans="1:5" ht="15" customHeight="1" x14ac:dyDescent="0.2">
      <c r="A1489" s="175"/>
      <c r="B1489" s="175"/>
      <c r="C1489" s="175"/>
      <c r="D1489" s="175"/>
      <c r="E1489" s="175"/>
    </row>
    <row r="1490" spans="1:5" ht="15" customHeight="1" x14ac:dyDescent="0.2">
      <c r="A1490" s="175"/>
      <c r="B1490" s="175"/>
      <c r="C1490" s="175"/>
      <c r="D1490" s="175"/>
      <c r="E1490" s="175"/>
    </row>
    <row r="1491" spans="1:5" ht="15" customHeight="1" x14ac:dyDescent="0.2">
      <c r="A1491" s="67"/>
      <c r="B1491" s="67"/>
      <c r="C1491" s="67"/>
      <c r="D1491" s="67"/>
      <c r="E1491" s="67"/>
    </row>
    <row r="1492" spans="1:5" ht="15" customHeight="1" x14ac:dyDescent="0.25">
      <c r="A1492" s="68" t="s">
        <v>1</v>
      </c>
      <c r="B1492" s="41"/>
      <c r="C1492" s="41"/>
      <c r="D1492" s="41"/>
      <c r="E1492" s="41"/>
    </row>
    <row r="1493" spans="1:5" ht="15" customHeight="1" x14ac:dyDescent="0.2">
      <c r="A1493" s="40" t="s">
        <v>38</v>
      </c>
      <c r="B1493" s="39"/>
      <c r="C1493" s="39"/>
      <c r="D1493" s="39"/>
      <c r="E1493" s="69" t="s">
        <v>39</v>
      </c>
    </row>
    <row r="1494" spans="1:5" ht="15" customHeight="1" x14ac:dyDescent="0.25">
      <c r="A1494" s="70"/>
      <c r="B1494" s="68"/>
      <c r="C1494" s="41"/>
      <c r="D1494" s="41"/>
      <c r="E1494" s="71"/>
    </row>
    <row r="1495" spans="1:5" ht="15" customHeight="1" x14ac:dyDescent="0.2">
      <c r="B1495" s="44" t="s">
        <v>40</v>
      </c>
      <c r="C1495" s="44" t="s">
        <v>41</v>
      </c>
      <c r="D1495" s="72" t="s">
        <v>42</v>
      </c>
      <c r="E1495" s="44" t="s">
        <v>43</v>
      </c>
    </row>
    <row r="1496" spans="1:5" ht="15" customHeight="1" x14ac:dyDescent="0.2">
      <c r="B1496" s="73">
        <v>103533063</v>
      </c>
      <c r="C1496" s="74"/>
      <c r="D1496" s="50" t="s">
        <v>44</v>
      </c>
      <c r="E1496" s="75">
        <v>518785.59</v>
      </c>
    </row>
    <row r="1497" spans="1:5" ht="15" customHeight="1" x14ac:dyDescent="0.2">
      <c r="B1497" s="73">
        <v>103133063</v>
      </c>
      <c r="C1497" s="74"/>
      <c r="D1497" s="50" t="s">
        <v>44</v>
      </c>
      <c r="E1497" s="75">
        <v>91550.41</v>
      </c>
    </row>
    <row r="1498" spans="1:5" ht="15" customHeight="1" x14ac:dyDescent="0.2">
      <c r="B1498" s="76"/>
      <c r="C1498" s="77" t="s">
        <v>45</v>
      </c>
      <c r="D1498" s="78"/>
      <c r="E1498" s="79">
        <f>SUM(E1496:E1497)</f>
        <v>610336</v>
      </c>
    </row>
    <row r="1499" spans="1:5" ht="15" customHeight="1" x14ac:dyDescent="0.25">
      <c r="A1499" s="80"/>
      <c r="B1499" s="81"/>
      <c r="C1499" s="81"/>
      <c r="D1499" s="81"/>
      <c r="E1499" s="81"/>
    </row>
    <row r="1500" spans="1:5" ht="15" customHeight="1" x14ac:dyDescent="0.25">
      <c r="A1500" s="68" t="s">
        <v>16</v>
      </c>
      <c r="B1500" s="41"/>
      <c r="C1500" s="41"/>
      <c r="D1500" s="41"/>
      <c r="E1500" s="70"/>
    </row>
    <row r="1501" spans="1:5" ht="15" customHeight="1" x14ac:dyDescent="0.2">
      <c r="A1501" s="40" t="s">
        <v>38</v>
      </c>
      <c r="B1501" s="39"/>
      <c r="C1501" s="39"/>
      <c r="D1501" s="39"/>
      <c r="E1501" s="69" t="s">
        <v>39</v>
      </c>
    </row>
    <row r="1502" spans="1:5" ht="15" customHeight="1" x14ac:dyDescent="0.25">
      <c r="A1502" s="70"/>
      <c r="B1502" s="68"/>
      <c r="C1502" s="41"/>
      <c r="D1502" s="41"/>
      <c r="E1502" s="71"/>
    </row>
    <row r="1503" spans="1:5" ht="15" customHeight="1" x14ac:dyDescent="0.2">
      <c r="B1503" s="44" t="s">
        <v>40</v>
      </c>
      <c r="C1503" s="44" t="s">
        <v>41</v>
      </c>
      <c r="D1503" s="72" t="s">
        <v>42</v>
      </c>
      <c r="E1503" s="44" t="s">
        <v>43</v>
      </c>
    </row>
    <row r="1504" spans="1:5" ht="15" customHeight="1" x14ac:dyDescent="0.2">
      <c r="B1504" s="73">
        <v>103533063</v>
      </c>
      <c r="C1504" s="74"/>
      <c r="D1504" s="62" t="s">
        <v>46</v>
      </c>
      <c r="E1504" s="75">
        <v>518785.59</v>
      </c>
    </row>
    <row r="1505" spans="2:5" ht="15" customHeight="1" x14ac:dyDescent="0.2">
      <c r="B1505" s="73">
        <v>103133063</v>
      </c>
      <c r="C1505" s="74"/>
      <c r="D1505" s="62" t="s">
        <v>46</v>
      </c>
      <c r="E1505" s="75">
        <v>91550.41</v>
      </c>
    </row>
    <row r="1506" spans="2:5" ht="15" customHeight="1" x14ac:dyDescent="0.2">
      <c r="B1506" s="76"/>
      <c r="C1506" s="77" t="s">
        <v>45</v>
      </c>
      <c r="D1506" s="78"/>
      <c r="E1506" s="79">
        <f>SUM(E1504:E1505)</f>
        <v>610336</v>
      </c>
    </row>
    <row r="1507" spans="2:5" ht="15" customHeight="1" x14ac:dyDescent="0.2"/>
    <row r="1508" spans="2:5" ht="15" customHeight="1" x14ac:dyDescent="0.2"/>
    <row r="1509" spans="2:5" ht="15" customHeight="1" x14ac:dyDescent="0.2"/>
    <row r="1510" spans="2:5" ht="15" customHeight="1" x14ac:dyDescent="0.2"/>
    <row r="1511" spans="2:5" ht="15" customHeight="1" x14ac:dyDescent="0.2"/>
    <row r="1512" spans="2:5" ht="15" customHeight="1" x14ac:dyDescent="0.2"/>
    <row r="1513" spans="2:5" ht="15" customHeight="1" x14ac:dyDescent="0.2"/>
    <row r="1514" spans="2:5" ht="15" customHeight="1" x14ac:dyDescent="0.2"/>
    <row r="1515" spans="2:5" ht="15" customHeight="1" x14ac:dyDescent="0.2"/>
    <row r="1516" spans="2:5" ht="15" customHeight="1" x14ac:dyDescent="0.2"/>
    <row r="1517" spans="2:5" ht="15" customHeight="1" x14ac:dyDescent="0.2"/>
    <row r="1518" spans="2:5" ht="15" customHeight="1" x14ac:dyDescent="0.2"/>
    <row r="1519" spans="2:5" ht="15" customHeight="1" x14ac:dyDescent="0.2"/>
    <row r="1520" spans="2:5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</sheetData>
  <mergeCells count="110">
    <mergeCell ref="A54:E54"/>
    <mergeCell ref="A55:E55"/>
    <mergeCell ref="A56:E61"/>
    <mergeCell ref="A81:E81"/>
    <mergeCell ref="A82:E82"/>
    <mergeCell ref="A83:E89"/>
    <mergeCell ref="A2:E2"/>
    <mergeCell ref="A3:E3"/>
    <mergeCell ref="A4:E8"/>
    <mergeCell ref="A24:E24"/>
    <mergeCell ref="A25:E25"/>
    <mergeCell ref="A26:E30"/>
    <mergeCell ref="A192:E199"/>
    <mergeCell ref="A219:E220"/>
    <mergeCell ref="A221:E228"/>
    <mergeCell ref="A242:E242"/>
    <mergeCell ref="A243:E250"/>
    <mergeCell ref="A272:E272"/>
    <mergeCell ref="A107:E107"/>
    <mergeCell ref="A108:E108"/>
    <mergeCell ref="A109:E114"/>
    <mergeCell ref="A132:E139"/>
    <mergeCell ref="A166:E172"/>
    <mergeCell ref="A191:E191"/>
    <mergeCell ref="A349:E356"/>
    <mergeCell ref="A374:E374"/>
    <mergeCell ref="A375:E382"/>
    <mergeCell ref="A400:E400"/>
    <mergeCell ref="A401:E408"/>
    <mergeCell ref="A427:E428"/>
    <mergeCell ref="A273:E279"/>
    <mergeCell ref="A297:E297"/>
    <mergeCell ref="A298:E304"/>
    <mergeCell ref="A323:E323"/>
    <mergeCell ref="A324:E330"/>
    <mergeCell ref="A348:E348"/>
    <mergeCell ref="A525:E530"/>
    <mergeCell ref="A548:E549"/>
    <mergeCell ref="A550:E555"/>
    <mergeCell ref="A575:E576"/>
    <mergeCell ref="A577:E584"/>
    <mergeCell ref="A600:E601"/>
    <mergeCell ref="A429:E437"/>
    <mergeCell ref="A470:E471"/>
    <mergeCell ref="A472:E479"/>
    <mergeCell ref="A497:E498"/>
    <mergeCell ref="A499:E506"/>
    <mergeCell ref="A523:E524"/>
    <mergeCell ref="A681:E690"/>
    <mergeCell ref="A703:E704"/>
    <mergeCell ref="A705:E713"/>
    <mergeCell ref="A731:E732"/>
    <mergeCell ref="A733:E743"/>
    <mergeCell ref="A756:E757"/>
    <mergeCell ref="A602:E610"/>
    <mergeCell ref="A627:E628"/>
    <mergeCell ref="A629:E635"/>
    <mergeCell ref="A647:E648"/>
    <mergeCell ref="A649:E657"/>
    <mergeCell ref="A679:E680"/>
    <mergeCell ref="A837:E844"/>
    <mergeCell ref="A857:E858"/>
    <mergeCell ref="A859:E867"/>
    <mergeCell ref="A887:E888"/>
    <mergeCell ref="A889:E896"/>
    <mergeCell ref="A908:E909"/>
    <mergeCell ref="A758:E767"/>
    <mergeCell ref="A783:E784"/>
    <mergeCell ref="A785:E793"/>
    <mergeCell ref="A805:E806"/>
    <mergeCell ref="A807:E815"/>
    <mergeCell ref="A835:E836"/>
    <mergeCell ref="A993:E1002"/>
    <mergeCell ref="A1014:E1015"/>
    <mergeCell ref="A1016:E1024"/>
    <mergeCell ref="A1043:E1044"/>
    <mergeCell ref="A1045:E1050"/>
    <mergeCell ref="A1062:E1063"/>
    <mergeCell ref="A910:E918"/>
    <mergeCell ref="A939:E940"/>
    <mergeCell ref="A941:E949"/>
    <mergeCell ref="A961:E962"/>
    <mergeCell ref="A963:E970"/>
    <mergeCell ref="A991:E992"/>
    <mergeCell ref="A1126:E1131"/>
    <mergeCell ref="A1165:E1165"/>
    <mergeCell ref="A1166:E1166"/>
    <mergeCell ref="A1167:E1171"/>
    <mergeCell ref="A1199:E1199"/>
    <mergeCell ref="A1200:E1208"/>
    <mergeCell ref="A1064:E1070"/>
    <mergeCell ref="A1082:E1083"/>
    <mergeCell ref="A1084:E1090"/>
    <mergeCell ref="A1104:E1105"/>
    <mergeCell ref="A1106:E1112"/>
    <mergeCell ref="A1124:E1125"/>
    <mergeCell ref="A1484:E1484"/>
    <mergeCell ref="A1485:E1490"/>
    <mergeCell ref="A1408:E1417"/>
    <mergeCell ref="A1430:E1430"/>
    <mergeCell ref="A1431:E1439"/>
    <mergeCell ref="A1459:E1459"/>
    <mergeCell ref="A1460:E1465"/>
    <mergeCell ref="A1483:E1483"/>
    <mergeCell ref="A1226:E1226"/>
    <mergeCell ref="A1227:E1227"/>
    <mergeCell ref="A1228:E1235"/>
    <mergeCell ref="A1265:E1265"/>
    <mergeCell ref="A1266:E1276"/>
    <mergeCell ref="A1406:E1407"/>
  </mergeCells>
  <pageMargins left="0.98425196850393704" right="0.98425196850393704" top="0.98425196850393704" bottom="0.98425196850393704" header="0.51181102362204722" footer="0.51181102362204722"/>
  <pageSetup paperSize="9" scale="92" firstPageNumber="15" orientation="portrait" useFirstPageNumber="1" r:id="rId1"/>
  <headerFooter alignWithMargins="0">
    <oddHeader>&amp;C&amp;"Arial,Kurzíva"Příloha č. 2: Rozpočtové změny č. 463/19 - 514/19 schválené Radou Olomouckého kraje 15.7.2019</oddHeader>
    <oddFooter xml:space="preserve">&amp;L&amp;"Arial,Kurzíva"Zastupitelstvo OK 23.9.2019
6.1. - Rozpočet Olomouckého kraje 2019 - rozpočtové změny 
Příloha č.2: Rozpočtové změny č. 463/19 - 514/19 schválené Radou Olomouckého kraje 15.7.2019&amp;R&amp;"Arial,Kurzíva"Strana &amp;P (celkem 118)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46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2.85546875" bestFit="1" customWidth="1"/>
  </cols>
  <sheetData>
    <row r="1" spans="1:5" ht="15" customHeight="1" x14ac:dyDescent="0.25">
      <c r="A1" s="36" t="s">
        <v>277</v>
      </c>
    </row>
    <row r="2" spans="1:5" ht="15" customHeight="1" x14ac:dyDescent="0.2">
      <c r="A2" s="176" t="s">
        <v>35</v>
      </c>
      <c r="B2" s="176"/>
      <c r="C2" s="176"/>
      <c r="D2" s="176"/>
      <c r="E2" s="176"/>
    </row>
    <row r="3" spans="1:5" ht="15" customHeight="1" x14ac:dyDescent="0.2">
      <c r="A3" s="176" t="s">
        <v>48</v>
      </c>
      <c r="B3" s="176"/>
      <c r="C3" s="176"/>
      <c r="D3" s="176"/>
      <c r="E3" s="176"/>
    </row>
    <row r="4" spans="1:5" ht="15" customHeight="1" x14ac:dyDescent="0.2">
      <c r="A4" s="175" t="s">
        <v>278</v>
      </c>
      <c r="B4" s="175"/>
      <c r="C4" s="175"/>
      <c r="D4" s="175"/>
      <c r="E4" s="175"/>
    </row>
    <row r="5" spans="1:5" ht="15" customHeight="1" x14ac:dyDescent="0.2">
      <c r="A5" s="175"/>
      <c r="B5" s="175"/>
      <c r="C5" s="175"/>
      <c r="D5" s="175"/>
      <c r="E5" s="175"/>
    </row>
    <row r="6" spans="1:5" ht="15" customHeight="1" x14ac:dyDescent="0.2">
      <c r="A6" s="175"/>
      <c r="B6" s="175"/>
      <c r="C6" s="175"/>
      <c r="D6" s="175"/>
      <c r="E6" s="175"/>
    </row>
    <row r="7" spans="1:5" ht="15" customHeight="1" x14ac:dyDescent="0.2">
      <c r="A7" s="175"/>
      <c r="B7" s="175"/>
      <c r="C7" s="175"/>
      <c r="D7" s="175"/>
      <c r="E7" s="175"/>
    </row>
    <row r="8" spans="1:5" ht="15" customHeight="1" x14ac:dyDescent="0.2">
      <c r="A8" s="175"/>
      <c r="B8" s="175"/>
      <c r="C8" s="175"/>
      <c r="D8" s="175"/>
      <c r="E8" s="175"/>
    </row>
    <row r="9" spans="1:5" ht="15" customHeight="1" x14ac:dyDescent="0.2">
      <c r="A9" s="175"/>
      <c r="B9" s="175"/>
      <c r="C9" s="175"/>
      <c r="D9" s="175"/>
      <c r="E9" s="175"/>
    </row>
    <row r="10" spans="1:5" ht="15" customHeight="1" x14ac:dyDescent="0.2">
      <c r="A10" s="67"/>
      <c r="B10" s="67"/>
      <c r="C10" s="67"/>
      <c r="D10" s="67"/>
      <c r="E10" s="67"/>
    </row>
    <row r="11" spans="1:5" ht="15" customHeight="1" x14ac:dyDescent="0.25">
      <c r="A11" s="68" t="s">
        <v>1</v>
      </c>
      <c r="B11" s="41"/>
      <c r="C11" s="41"/>
      <c r="D11" s="41"/>
      <c r="E11" s="41"/>
    </row>
    <row r="12" spans="1:5" ht="15" customHeight="1" x14ac:dyDescent="0.2">
      <c r="A12" s="40" t="s">
        <v>38</v>
      </c>
      <c r="B12" s="39"/>
      <c r="C12" s="39"/>
      <c r="D12" s="39"/>
      <c r="E12" s="69" t="s">
        <v>39</v>
      </c>
    </row>
    <row r="13" spans="1:5" ht="15" customHeight="1" x14ac:dyDescent="0.25">
      <c r="A13" s="70"/>
      <c r="B13" s="68"/>
      <c r="C13" s="41"/>
      <c r="D13" s="41"/>
      <c r="E13" s="71"/>
    </row>
    <row r="14" spans="1:5" ht="15" customHeight="1" x14ac:dyDescent="0.2">
      <c r="B14" s="44" t="s">
        <v>40</v>
      </c>
      <c r="C14" s="44" t="s">
        <v>41</v>
      </c>
      <c r="D14" s="72" t="s">
        <v>42</v>
      </c>
      <c r="E14" s="44" t="s">
        <v>43</v>
      </c>
    </row>
    <row r="15" spans="1:5" ht="15" customHeight="1" x14ac:dyDescent="0.2">
      <c r="B15" s="73">
        <v>103533063</v>
      </c>
      <c r="C15" s="74"/>
      <c r="D15" s="50" t="s">
        <v>44</v>
      </c>
      <c r="E15" s="75">
        <v>2326415.13</v>
      </c>
    </row>
    <row r="16" spans="1:5" ht="15" customHeight="1" x14ac:dyDescent="0.2">
      <c r="B16" s="73">
        <v>103133063</v>
      </c>
      <c r="C16" s="74"/>
      <c r="D16" s="50" t="s">
        <v>44</v>
      </c>
      <c r="E16" s="75">
        <v>410543.87</v>
      </c>
    </row>
    <row r="17" spans="1:5" ht="15" customHeight="1" x14ac:dyDescent="0.2">
      <c r="B17" s="76"/>
      <c r="C17" s="77" t="s">
        <v>45</v>
      </c>
      <c r="D17" s="78"/>
      <c r="E17" s="79">
        <f>SUM(E15:E16)</f>
        <v>2736959</v>
      </c>
    </row>
    <row r="18" spans="1:5" ht="15" customHeight="1" x14ac:dyDescent="0.25">
      <c r="A18" s="80"/>
      <c r="B18" s="81"/>
      <c r="C18" s="81"/>
      <c r="D18" s="81"/>
      <c r="E18" s="81"/>
    </row>
    <row r="19" spans="1:5" ht="15" customHeight="1" x14ac:dyDescent="0.25">
      <c r="A19" s="68" t="s">
        <v>16</v>
      </c>
      <c r="B19" s="41"/>
      <c r="C19" s="41"/>
      <c r="D19" s="41"/>
      <c r="E19" s="70"/>
    </row>
    <row r="20" spans="1:5" ht="15" customHeight="1" x14ac:dyDescent="0.2">
      <c r="A20" s="40" t="s">
        <v>38</v>
      </c>
      <c r="B20" s="39"/>
      <c r="C20" s="39"/>
      <c r="D20" s="39"/>
      <c r="E20" s="69" t="s">
        <v>39</v>
      </c>
    </row>
    <row r="21" spans="1:5" ht="15" customHeight="1" x14ac:dyDescent="0.25">
      <c r="A21" s="70"/>
      <c r="B21" s="68"/>
      <c r="C21" s="41"/>
      <c r="D21" s="41"/>
      <c r="E21" s="71"/>
    </row>
    <row r="22" spans="1:5" ht="15" customHeight="1" x14ac:dyDescent="0.2">
      <c r="B22" s="44" t="s">
        <v>40</v>
      </c>
      <c r="C22" s="44" t="s">
        <v>41</v>
      </c>
      <c r="D22" s="72" t="s">
        <v>42</v>
      </c>
      <c r="E22" s="44" t="s">
        <v>43</v>
      </c>
    </row>
    <row r="23" spans="1:5" ht="15" customHeight="1" x14ac:dyDescent="0.2">
      <c r="B23" s="73">
        <v>103533063</v>
      </c>
      <c r="C23" s="74"/>
      <c r="D23" s="62" t="s">
        <v>46</v>
      </c>
      <c r="E23" s="75">
        <v>2326415.13</v>
      </c>
    </row>
    <row r="24" spans="1:5" ht="15" customHeight="1" x14ac:dyDescent="0.2">
      <c r="B24" s="73">
        <v>103133063</v>
      </c>
      <c r="C24" s="74"/>
      <c r="D24" s="62" t="s">
        <v>46</v>
      </c>
      <c r="E24" s="75">
        <v>410543.87</v>
      </c>
    </row>
    <row r="25" spans="1:5" ht="15" customHeight="1" x14ac:dyDescent="0.2">
      <c r="B25" s="76"/>
      <c r="C25" s="77" t="s">
        <v>45</v>
      </c>
      <c r="D25" s="78"/>
      <c r="E25" s="79">
        <f>SUM(E23:E24)</f>
        <v>2736959</v>
      </c>
    </row>
    <row r="26" spans="1:5" ht="15" customHeight="1" x14ac:dyDescent="0.25">
      <c r="A26" s="36"/>
    </row>
    <row r="27" spans="1:5" ht="15" customHeight="1" x14ac:dyDescent="0.25">
      <c r="A27" s="36"/>
    </row>
    <row r="28" spans="1:5" ht="15" customHeight="1" x14ac:dyDescent="0.25">
      <c r="A28" s="36" t="s">
        <v>279</v>
      </c>
    </row>
    <row r="29" spans="1:5" ht="15" customHeight="1" x14ac:dyDescent="0.2">
      <c r="A29" s="176" t="s">
        <v>35</v>
      </c>
      <c r="B29" s="176"/>
      <c r="C29" s="176"/>
      <c r="D29" s="176"/>
      <c r="E29" s="176"/>
    </row>
    <row r="30" spans="1:5" ht="15" customHeight="1" x14ac:dyDescent="0.2">
      <c r="A30" s="176" t="s">
        <v>61</v>
      </c>
      <c r="B30" s="176"/>
      <c r="C30" s="176"/>
      <c r="D30" s="176"/>
      <c r="E30" s="176"/>
    </row>
    <row r="31" spans="1:5" ht="15" customHeight="1" x14ac:dyDescent="0.2">
      <c r="A31" s="175" t="s">
        <v>280</v>
      </c>
      <c r="B31" s="175"/>
      <c r="C31" s="175"/>
      <c r="D31" s="175"/>
      <c r="E31" s="175"/>
    </row>
    <row r="32" spans="1:5" ht="15" customHeight="1" x14ac:dyDescent="0.2">
      <c r="A32" s="175"/>
      <c r="B32" s="175"/>
      <c r="C32" s="175"/>
      <c r="D32" s="175"/>
      <c r="E32" s="175"/>
    </row>
    <row r="33" spans="1:5" ht="15" customHeight="1" x14ac:dyDescent="0.2">
      <c r="A33" s="175"/>
      <c r="B33" s="175"/>
      <c r="C33" s="175"/>
      <c r="D33" s="175"/>
      <c r="E33" s="175"/>
    </row>
    <row r="34" spans="1:5" ht="15" customHeight="1" x14ac:dyDescent="0.2">
      <c r="A34" s="175"/>
      <c r="B34" s="175"/>
      <c r="C34" s="175"/>
      <c r="D34" s="175"/>
      <c r="E34" s="175"/>
    </row>
    <row r="35" spans="1:5" ht="15" customHeight="1" x14ac:dyDescent="0.2">
      <c r="A35" s="175"/>
      <c r="B35" s="175"/>
      <c r="C35" s="175"/>
      <c r="D35" s="175"/>
      <c r="E35" s="175"/>
    </row>
    <row r="36" spans="1:5" ht="15" customHeight="1" x14ac:dyDescent="0.2">
      <c r="A36" s="37"/>
      <c r="B36" s="37"/>
      <c r="C36" s="37"/>
      <c r="D36" s="37"/>
      <c r="E36" s="37"/>
    </row>
    <row r="37" spans="1:5" ht="15" customHeight="1" x14ac:dyDescent="0.25">
      <c r="A37" s="38" t="s">
        <v>1</v>
      </c>
      <c r="B37" s="39"/>
      <c r="C37" s="39"/>
      <c r="D37" s="39"/>
      <c r="E37" s="39"/>
    </row>
    <row r="38" spans="1:5" ht="15" customHeight="1" x14ac:dyDescent="0.2">
      <c r="A38" s="83" t="s">
        <v>53</v>
      </c>
      <c r="B38" s="39"/>
      <c r="C38" s="39"/>
      <c r="D38" s="39"/>
      <c r="E38" s="69" t="s">
        <v>54</v>
      </c>
    </row>
    <row r="39" spans="1:5" ht="15" customHeight="1" x14ac:dyDescent="0.25">
      <c r="B39" s="38"/>
      <c r="C39" s="39"/>
      <c r="D39" s="39"/>
      <c r="E39" s="43"/>
    </row>
    <row r="40" spans="1:5" ht="15" customHeight="1" x14ac:dyDescent="0.2">
      <c r="B40" s="45" t="s">
        <v>40</v>
      </c>
      <c r="C40" s="45" t="s">
        <v>41</v>
      </c>
      <c r="D40" s="46" t="s">
        <v>42</v>
      </c>
      <c r="E40" s="47" t="s">
        <v>43</v>
      </c>
    </row>
    <row r="41" spans="1:5" ht="15" customHeight="1" x14ac:dyDescent="0.2">
      <c r="B41" s="94">
        <v>13015</v>
      </c>
      <c r="C41" s="49"/>
      <c r="D41" s="50" t="s">
        <v>44</v>
      </c>
      <c r="E41" s="51">
        <v>313314</v>
      </c>
    </row>
    <row r="42" spans="1:5" ht="15" customHeight="1" x14ac:dyDescent="0.2">
      <c r="B42" s="64"/>
      <c r="C42" s="53" t="s">
        <v>45</v>
      </c>
      <c r="D42" s="54"/>
      <c r="E42" s="55">
        <f>SUM(E41:E41)</f>
        <v>313314</v>
      </c>
    </row>
    <row r="43" spans="1:5" ht="15" customHeight="1" x14ac:dyDescent="0.2">
      <c r="A43" s="56"/>
      <c r="B43" s="56"/>
      <c r="C43" s="56"/>
      <c r="D43" s="56"/>
    </row>
    <row r="44" spans="1:5" ht="15" customHeight="1" x14ac:dyDescent="0.25">
      <c r="A44" s="68" t="s">
        <v>16</v>
      </c>
      <c r="B44" s="41"/>
      <c r="C44" s="41"/>
      <c r="D44" s="41"/>
      <c r="E44" s="41"/>
    </row>
    <row r="45" spans="1:5" ht="15" customHeight="1" x14ac:dyDescent="0.2">
      <c r="A45" s="40" t="s">
        <v>187</v>
      </c>
      <c r="B45" s="81"/>
      <c r="C45" s="81"/>
      <c r="D45" s="81"/>
      <c r="E45" s="81" t="s">
        <v>188</v>
      </c>
    </row>
    <row r="46" spans="1:5" ht="15" customHeight="1" x14ac:dyDescent="0.2">
      <c r="A46" s="87"/>
      <c r="B46" s="88"/>
      <c r="C46" s="41"/>
      <c r="D46" s="81"/>
      <c r="E46" s="89"/>
    </row>
    <row r="47" spans="1:5" ht="15" customHeight="1" x14ac:dyDescent="0.2">
      <c r="B47" s="118"/>
      <c r="C47" s="45" t="s">
        <v>41</v>
      </c>
      <c r="D47" s="46" t="s">
        <v>58</v>
      </c>
      <c r="E47" s="44" t="s">
        <v>43</v>
      </c>
    </row>
    <row r="48" spans="1:5" ht="15" customHeight="1" x14ac:dyDescent="0.2">
      <c r="B48" s="178"/>
      <c r="C48" s="96">
        <v>6172</v>
      </c>
      <c r="D48" s="91" t="s">
        <v>281</v>
      </c>
      <c r="E48" s="75">
        <f>233540+57736+21038</f>
        <v>312314</v>
      </c>
    </row>
    <row r="49" spans="1:5" ht="15" customHeight="1" x14ac:dyDescent="0.2">
      <c r="B49" s="178"/>
      <c r="C49" s="96">
        <v>6172</v>
      </c>
      <c r="D49" s="91" t="s">
        <v>65</v>
      </c>
      <c r="E49" s="75">
        <v>1000</v>
      </c>
    </row>
    <row r="50" spans="1:5" ht="15" customHeight="1" x14ac:dyDescent="0.2">
      <c r="B50" s="117"/>
      <c r="C50" s="53" t="s">
        <v>45</v>
      </c>
      <c r="D50" s="54"/>
      <c r="E50" s="55">
        <f>SUM(E48:E49)</f>
        <v>313314</v>
      </c>
    </row>
    <row r="51" spans="1:5" ht="15" customHeight="1" x14ac:dyDescent="0.25">
      <c r="A51" s="36"/>
    </row>
    <row r="52" spans="1:5" ht="15" customHeight="1" x14ac:dyDescent="0.25">
      <c r="A52" s="36"/>
    </row>
    <row r="53" spans="1:5" ht="15" customHeight="1" x14ac:dyDescent="0.25">
      <c r="A53" s="36"/>
    </row>
    <row r="54" spans="1:5" ht="15" customHeight="1" x14ac:dyDescent="0.25">
      <c r="A54" s="36" t="s">
        <v>282</v>
      </c>
    </row>
    <row r="55" spans="1:5" ht="15" customHeight="1" x14ac:dyDescent="0.2">
      <c r="A55" s="176" t="s">
        <v>35</v>
      </c>
      <c r="B55" s="176"/>
      <c r="C55" s="176"/>
      <c r="D55" s="176"/>
      <c r="E55" s="176"/>
    </row>
    <row r="56" spans="1:5" ht="15" customHeight="1" x14ac:dyDescent="0.2">
      <c r="A56" s="176" t="s">
        <v>36</v>
      </c>
      <c r="B56" s="176"/>
      <c r="C56" s="176"/>
      <c r="D56" s="176"/>
      <c r="E56" s="176"/>
    </row>
    <row r="57" spans="1:5" ht="15" customHeight="1" x14ac:dyDescent="0.2">
      <c r="A57" s="177" t="s">
        <v>283</v>
      </c>
      <c r="B57" s="177"/>
      <c r="C57" s="177"/>
      <c r="D57" s="177"/>
      <c r="E57" s="177"/>
    </row>
    <row r="58" spans="1:5" ht="15" customHeight="1" x14ac:dyDescent="0.2">
      <c r="A58" s="177"/>
      <c r="B58" s="177"/>
      <c r="C58" s="177"/>
      <c r="D58" s="177"/>
      <c r="E58" s="177"/>
    </row>
    <row r="59" spans="1:5" ht="15" customHeight="1" x14ac:dyDescent="0.2">
      <c r="A59" s="177"/>
      <c r="B59" s="177"/>
      <c r="C59" s="177"/>
      <c r="D59" s="177"/>
      <c r="E59" s="177"/>
    </row>
    <row r="60" spans="1:5" ht="15" customHeight="1" x14ac:dyDescent="0.2">
      <c r="A60" s="177"/>
      <c r="B60" s="177"/>
      <c r="C60" s="177"/>
      <c r="D60" s="177"/>
      <c r="E60" s="177"/>
    </row>
    <row r="61" spans="1:5" ht="15" customHeight="1" x14ac:dyDescent="0.2">
      <c r="A61" s="177"/>
      <c r="B61" s="177"/>
      <c r="C61" s="177"/>
      <c r="D61" s="177"/>
      <c r="E61" s="177"/>
    </row>
    <row r="62" spans="1:5" ht="15" customHeight="1" x14ac:dyDescent="0.2">
      <c r="A62" s="177"/>
      <c r="B62" s="177"/>
      <c r="C62" s="177"/>
      <c r="D62" s="177"/>
      <c r="E62" s="177"/>
    </row>
    <row r="63" spans="1:5" ht="15" customHeight="1" x14ac:dyDescent="0.2">
      <c r="A63" s="37"/>
      <c r="B63" s="37"/>
      <c r="C63" s="37"/>
      <c r="D63" s="37"/>
      <c r="E63" s="37"/>
    </row>
    <row r="64" spans="1:5" ht="15" customHeight="1" x14ac:dyDescent="0.25">
      <c r="A64" s="38" t="s">
        <v>1</v>
      </c>
      <c r="B64" s="39"/>
      <c r="C64" s="39"/>
      <c r="D64" s="39"/>
      <c r="E64" s="39"/>
    </row>
    <row r="65" spans="1:5" ht="15" customHeight="1" x14ac:dyDescent="0.2">
      <c r="A65" s="83" t="s">
        <v>53</v>
      </c>
      <c r="B65" s="124"/>
      <c r="C65" s="39"/>
      <c r="D65" s="39"/>
      <c r="E65" s="69" t="s">
        <v>54</v>
      </c>
    </row>
    <row r="66" spans="1:5" ht="15" customHeight="1" x14ac:dyDescent="0.25">
      <c r="B66" s="38"/>
      <c r="C66" s="39"/>
      <c r="D66" s="39"/>
      <c r="E66" s="43"/>
    </row>
    <row r="67" spans="1:5" ht="15" customHeight="1" x14ac:dyDescent="0.2">
      <c r="B67" s="44" t="s">
        <v>40</v>
      </c>
      <c r="C67" s="45" t="s">
        <v>41</v>
      </c>
      <c r="D67" s="46" t="s">
        <v>42</v>
      </c>
      <c r="E67" s="47" t="s">
        <v>43</v>
      </c>
    </row>
    <row r="68" spans="1:5" ht="15" customHeight="1" x14ac:dyDescent="0.2">
      <c r="B68" s="48">
        <v>34070</v>
      </c>
      <c r="C68" s="49"/>
      <c r="D68" s="50" t="s">
        <v>44</v>
      </c>
      <c r="E68" s="51">
        <v>102000</v>
      </c>
    </row>
    <row r="69" spans="1:5" ht="15" customHeight="1" x14ac:dyDescent="0.2">
      <c r="B69" s="52"/>
      <c r="C69" s="53" t="s">
        <v>45</v>
      </c>
      <c r="D69" s="54"/>
      <c r="E69" s="55">
        <f>SUM(E68:E68)</f>
        <v>102000</v>
      </c>
    </row>
    <row r="70" spans="1:5" ht="15" customHeight="1" x14ac:dyDescent="0.2">
      <c r="A70" s="56"/>
      <c r="B70" s="56"/>
      <c r="C70" s="56"/>
      <c r="D70" s="56"/>
    </row>
    <row r="71" spans="1:5" ht="15" customHeight="1" x14ac:dyDescent="0.25">
      <c r="A71" s="38" t="s">
        <v>16</v>
      </c>
      <c r="B71" s="39"/>
      <c r="C71" s="39"/>
      <c r="D71" s="39"/>
      <c r="E71" s="39"/>
    </row>
    <row r="72" spans="1:5" ht="15" customHeight="1" x14ac:dyDescent="0.2">
      <c r="A72" s="40" t="s">
        <v>124</v>
      </c>
      <c r="B72" s="39"/>
      <c r="C72" s="39"/>
      <c r="D72" s="39"/>
      <c r="E72" s="69" t="s">
        <v>125</v>
      </c>
    </row>
    <row r="73" spans="1:5" ht="15" customHeight="1" x14ac:dyDescent="0.2">
      <c r="A73" s="56"/>
      <c r="B73" s="57"/>
      <c r="C73" s="39"/>
      <c r="E73" s="58"/>
    </row>
    <row r="74" spans="1:5" ht="15" customHeight="1" x14ac:dyDescent="0.2">
      <c r="B74" s="45" t="s">
        <v>40</v>
      </c>
      <c r="C74" s="45" t="s">
        <v>41</v>
      </c>
      <c r="D74" s="59" t="s">
        <v>42</v>
      </c>
      <c r="E74" s="47" t="s">
        <v>43</v>
      </c>
    </row>
    <row r="75" spans="1:5" ht="15" customHeight="1" x14ac:dyDescent="0.2">
      <c r="B75" s="60">
        <v>34070</v>
      </c>
      <c r="C75" s="61"/>
      <c r="D75" s="62" t="s">
        <v>46</v>
      </c>
      <c r="E75" s="63">
        <v>102000</v>
      </c>
    </row>
    <row r="76" spans="1:5" ht="15" customHeight="1" x14ac:dyDescent="0.2">
      <c r="B76" s="64"/>
      <c r="C76" s="53" t="s">
        <v>45</v>
      </c>
      <c r="D76" s="65"/>
      <c r="E76" s="66">
        <f>SUM(E75:E75)</f>
        <v>102000</v>
      </c>
    </row>
    <row r="77" spans="1:5" ht="15" customHeight="1" x14ac:dyDescent="0.25">
      <c r="A77" s="36"/>
    </row>
    <row r="78" spans="1:5" ht="15" customHeight="1" x14ac:dyDescent="0.25">
      <c r="A78" s="36"/>
    </row>
    <row r="79" spans="1:5" ht="15" customHeight="1" x14ac:dyDescent="0.25">
      <c r="A79" s="36" t="s">
        <v>284</v>
      </c>
    </row>
    <row r="80" spans="1:5" ht="15" customHeight="1" x14ac:dyDescent="0.2">
      <c r="A80" s="176" t="s">
        <v>35</v>
      </c>
      <c r="B80" s="176"/>
      <c r="C80" s="176"/>
      <c r="D80" s="176"/>
      <c r="E80" s="176"/>
    </row>
    <row r="81" spans="1:5" ht="15" customHeight="1" x14ac:dyDescent="0.2">
      <c r="A81" s="176" t="s">
        <v>51</v>
      </c>
      <c r="B81" s="176"/>
      <c r="C81" s="176"/>
      <c r="D81" s="176"/>
      <c r="E81" s="176"/>
    </row>
    <row r="82" spans="1:5" ht="15" customHeight="1" x14ac:dyDescent="0.2">
      <c r="A82" s="175" t="s">
        <v>285</v>
      </c>
      <c r="B82" s="175"/>
      <c r="C82" s="175"/>
      <c r="D82" s="175"/>
      <c r="E82" s="175"/>
    </row>
    <row r="83" spans="1:5" ht="15" customHeight="1" x14ac:dyDescent="0.2">
      <c r="A83" s="175"/>
      <c r="B83" s="175"/>
      <c r="C83" s="175"/>
      <c r="D83" s="175"/>
      <c r="E83" s="175"/>
    </row>
    <row r="84" spans="1:5" ht="15" customHeight="1" x14ac:dyDescent="0.2">
      <c r="A84" s="175"/>
      <c r="B84" s="175"/>
      <c r="C84" s="175"/>
      <c r="D84" s="175"/>
      <c r="E84" s="175"/>
    </row>
    <row r="85" spans="1:5" ht="15" customHeight="1" x14ac:dyDescent="0.2">
      <c r="A85" s="175"/>
      <c r="B85" s="175"/>
      <c r="C85" s="175"/>
      <c r="D85" s="175"/>
      <c r="E85" s="175"/>
    </row>
    <row r="86" spans="1:5" ht="15" customHeight="1" x14ac:dyDescent="0.2">
      <c r="A86" s="175"/>
      <c r="B86" s="175"/>
      <c r="C86" s="175"/>
      <c r="D86" s="175"/>
      <c r="E86" s="175"/>
    </row>
    <row r="87" spans="1:5" ht="15" customHeight="1" x14ac:dyDescent="0.2">
      <c r="A87" s="175"/>
      <c r="B87" s="175"/>
      <c r="C87" s="175"/>
      <c r="D87" s="175"/>
      <c r="E87" s="175"/>
    </row>
    <row r="88" spans="1:5" ht="15" customHeight="1" x14ac:dyDescent="0.2">
      <c r="A88" s="82"/>
      <c r="B88" s="82"/>
      <c r="C88" s="82"/>
      <c r="D88" s="82"/>
      <c r="E88" s="82"/>
    </row>
    <row r="89" spans="1:5" ht="15" customHeight="1" x14ac:dyDescent="0.25">
      <c r="A89" s="68" t="s">
        <v>1</v>
      </c>
      <c r="B89" s="41"/>
      <c r="C89" s="41"/>
      <c r="D89" s="41"/>
      <c r="E89" s="41"/>
    </row>
    <row r="90" spans="1:5" ht="15" customHeight="1" x14ac:dyDescent="0.2">
      <c r="A90" s="83" t="s">
        <v>53</v>
      </c>
      <c r="B90" s="41"/>
      <c r="C90" s="41"/>
      <c r="D90" s="41"/>
      <c r="E90" s="42" t="s">
        <v>54</v>
      </c>
    </row>
    <row r="91" spans="1:5" ht="15" customHeight="1" x14ac:dyDescent="0.25">
      <c r="A91" s="56"/>
      <c r="B91" s="38"/>
      <c r="C91" s="39"/>
      <c r="D91" s="39"/>
      <c r="E91" s="43"/>
    </row>
    <row r="92" spans="1:5" ht="15" customHeight="1" x14ac:dyDescent="0.2">
      <c r="B92" s="45" t="s">
        <v>40</v>
      </c>
      <c r="C92" s="45" t="s">
        <v>41</v>
      </c>
      <c r="D92" s="46" t="s">
        <v>42</v>
      </c>
      <c r="E92" s="47" t="s">
        <v>43</v>
      </c>
    </row>
    <row r="93" spans="1:5" ht="15" customHeight="1" x14ac:dyDescent="0.2">
      <c r="B93" s="84">
        <v>98278</v>
      </c>
      <c r="C93" s="85"/>
      <c r="D93" s="50" t="s">
        <v>55</v>
      </c>
      <c r="E93" s="75">
        <v>188951</v>
      </c>
    </row>
    <row r="94" spans="1:5" ht="15" customHeight="1" x14ac:dyDescent="0.2">
      <c r="B94" s="86"/>
      <c r="C94" s="53" t="s">
        <v>45</v>
      </c>
      <c r="D94" s="54"/>
      <c r="E94" s="55">
        <f>SUM(E93:E93)</f>
        <v>188951</v>
      </c>
    </row>
    <row r="95" spans="1:5" ht="15" customHeight="1" x14ac:dyDescent="0.25">
      <c r="A95" s="80"/>
      <c r="B95" s="81"/>
      <c r="C95" s="81"/>
      <c r="D95" s="81"/>
      <c r="E95" s="81"/>
    </row>
    <row r="96" spans="1:5" ht="15" customHeight="1" x14ac:dyDescent="0.25">
      <c r="A96" s="68" t="s">
        <v>16</v>
      </c>
      <c r="B96" s="41"/>
      <c r="C96" s="41"/>
    </row>
    <row r="97" spans="1:5" ht="15" customHeight="1" x14ac:dyDescent="0.2">
      <c r="A97" s="83" t="s">
        <v>56</v>
      </c>
      <c r="B97" s="39"/>
      <c r="C97" s="39"/>
      <c r="D97" s="39"/>
      <c r="E97" s="69" t="s">
        <v>57</v>
      </c>
    </row>
    <row r="98" spans="1:5" ht="15" customHeight="1" x14ac:dyDescent="0.2">
      <c r="A98" s="87"/>
      <c r="B98" s="88"/>
      <c r="C98" s="41"/>
      <c r="D98" s="81"/>
      <c r="E98" s="89"/>
    </row>
    <row r="99" spans="1:5" ht="15" customHeight="1" x14ac:dyDescent="0.2">
      <c r="C99" s="44" t="s">
        <v>41</v>
      </c>
      <c r="D99" s="90" t="s">
        <v>58</v>
      </c>
      <c r="E99" s="47" t="s">
        <v>43</v>
      </c>
    </row>
    <row r="100" spans="1:5" ht="15" customHeight="1" x14ac:dyDescent="0.2">
      <c r="C100" s="61">
        <v>3769</v>
      </c>
      <c r="D100" s="91" t="s">
        <v>59</v>
      </c>
      <c r="E100" s="75">
        <v>188951</v>
      </c>
    </row>
    <row r="101" spans="1:5" ht="15" customHeight="1" x14ac:dyDescent="0.2">
      <c r="C101" s="77" t="s">
        <v>45</v>
      </c>
      <c r="D101" s="92"/>
      <c r="E101" s="93">
        <f>SUM(E100:E100)</f>
        <v>188951</v>
      </c>
    </row>
    <row r="102" spans="1:5" ht="15" customHeight="1" x14ac:dyDescent="0.25">
      <c r="A102" s="36"/>
    </row>
    <row r="103" spans="1:5" ht="15" customHeight="1" x14ac:dyDescent="0.25">
      <c r="A103" s="36"/>
    </row>
    <row r="104" spans="1:5" ht="15" customHeight="1" x14ac:dyDescent="0.25">
      <c r="A104" s="36"/>
    </row>
    <row r="105" spans="1:5" ht="15" customHeight="1" x14ac:dyDescent="0.25">
      <c r="A105" s="36"/>
    </row>
    <row r="106" spans="1:5" ht="15" customHeight="1" x14ac:dyDescent="0.25">
      <c r="A106" s="36" t="s">
        <v>286</v>
      </c>
    </row>
    <row r="107" spans="1:5" ht="15" customHeight="1" x14ac:dyDescent="0.2">
      <c r="A107" s="176" t="s">
        <v>35</v>
      </c>
      <c r="B107" s="176"/>
      <c r="C107" s="176"/>
      <c r="D107" s="176"/>
      <c r="E107" s="176"/>
    </row>
    <row r="108" spans="1:5" ht="15" customHeight="1" x14ac:dyDescent="0.2">
      <c r="A108" s="176" t="s">
        <v>51</v>
      </c>
      <c r="B108" s="176"/>
      <c r="C108" s="176"/>
      <c r="D108" s="176"/>
      <c r="E108" s="176"/>
    </row>
    <row r="109" spans="1:5" ht="15" customHeight="1" x14ac:dyDescent="0.2">
      <c r="A109" s="175" t="s">
        <v>287</v>
      </c>
      <c r="B109" s="175"/>
      <c r="C109" s="175"/>
      <c r="D109" s="175"/>
      <c r="E109" s="175"/>
    </row>
    <row r="110" spans="1:5" ht="15" customHeight="1" x14ac:dyDescent="0.2">
      <c r="A110" s="175"/>
      <c r="B110" s="175"/>
      <c r="C110" s="175"/>
      <c r="D110" s="175"/>
      <c r="E110" s="175"/>
    </row>
    <row r="111" spans="1:5" ht="15" customHeight="1" x14ac:dyDescent="0.2">
      <c r="A111" s="175"/>
      <c r="B111" s="175"/>
      <c r="C111" s="175"/>
      <c r="D111" s="175"/>
      <c r="E111" s="175"/>
    </row>
    <row r="112" spans="1:5" ht="15" customHeight="1" x14ac:dyDescent="0.2">
      <c r="A112" s="175"/>
      <c r="B112" s="175"/>
      <c r="C112" s="175"/>
      <c r="D112" s="175"/>
      <c r="E112" s="175"/>
    </row>
    <row r="113" spans="1:5" ht="15" customHeight="1" x14ac:dyDescent="0.2">
      <c r="A113" s="175"/>
      <c r="B113" s="175"/>
      <c r="C113" s="175"/>
      <c r="D113" s="175"/>
      <c r="E113" s="175"/>
    </row>
    <row r="114" spans="1:5" ht="15" customHeight="1" x14ac:dyDescent="0.2">
      <c r="A114" s="82"/>
      <c r="B114" s="82"/>
      <c r="C114" s="82"/>
      <c r="D114" s="82"/>
      <c r="E114" s="82"/>
    </row>
    <row r="115" spans="1:5" ht="15" customHeight="1" x14ac:dyDescent="0.25">
      <c r="A115" s="68" t="s">
        <v>1</v>
      </c>
      <c r="B115" s="41"/>
      <c r="C115" s="41"/>
      <c r="D115" s="41"/>
      <c r="E115" s="41"/>
    </row>
    <row r="116" spans="1:5" ht="15" customHeight="1" x14ac:dyDescent="0.2">
      <c r="A116" s="83" t="s">
        <v>53</v>
      </c>
      <c r="B116" s="41"/>
      <c r="C116" s="41"/>
      <c r="D116" s="41"/>
      <c r="E116" s="42" t="s">
        <v>54</v>
      </c>
    </row>
    <row r="117" spans="1:5" ht="15" customHeight="1" x14ac:dyDescent="0.25">
      <c r="A117" s="56"/>
      <c r="B117" s="38"/>
      <c r="C117" s="39"/>
      <c r="D117" s="39"/>
      <c r="E117" s="43"/>
    </row>
    <row r="118" spans="1:5" ht="15" customHeight="1" x14ac:dyDescent="0.2">
      <c r="B118" s="45" t="s">
        <v>40</v>
      </c>
      <c r="C118" s="45" t="s">
        <v>41</v>
      </c>
      <c r="D118" s="46" t="s">
        <v>42</v>
      </c>
      <c r="E118" s="47" t="s">
        <v>43</v>
      </c>
    </row>
    <row r="119" spans="1:5" ht="15" customHeight="1" x14ac:dyDescent="0.2">
      <c r="B119" s="84">
        <v>98278</v>
      </c>
      <c r="C119" s="85"/>
      <c r="D119" s="50" t="s">
        <v>55</v>
      </c>
      <c r="E119" s="75">
        <v>132682</v>
      </c>
    </row>
    <row r="120" spans="1:5" ht="15" customHeight="1" x14ac:dyDescent="0.2">
      <c r="B120" s="86"/>
      <c r="C120" s="53" t="s">
        <v>45</v>
      </c>
      <c r="D120" s="54"/>
      <c r="E120" s="55">
        <f>SUM(E119:E119)</f>
        <v>132682</v>
      </c>
    </row>
    <row r="121" spans="1:5" ht="15" customHeight="1" x14ac:dyDescent="0.25">
      <c r="A121" s="80"/>
      <c r="B121" s="81"/>
      <c r="C121" s="81"/>
      <c r="D121" s="81"/>
      <c r="E121" s="81"/>
    </row>
    <row r="122" spans="1:5" ht="15" customHeight="1" x14ac:dyDescent="0.25">
      <c r="A122" s="68" t="s">
        <v>16</v>
      </c>
      <c r="B122" s="41"/>
      <c r="C122" s="41"/>
    </row>
    <row r="123" spans="1:5" ht="15" customHeight="1" x14ac:dyDescent="0.2">
      <c r="A123" s="83" t="s">
        <v>56</v>
      </c>
      <c r="B123" s="39"/>
      <c r="C123" s="39"/>
      <c r="D123" s="39"/>
      <c r="E123" s="69" t="s">
        <v>57</v>
      </c>
    </row>
    <row r="124" spans="1:5" ht="15" customHeight="1" x14ac:dyDescent="0.2">
      <c r="A124" s="87"/>
      <c r="B124" s="88"/>
      <c r="C124" s="41"/>
      <c r="D124" s="81"/>
      <c r="E124" s="89"/>
    </row>
    <row r="125" spans="1:5" ht="15" customHeight="1" x14ac:dyDescent="0.2">
      <c r="C125" s="44" t="s">
        <v>41</v>
      </c>
      <c r="D125" s="90" t="s">
        <v>58</v>
      </c>
      <c r="E125" s="47" t="s">
        <v>43</v>
      </c>
    </row>
    <row r="126" spans="1:5" ht="15" customHeight="1" x14ac:dyDescent="0.2">
      <c r="C126" s="61">
        <v>3769</v>
      </c>
      <c r="D126" s="91" t="s">
        <v>59</v>
      </c>
      <c r="E126" s="75">
        <v>132682</v>
      </c>
    </row>
    <row r="127" spans="1:5" ht="15" customHeight="1" x14ac:dyDescent="0.2">
      <c r="C127" s="77" t="s">
        <v>45</v>
      </c>
      <c r="D127" s="92"/>
      <c r="E127" s="93">
        <f>SUM(E126:E126)</f>
        <v>132682</v>
      </c>
    </row>
    <row r="128" spans="1:5" ht="15" customHeight="1" x14ac:dyDescent="0.25">
      <c r="A128" s="36"/>
    </row>
    <row r="129" spans="1:5" ht="15" customHeight="1" x14ac:dyDescent="0.25">
      <c r="A129" s="36"/>
    </row>
    <row r="130" spans="1:5" ht="15" customHeight="1" x14ac:dyDescent="0.25">
      <c r="A130" s="36" t="s">
        <v>288</v>
      </c>
    </row>
    <row r="131" spans="1:5" ht="15" customHeight="1" x14ac:dyDescent="0.2">
      <c r="A131" s="176" t="s">
        <v>35</v>
      </c>
      <c r="B131" s="176"/>
      <c r="C131" s="176"/>
      <c r="D131" s="176"/>
      <c r="E131" s="176"/>
    </row>
    <row r="132" spans="1:5" ht="15" customHeight="1" x14ac:dyDescent="0.2">
      <c r="A132" s="176" t="s">
        <v>289</v>
      </c>
      <c r="B132" s="176"/>
      <c r="C132" s="176"/>
      <c r="D132" s="176"/>
      <c r="E132" s="176"/>
    </row>
    <row r="133" spans="1:5" ht="15" customHeight="1" x14ac:dyDescent="0.2">
      <c r="A133" s="177" t="s">
        <v>290</v>
      </c>
      <c r="B133" s="177"/>
      <c r="C133" s="177"/>
      <c r="D133" s="177"/>
      <c r="E133" s="177"/>
    </row>
    <row r="134" spans="1:5" ht="15" customHeight="1" x14ac:dyDescent="0.2">
      <c r="A134" s="177"/>
      <c r="B134" s="177"/>
      <c r="C134" s="177"/>
      <c r="D134" s="177"/>
      <c r="E134" s="177"/>
    </row>
    <row r="135" spans="1:5" ht="15" customHeight="1" x14ac:dyDescent="0.2">
      <c r="A135" s="177"/>
      <c r="B135" s="177"/>
      <c r="C135" s="177"/>
      <c r="D135" s="177"/>
      <c r="E135" s="177"/>
    </row>
    <row r="136" spans="1:5" ht="15" customHeight="1" x14ac:dyDescent="0.2">
      <c r="A136" s="177"/>
      <c r="B136" s="177"/>
      <c r="C136" s="177"/>
      <c r="D136" s="177"/>
      <c r="E136" s="177"/>
    </row>
    <row r="137" spans="1:5" ht="15" customHeight="1" x14ac:dyDescent="0.2">
      <c r="A137" s="177"/>
      <c r="B137" s="177"/>
      <c r="C137" s="177"/>
      <c r="D137" s="177"/>
      <c r="E137" s="177"/>
    </row>
    <row r="138" spans="1:5" ht="15" customHeight="1" x14ac:dyDescent="0.2">
      <c r="A138" s="177"/>
      <c r="B138" s="177"/>
      <c r="C138" s="177"/>
      <c r="D138" s="177"/>
      <c r="E138" s="177"/>
    </row>
    <row r="139" spans="1:5" ht="15" customHeight="1" x14ac:dyDescent="0.2">
      <c r="A139" s="37"/>
      <c r="B139" s="37"/>
      <c r="C139" s="37"/>
      <c r="D139" s="37"/>
      <c r="E139" s="37"/>
    </row>
    <row r="140" spans="1:5" ht="15" customHeight="1" x14ac:dyDescent="0.25">
      <c r="A140" s="38" t="s">
        <v>1</v>
      </c>
      <c r="B140" s="39"/>
      <c r="C140" s="39"/>
      <c r="D140" s="39"/>
      <c r="E140" s="39"/>
    </row>
    <row r="141" spans="1:5" ht="15" customHeight="1" x14ac:dyDescent="0.2">
      <c r="A141" s="83" t="s">
        <v>53</v>
      </c>
      <c r="B141" s="124"/>
      <c r="C141" s="39"/>
      <c r="D141" s="39"/>
      <c r="E141" s="69" t="s">
        <v>54</v>
      </c>
    </row>
    <row r="142" spans="1:5" ht="15" customHeight="1" x14ac:dyDescent="0.25">
      <c r="B142" s="38"/>
      <c r="C142" s="39"/>
      <c r="D142" s="39"/>
      <c r="E142" s="43"/>
    </row>
    <row r="143" spans="1:5" ht="15" customHeight="1" x14ac:dyDescent="0.2">
      <c r="B143" s="44" t="s">
        <v>40</v>
      </c>
      <c r="C143" s="45" t="s">
        <v>41</v>
      </c>
      <c r="D143" s="46" t="s">
        <v>42</v>
      </c>
      <c r="E143" s="47" t="s">
        <v>43</v>
      </c>
    </row>
    <row r="144" spans="1:5" ht="15" customHeight="1" x14ac:dyDescent="0.2">
      <c r="B144" s="48">
        <v>91252</v>
      </c>
      <c r="C144" s="49"/>
      <c r="D144" s="91" t="s">
        <v>291</v>
      </c>
      <c r="E144" s="51">
        <v>33000000</v>
      </c>
    </row>
    <row r="145" spans="1:5" ht="15" customHeight="1" x14ac:dyDescent="0.2">
      <c r="B145" s="48">
        <v>91628</v>
      </c>
      <c r="C145" s="49"/>
      <c r="D145" s="91" t="s">
        <v>292</v>
      </c>
      <c r="E145" s="51">
        <v>89385000</v>
      </c>
    </row>
    <row r="146" spans="1:5" ht="15" customHeight="1" x14ac:dyDescent="0.2">
      <c r="B146" s="52"/>
      <c r="C146" s="53" t="s">
        <v>45</v>
      </c>
      <c r="D146" s="54"/>
      <c r="E146" s="55">
        <f>SUM(E144:E145)</f>
        <v>122385000</v>
      </c>
    </row>
    <row r="147" spans="1:5" ht="15" customHeight="1" x14ac:dyDescent="0.2">
      <c r="A147" s="56"/>
      <c r="B147" s="56"/>
      <c r="C147" s="56"/>
      <c r="D147" s="56"/>
    </row>
    <row r="148" spans="1:5" ht="15" customHeight="1" x14ac:dyDescent="0.25">
      <c r="A148" s="38" t="s">
        <v>16</v>
      </c>
      <c r="B148" s="39"/>
      <c r="C148" s="39"/>
      <c r="D148" s="39"/>
      <c r="E148" s="39"/>
    </row>
    <row r="149" spans="1:5" ht="15" customHeight="1" x14ac:dyDescent="0.2">
      <c r="A149" s="164" t="s">
        <v>94</v>
      </c>
      <c r="B149" s="41"/>
      <c r="C149" s="41"/>
      <c r="D149" s="41"/>
      <c r="E149" s="42" t="s">
        <v>95</v>
      </c>
    </row>
    <row r="150" spans="1:5" ht="15" customHeight="1" x14ac:dyDescent="0.2">
      <c r="A150" s="56"/>
      <c r="B150" s="57"/>
      <c r="C150" s="39"/>
      <c r="E150" s="58"/>
    </row>
    <row r="151" spans="1:5" ht="15" customHeight="1" x14ac:dyDescent="0.2">
      <c r="B151" s="45" t="s">
        <v>40</v>
      </c>
      <c r="C151" s="45" t="s">
        <v>41</v>
      </c>
      <c r="D151" s="59" t="s">
        <v>42</v>
      </c>
      <c r="E151" s="47" t="s">
        <v>43</v>
      </c>
    </row>
    <row r="152" spans="1:5" ht="15" customHeight="1" x14ac:dyDescent="0.2">
      <c r="B152" s="48">
        <v>91252</v>
      </c>
      <c r="C152" s="61"/>
      <c r="D152" s="62" t="s">
        <v>46</v>
      </c>
      <c r="E152" s="51">
        <v>33000000</v>
      </c>
    </row>
    <row r="153" spans="1:5" ht="15" customHeight="1" x14ac:dyDescent="0.2">
      <c r="B153" s="48">
        <v>91628</v>
      </c>
      <c r="C153" s="61"/>
      <c r="D153" s="91" t="s">
        <v>293</v>
      </c>
      <c r="E153" s="51">
        <v>89385000</v>
      </c>
    </row>
    <row r="154" spans="1:5" ht="15" customHeight="1" x14ac:dyDescent="0.2">
      <c r="B154" s="64"/>
      <c r="C154" s="53" t="s">
        <v>45</v>
      </c>
      <c r="D154" s="65"/>
      <c r="E154" s="66">
        <f>SUM(E152:E153)</f>
        <v>122385000</v>
      </c>
    </row>
    <row r="155" spans="1:5" ht="15" customHeight="1" x14ac:dyDescent="0.25">
      <c r="A155" s="36"/>
    </row>
    <row r="156" spans="1:5" ht="15" customHeight="1" x14ac:dyDescent="0.25">
      <c r="A156" s="36"/>
    </row>
    <row r="157" spans="1:5" ht="15" customHeight="1" x14ac:dyDescent="0.25">
      <c r="A157" s="36"/>
    </row>
    <row r="158" spans="1:5" ht="15" customHeight="1" x14ac:dyDescent="0.25">
      <c r="A158" s="36" t="s">
        <v>294</v>
      </c>
    </row>
    <row r="159" spans="1:5" ht="15" customHeight="1" x14ac:dyDescent="0.2">
      <c r="A159" s="177" t="s">
        <v>295</v>
      </c>
      <c r="B159" s="177"/>
      <c r="C159" s="177"/>
      <c r="D159" s="177"/>
      <c r="E159" s="177"/>
    </row>
    <row r="160" spans="1:5" ht="15" customHeight="1" x14ac:dyDescent="0.2">
      <c r="A160" s="177"/>
      <c r="B160" s="177"/>
      <c r="C160" s="177"/>
      <c r="D160" s="177"/>
      <c r="E160" s="177"/>
    </row>
    <row r="161" spans="1:5" ht="15" customHeight="1" x14ac:dyDescent="0.2">
      <c r="A161" s="177"/>
      <c r="B161" s="177"/>
      <c r="C161" s="177"/>
      <c r="D161" s="177"/>
      <c r="E161" s="177"/>
    </row>
    <row r="162" spans="1:5" ht="15" customHeight="1" x14ac:dyDescent="0.2">
      <c r="A162" s="177"/>
      <c r="B162" s="177"/>
      <c r="C162" s="177"/>
      <c r="D162" s="177"/>
      <c r="E162" s="177"/>
    </row>
    <row r="163" spans="1:5" ht="15" customHeight="1" x14ac:dyDescent="0.2">
      <c r="A163" s="177"/>
      <c r="B163" s="177"/>
      <c r="C163" s="177"/>
      <c r="D163" s="177"/>
      <c r="E163" s="177"/>
    </row>
    <row r="164" spans="1:5" ht="15" customHeight="1" x14ac:dyDescent="0.2">
      <c r="A164" s="177"/>
      <c r="B164" s="177"/>
      <c r="C164" s="177"/>
      <c r="D164" s="177"/>
      <c r="E164" s="177"/>
    </row>
    <row r="165" spans="1:5" ht="15" customHeight="1" x14ac:dyDescent="0.2">
      <c r="A165" s="177"/>
      <c r="B165" s="177"/>
      <c r="C165" s="177"/>
      <c r="D165" s="177"/>
      <c r="E165" s="177"/>
    </row>
    <row r="166" spans="1:5" ht="15" customHeight="1" x14ac:dyDescent="0.2">
      <c r="A166" s="177"/>
      <c r="B166" s="177"/>
      <c r="C166" s="177"/>
      <c r="D166" s="177"/>
      <c r="E166" s="177"/>
    </row>
    <row r="167" spans="1:5" ht="15" customHeight="1" x14ac:dyDescent="0.2">
      <c r="A167" s="82"/>
      <c r="B167" s="98"/>
      <c r="C167" s="82"/>
      <c r="D167" s="82"/>
      <c r="E167" s="82"/>
    </row>
    <row r="168" spans="1:5" ht="15" customHeight="1" x14ac:dyDescent="0.25">
      <c r="A168" s="68" t="s">
        <v>1</v>
      </c>
      <c r="B168" s="99"/>
      <c r="C168" s="41"/>
      <c r="D168" s="41"/>
      <c r="E168" s="41"/>
    </row>
    <row r="169" spans="1:5" ht="15" customHeight="1" x14ac:dyDescent="0.2">
      <c r="A169" s="40" t="s">
        <v>69</v>
      </c>
      <c r="B169" s="41"/>
      <c r="C169" s="41"/>
      <c r="D169" s="41"/>
      <c r="E169" s="42" t="s">
        <v>87</v>
      </c>
    </row>
    <row r="170" spans="1:5" ht="15" customHeight="1" x14ac:dyDescent="0.25">
      <c r="A170" s="56"/>
      <c r="B170" s="100"/>
      <c r="C170" s="39"/>
      <c r="D170" s="39"/>
      <c r="E170" s="43"/>
    </row>
    <row r="171" spans="1:5" ht="15" customHeight="1" x14ac:dyDescent="0.2">
      <c r="B171" s="45" t="s">
        <v>40</v>
      </c>
      <c r="C171" s="45" t="s">
        <v>41</v>
      </c>
      <c r="D171" s="46" t="s">
        <v>42</v>
      </c>
      <c r="E171" s="47" t="s">
        <v>43</v>
      </c>
    </row>
    <row r="172" spans="1:5" ht="15" customHeight="1" x14ac:dyDescent="0.2">
      <c r="B172" s="101">
        <v>110595113</v>
      </c>
      <c r="C172" s="49"/>
      <c r="D172" s="143" t="s">
        <v>149</v>
      </c>
      <c r="E172" s="75">
        <v>744119.9</v>
      </c>
    </row>
    <row r="173" spans="1:5" ht="15" customHeight="1" x14ac:dyDescent="0.2">
      <c r="B173" s="101">
        <v>110595823</v>
      </c>
      <c r="C173" s="49"/>
      <c r="D173" s="91" t="s">
        <v>148</v>
      </c>
      <c r="E173" s="75">
        <v>6464576.6399999997</v>
      </c>
    </row>
    <row r="174" spans="1:5" ht="15" customHeight="1" x14ac:dyDescent="0.2">
      <c r="B174" s="86"/>
      <c r="C174" s="53" t="s">
        <v>45</v>
      </c>
      <c r="D174" s="54"/>
      <c r="E174" s="55">
        <f>SUM(E172:E173)</f>
        <v>7208696.54</v>
      </c>
    </row>
    <row r="175" spans="1:5" ht="15" customHeight="1" x14ac:dyDescent="0.2"/>
    <row r="176" spans="1:5" ht="15" customHeight="1" x14ac:dyDescent="0.25">
      <c r="A176" s="68" t="s">
        <v>16</v>
      </c>
    </row>
    <row r="177" spans="1:5" ht="15" customHeight="1" x14ac:dyDescent="0.2">
      <c r="A177" s="40" t="s">
        <v>69</v>
      </c>
      <c r="B177" s="41"/>
      <c r="C177" s="41"/>
      <c r="D177" s="41"/>
      <c r="E177" s="42" t="s">
        <v>87</v>
      </c>
    </row>
    <row r="178" spans="1:5" ht="15" customHeight="1" x14ac:dyDescent="0.2"/>
    <row r="179" spans="1:5" ht="15" customHeight="1" x14ac:dyDescent="0.2">
      <c r="C179" s="44" t="s">
        <v>41</v>
      </c>
      <c r="D179" s="95" t="s">
        <v>58</v>
      </c>
      <c r="E179" s="44" t="s">
        <v>43</v>
      </c>
    </row>
    <row r="180" spans="1:5" ht="15" customHeight="1" x14ac:dyDescent="0.2">
      <c r="C180" s="61">
        <v>2212</v>
      </c>
      <c r="D180" s="91" t="s">
        <v>296</v>
      </c>
      <c r="E180" s="75">
        <v>744119.9</v>
      </c>
    </row>
    <row r="181" spans="1:5" ht="15" customHeight="1" x14ac:dyDescent="0.2">
      <c r="C181" s="61">
        <v>2212</v>
      </c>
      <c r="D181" s="91" t="s">
        <v>111</v>
      </c>
      <c r="E181" s="75">
        <v>6464576.6399999997</v>
      </c>
    </row>
    <row r="182" spans="1:5" ht="15" customHeight="1" x14ac:dyDescent="0.2">
      <c r="C182" s="77" t="s">
        <v>45</v>
      </c>
      <c r="D182" s="92"/>
      <c r="E182" s="93">
        <f>SUM(E180:E181)</f>
        <v>7208696.54</v>
      </c>
    </row>
    <row r="183" spans="1:5" ht="15" customHeight="1" x14ac:dyDescent="0.25">
      <c r="A183" s="36"/>
    </row>
    <row r="184" spans="1:5" ht="15" customHeight="1" x14ac:dyDescent="0.25">
      <c r="A184" s="36"/>
    </row>
    <row r="185" spans="1:5" ht="15" customHeight="1" x14ac:dyDescent="0.25">
      <c r="A185" s="36" t="s">
        <v>297</v>
      </c>
    </row>
    <row r="186" spans="1:5" ht="15" customHeight="1" x14ac:dyDescent="0.2">
      <c r="A186" s="176" t="s">
        <v>35</v>
      </c>
      <c r="B186" s="176"/>
      <c r="C186" s="176"/>
      <c r="D186" s="176"/>
      <c r="E186" s="176"/>
    </row>
    <row r="187" spans="1:5" ht="15" customHeight="1" x14ac:dyDescent="0.2">
      <c r="A187" s="176" t="s">
        <v>298</v>
      </c>
      <c r="B187" s="176"/>
      <c r="C187" s="176"/>
      <c r="D187" s="176"/>
      <c r="E187" s="176"/>
    </row>
    <row r="188" spans="1:5" ht="15" customHeight="1" x14ac:dyDescent="0.2">
      <c r="A188" s="175" t="s">
        <v>299</v>
      </c>
      <c r="B188" s="175"/>
      <c r="C188" s="175"/>
      <c r="D188" s="175"/>
      <c r="E188" s="175"/>
    </row>
    <row r="189" spans="1:5" ht="15" customHeight="1" x14ac:dyDescent="0.2">
      <c r="A189" s="175"/>
      <c r="B189" s="175"/>
      <c r="C189" s="175"/>
      <c r="D189" s="175"/>
      <c r="E189" s="175"/>
    </row>
    <row r="190" spans="1:5" ht="15" customHeight="1" x14ac:dyDescent="0.2">
      <c r="A190" s="175"/>
      <c r="B190" s="175"/>
      <c r="C190" s="175"/>
      <c r="D190" s="175"/>
      <c r="E190" s="175"/>
    </row>
    <row r="191" spans="1:5" ht="15" customHeight="1" x14ac:dyDescent="0.2">
      <c r="A191" s="175"/>
      <c r="B191" s="175"/>
      <c r="C191" s="175"/>
      <c r="D191" s="175"/>
      <c r="E191" s="175"/>
    </row>
    <row r="192" spans="1:5" ht="15" customHeight="1" x14ac:dyDescent="0.2">
      <c r="A192" s="175"/>
      <c r="B192" s="175"/>
      <c r="C192" s="175"/>
      <c r="D192" s="175"/>
      <c r="E192" s="175"/>
    </row>
    <row r="193" spans="1:5" ht="15" customHeight="1" x14ac:dyDescent="0.2">
      <c r="A193" s="175"/>
      <c r="B193" s="175"/>
      <c r="C193" s="175"/>
      <c r="D193" s="175"/>
      <c r="E193" s="175"/>
    </row>
    <row r="194" spans="1:5" ht="15" customHeight="1" x14ac:dyDescent="0.2">
      <c r="A194" s="175"/>
      <c r="B194" s="175"/>
      <c r="C194" s="175"/>
      <c r="D194" s="175"/>
      <c r="E194" s="175"/>
    </row>
    <row r="195" spans="1:5" ht="15" customHeight="1" x14ac:dyDescent="0.2">
      <c r="A195" s="82"/>
      <c r="B195" s="98"/>
      <c r="C195" s="82"/>
      <c r="D195" s="82"/>
      <c r="E195" s="82"/>
    </row>
    <row r="196" spans="1:5" ht="15" customHeight="1" x14ac:dyDescent="0.25">
      <c r="A196" s="68" t="s">
        <v>1</v>
      </c>
      <c r="B196" s="99"/>
      <c r="C196" s="41"/>
      <c r="D196" s="41"/>
      <c r="E196" s="41"/>
    </row>
    <row r="197" spans="1:5" ht="15" customHeight="1" x14ac:dyDescent="0.2">
      <c r="A197" s="40" t="s">
        <v>69</v>
      </c>
      <c r="B197" s="41"/>
      <c r="C197" s="41"/>
      <c r="D197" s="41"/>
      <c r="E197" s="42" t="s">
        <v>70</v>
      </c>
    </row>
    <row r="198" spans="1:5" ht="15" customHeight="1" x14ac:dyDescent="0.25">
      <c r="A198" s="56"/>
      <c r="B198" s="100"/>
      <c r="C198" s="39"/>
      <c r="D198" s="39"/>
      <c r="E198" s="43"/>
    </row>
    <row r="199" spans="1:5" ht="15" customHeight="1" x14ac:dyDescent="0.2">
      <c r="B199" s="45" t="s">
        <v>40</v>
      </c>
      <c r="C199" s="45" t="s">
        <v>41</v>
      </c>
      <c r="D199" s="46" t="s">
        <v>42</v>
      </c>
      <c r="E199" s="47" t="s">
        <v>43</v>
      </c>
    </row>
    <row r="200" spans="1:5" ht="15" customHeight="1" x14ac:dyDescent="0.2">
      <c r="B200" s="101">
        <v>107117968</v>
      </c>
      <c r="C200" s="49"/>
      <c r="D200" s="102" t="s">
        <v>71</v>
      </c>
      <c r="E200" s="75">
        <v>318739.78999999998</v>
      </c>
    </row>
    <row r="201" spans="1:5" ht="15" customHeight="1" x14ac:dyDescent="0.2">
      <c r="B201" s="101">
        <v>107517969</v>
      </c>
      <c r="C201" s="49"/>
      <c r="D201" s="102" t="s">
        <v>71</v>
      </c>
      <c r="E201" s="75">
        <v>5418576.4800000004</v>
      </c>
    </row>
    <row r="202" spans="1:5" ht="15" customHeight="1" x14ac:dyDescent="0.2">
      <c r="B202" s="86"/>
      <c r="C202" s="53" t="s">
        <v>45</v>
      </c>
      <c r="D202" s="54"/>
      <c r="E202" s="55">
        <f>SUM(E200:E201)</f>
        <v>5737316.2700000005</v>
      </c>
    </row>
    <row r="203" spans="1:5" ht="15" customHeight="1" x14ac:dyDescent="0.2"/>
    <row r="204" spans="1:5" ht="15" customHeight="1" x14ac:dyDescent="0.2"/>
    <row r="205" spans="1:5" ht="15" customHeight="1" x14ac:dyDescent="0.2"/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38" t="s">
        <v>16</v>
      </c>
      <c r="B210" s="39"/>
      <c r="C210" s="39"/>
      <c r="D210" s="39"/>
      <c r="E210" s="39"/>
    </row>
    <row r="211" spans="1:5" ht="15" customHeight="1" x14ac:dyDescent="0.2">
      <c r="A211" s="83" t="s">
        <v>53</v>
      </c>
      <c r="B211" s="39"/>
      <c r="C211" s="39"/>
      <c r="D211" s="39"/>
      <c r="E211" s="69" t="s">
        <v>54</v>
      </c>
    </row>
    <row r="212" spans="1:5" ht="15" customHeight="1" x14ac:dyDescent="0.25">
      <c r="A212" s="38"/>
      <c r="B212" s="56"/>
      <c r="C212" s="39"/>
      <c r="D212" s="39"/>
      <c r="E212" s="43"/>
    </row>
    <row r="213" spans="1:5" ht="15" customHeight="1" x14ac:dyDescent="0.2">
      <c r="A213" s="103"/>
      <c r="B213" s="103"/>
      <c r="C213" s="45" t="s">
        <v>41</v>
      </c>
      <c r="D213" s="46" t="s">
        <v>42</v>
      </c>
      <c r="E213" s="47" t="s">
        <v>43</v>
      </c>
    </row>
    <row r="214" spans="1:5" ht="15" customHeight="1" x14ac:dyDescent="0.2">
      <c r="A214" s="104"/>
      <c r="B214" s="105"/>
      <c r="C214" s="106"/>
      <c r="D214" s="102" t="s">
        <v>72</v>
      </c>
      <c r="E214" s="75">
        <v>5737316.2699999996</v>
      </c>
    </row>
    <row r="215" spans="1:5" ht="15" customHeight="1" x14ac:dyDescent="0.2">
      <c r="A215" s="107"/>
      <c r="B215" s="108"/>
      <c r="C215" s="53" t="s">
        <v>45</v>
      </c>
      <c r="D215" s="54"/>
      <c r="E215" s="55">
        <f>SUM(E214:E214)</f>
        <v>5737316.2699999996</v>
      </c>
    </row>
    <row r="216" spans="1:5" ht="15" customHeight="1" x14ac:dyDescent="0.25">
      <c r="A216" s="36"/>
    </row>
    <row r="217" spans="1:5" ht="15" customHeight="1" x14ac:dyDescent="0.25">
      <c r="A217" s="36"/>
    </row>
    <row r="218" spans="1:5" ht="15" customHeight="1" x14ac:dyDescent="0.25">
      <c r="A218" s="36" t="s">
        <v>300</v>
      </c>
    </row>
    <row r="219" spans="1:5" ht="15" customHeight="1" x14ac:dyDescent="0.2">
      <c r="A219" s="176" t="s">
        <v>35</v>
      </c>
      <c r="B219" s="176"/>
      <c r="C219" s="176"/>
      <c r="D219" s="176"/>
      <c r="E219" s="176"/>
    </row>
    <row r="220" spans="1:5" ht="15" customHeight="1" x14ac:dyDescent="0.2">
      <c r="A220" s="175" t="s">
        <v>301</v>
      </c>
      <c r="B220" s="175"/>
      <c r="C220" s="175"/>
      <c r="D220" s="175"/>
      <c r="E220" s="175"/>
    </row>
    <row r="221" spans="1:5" ht="15" customHeight="1" x14ac:dyDescent="0.2">
      <c r="A221" s="175"/>
      <c r="B221" s="175"/>
      <c r="C221" s="175"/>
      <c r="D221" s="175"/>
      <c r="E221" s="175"/>
    </row>
    <row r="222" spans="1:5" ht="15" customHeight="1" x14ac:dyDescent="0.2">
      <c r="A222" s="175"/>
      <c r="B222" s="175"/>
      <c r="C222" s="175"/>
      <c r="D222" s="175"/>
      <c r="E222" s="175"/>
    </row>
    <row r="223" spans="1:5" ht="15" customHeight="1" x14ac:dyDescent="0.2">
      <c r="A223" s="175"/>
      <c r="B223" s="175"/>
      <c r="C223" s="175"/>
      <c r="D223" s="175"/>
      <c r="E223" s="175"/>
    </row>
    <row r="224" spans="1:5" ht="15" customHeight="1" x14ac:dyDescent="0.2">
      <c r="A224" s="175"/>
      <c r="B224" s="175"/>
      <c r="C224" s="175"/>
      <c r="D224" s="175"/>
      <c r="E224" s="175"/>
    </row>
    <row r="225" spans="1:5" ht="15" customHeight="1" x14ac:dyDescent="0.2">
      <c r="A225" s="175"/>
      <c r="B225" s="175"/>
      <c r="C225" s="175"/>
      <c r="D225" s="175"/>
      <c r="E225" s="175"/>
    </row>
    <row r="226" spans="1:5" ht="15" customHeight="1" x14ac:dyDescent="0.2">
      <c r="A226" s="175"/>
      <c r="B226" s="175"/>
      <c r="C226" s="175"/>
      <c r="D226" s="175"/>
      <c r="E226" s="175"/>
    </row>
    <row r="227" spans="1:5" ht="15" customHeight="1" x14ac:dyDescent="0.2">
      <c r="A227" s="82"/>
      <c r="B227" s="98"/>
      <c r="C227" s="82"/>
      <c r="D227" s="82"/>
      <c r="E227" s="82"/>
    </row>
    <row r="228" spans="1:5" ht="15" customHeight="1" x14ac:dyDescent="0.25">
      <c r="A228" s="68" t="s">
        <v>1</v>
      </c>
      <c r="B228" s="99"/>
      <c r="C228" s="41"/>
      <c r="D228" s="41"/>
      <c r="E228" s="41"/>
    </row>
    <row r="229" spans="1:5" ht="15" customHeight="1" x14ac:dyDescent="0.2">
      <c r="A229" s="40" t="s">
        <v>69</v>
      </c>
      <c r="B229" s="41"/>
      <c r="C229" s="41"/>
      <c r="D229" s="41"/>
      <c r="E229" s="42" t="s">
        <v>70</v>
      </c>
    </row>
    <row r="230" spans="1:5" ht="15" customHeight="1" x14ac:dyDescent="0.25">
      <c r="A230" s="56"/>
      <c r="B230" s="100"/>
      <c r="C230" s="39"/>
      <c r="D230" s="39"/>
      <c r="E230" s="43"/>
    </row>
    <row r="231" spans="1:5" ht="15" customHeight="1" x14ac:dyDescent="0.2">
      <c r="B231" s="45" t="s">
        <v>40</v>
      </c>
      <c r="C231" s="45" t="s">
        <v>41</v>
      </c>
      <c r="D231" s="46" t="s">
        <v>42</v>
      </c>
      <c r="E231" s="47" t="s">
        <v>43</v>
      </c>
    </row>
    <row r="232" spans="1:5" ht="15" customHeight="1" x14ac:dyDescent="0.2">
      <c r="B232" s="101">
        <v>106515974</v>
      </c>
      <c r="C232" s="49"/>
      <c r="D232" s="102" t="s">
        <v>71</v>
      </c>
      <c r="E232" s="75">
        <v>1164763.07</v>
      </c>
    </row>
    <row r="233" spans="1:5" ht="15" customHeight="1" x14ac:dyDescent="0.2">
      <c r="B233" s="86"/>
      <c r="C233" s="53" t="s">
        <v>45</v>
      </c>
      <c r="D233" s="54"/>
      <c r="E233" s="55">
        <f>SUM(E232:E232)</f>
        <v>1164763.07</v>
      </c>
    </row>
    <row r="234" spans="1:5" ht="15" customHeight="1" x14ac:dyDescent="0.2"/>
    <row r="235" spans="1:5" ht="15" customHeight="1" x14ac:dyDescent="0.25">
      <c r="A235" s="38" t="s">
        <v>16</v>
      </c>
      <c r="B235" s="39"/>
      <c r="C235" s="39"/>
      <c r="D235" s="39"/>
      <c r="E235" s="39"/>
    </row>
    <row r="236" spans="1:5" ht="15" customHeight="1" x14ac:dyDescent="0.2">
      <c r="A236" s="83" t="s">
        <v>53</v>
      </c>
      <c r="B236" s="39"/>
      <c r="C236" s="39"/>
      <c r="D236" s="39"/>
      <c r="E236" s="69" t="s">
        <v>54</v>
      </c>
    </row>
    <row r="237" spans="1:5" ht="15" customHeight="1" x14ac:dyDescent="0.2"/>
    <row r="238" spans="1:5" ht="15" customHeight="1" x14ac:dyDescent="0.2">
      <c r="C238" s="45" t="s">
        <v>41</v>
      </c>
      <c r="D238" s="46" t="s">
        <v>42</v>
      </c>
      <c r="E238" s="47" t="s">
        <v>43</v>
      </c>
    </row>
    <row r="239" spans="1:5" ht="15" customHeight="1" x14ac:dyDescent="0.2">
      <c r="C239" s="106"/>
      <c r="D239" s="102" t="s">
        <v>72</v>
      </c>
      <c r="E239" s="75">
        <v>1164763.07</v>
      </c>
    </row>
    <row r="240" spans="1:5" ht="15" customHeight="1" x14ac:dyDescent="0.2">
      <c r="C240" s="53" t="s">
        <v>45</v>
      </c>
      <c r="D240" s="54"/>
      <c r="E240" s="55">
        <f>SUM(E239:E239)</f>
        <v>1164763.07</v>
      </c>
    </row>
    <row r="241" spans="1:5" ht="15" customHeight="1" x14ac:dyDescent="0.25">
      <c r="A241" s="36"/>
    </row>
    <row r="242" spans="1:5" ht="15" customHeight="1" x14ac:dyDescent="0.25">
      <c r="A242" s="36"/>
    </row>
    <row r="243" spans="1:5" ht="15" customHeight="1" x14ac:dyDescent="0.25">
      <c r="A243" s="36" t="s">
        <v>302</v>
      </c>
    </row>
    <row r="244" spans="1:5" ht="15" customHeight="1" x14ac:dyDescent="0.2">
      <c r="A244" s="176" t="s">
        <v>35</v>
      </c>
      <c r="B244" s="176"/>
      <c r="C244" s="176"/>
      <c r="D244" s="176"/>
      <c r="E244" s="176"/>
    </row>
    <row r="245" spans="1:5" ht="15" customHeight="1" x14ac:dyDescent="0.2">
      <c r="A245" s="176" t="s">
        <v>74</v>
      </c>
      <c r="B245" s="176"/>
      <c r="C245" s="176"/>
      <c r="D245" s="176"/>
      <c r="E245" s="176"/>
    </row>
    <row r="246" spans="1:5" ht="15" customHeight="1" x14ac:dyDescent="0.2">
      <c r="A246" s="177" t="s">
        <v>303</v>
      </c>
      <c r="B246" s="177"/>
      <c r="C246" s="177"/>
      <c r="D246" s="177"/>
      <c r="E246" s="177"/>
    </row>
    <row r="247" spans="1:5" ht="15" customHeight="1" x14ac:dyDescent="0.2">
      <c r="A247" s="177"/>
      <c r="B247" s="177"/>
      <c r="C247" s="177"/>
      <c r="D247" s="177"/>
      <c r="E247" s="177"/>
    </row>
    <row r="248" spans="1:5" ht="15" customHeight="1" x14ac:dyDescent="0.2">
      <c r="A248" s="177"/>
      <c r="B248" s="177"/>
      <c r="C248" s="177"/>
      <c r="D248" s="177"/>
      <c r="E248" s="177"/>
    </row>
    <row r="249" spans="1:5" ht="15" customHeight="1" x14ac:dyDescent="0.2">
      <c r="A249" s="177"/>
      <c r="B249" s="177"/>
      <c r="C249" s="177"/>
      <c r="D249" s="177"/>
      <c r="E249" s="177"/>
    </row>
    <row r="250" spans="1:5" ht="15" customHeight="1" x14ac:dyDescent="0.2">
      <c r="A250" s="177"/>
      <c r="B250" s="177"/>
      <c r="C250" s="177"/>
      <c r="D250" s="177"/>
      <c r="E250" s="177"/>
    </row>
    <row r="251" spans="1:5" ht="15" customHeight="1" x14ac:dyDescent="0.2">
      <c r="A251" s="177"/>
      <c r="B251" s="177"/>
      <c r="C251" s="177"/>
      <c r="D251" s="177"/>
      <c r="E251" s="177"/>
    </row>
    <row r="252" spans="1:5" ht="15" customHeight="1" x14ac:dyDescent="0.2">
      <c r="A252" s="177"/>
      <c r="B252" s="177"/>
      <c r="C252" s="177"/>
      <c r="D252" s="177"/>
      <c r="E252" s="177"/>
    </row>
    <row r="253" spans="1:5" ht="15" customHeight="1" x14ac:dyDescent="0.2">
      <c r="A253" s="82"/>
      <c r="B253" s="82"/>
      <c r="C253" s="82"/>
      <c r="D253" s="82"/>
      <c r="E253" s="82"/>
    </row>
    <row r="254" spans="1:5" ht="15" customHeight="1" x14ac:dyDescent="0.25">
      <c r="A254" s="68" t="s">
        <v>1</v>
      </c>
      <c r="B254" s="99"/>
      <c r="C254" s="41"/>
      <c r="D254" s="41"/>
      <c r="E254" s="41"/>
    </row>
    <row r="255" spans="1:5" ht="15" customHeight="1" x14ac:dyDescent="0.2">
      <c r="A255" s="40" t="s">
        <v>81</v>
      </c>
      <c r="B255" s="41"/>
      <c r="C255" s="41"/>
      <c r="D255" s="41"/>
      <c r="E255" s="42" t="s">
        <v>82</v>
      </c>
    </row>
    <row r="256" spans="1:5" ht="15" customHeight="1" x14ac:dyDescent="0.25">
      <c r="A256" s="56"/>
      <c r="B256" s="100"/>
      <c r="C256" s="39"/>
      <c r="D256" s="39"/>
      <c r="E256" s="43"/>
    </row>
    <row r="257" spans="1:5" ht="15" customHeight="1" x14ac:dyDescent="0.2">
      <c r="B257" s="45" t="s">
        <v>40</v>
      </c>
      <c r="C257" s="45" t="s">
        <v>41</v>
      </c>
      <c r="D257" s="46" t="s">
        <v>42</v>
      </c>
      <c r="E257" s="47" t="s">
        <v>43</v>
      </c>
    </row>
    <row r="258" spans="1:5" ht="15" customHeight="1" x14ac:dyDescent="0.2">
      <c r="B258" s="48">
        <v>17055</v>
      </c>
      <c r="C258" s="49"/>
      <c r="D258" s="50" t="s">
        <v>44</v>
      </c>
      <c r="E258" s="75">
        <v>2425000</v>
      </c>
    </row>
    <row r="259" spans="1:5" ht="15" customHeight="1" x14ac:dyDescent="0.2">
      <c r="B259" s="86"/>
      <c r="C259" s="53" t="s">
        <v>45</v>
      </c>
      <c r="D259" s="54"/>
      <c r="E259" s="55">
        <f>SUM(E258:E258)</f>
        <v>2425000</v>
      </c>
    </row>
    <row r="260" spans="1:5" ht="15" customHeight="1" x14ac:dyDescent="0.2"/>
    <row r="261" spans="1:5" ht="15" customHeight="1" x14ac:dyDescent="0.2"/>
    <row r="262" spans="1:5" ht="15" customHeight="1" x14ac:dyDescent="0.25">
      <c r="A262" s="68" t="s">
        <v>16</v>
      </c>
      <c r="B262" s="41"/>
      <c r="C262" s="41"/>
      <c r="D262" s="56"/>
      <c r="E262" s="56"/>
    </row>
    <row r="263" spans="1:5" ht="15" customHeight="1" x14ac:dyDescent="0.2">
      <c r="A263" s="40" t="s">
        <v>81</v>
      </c>
      <c r="B263" s="41"/>
      <c r="C263" s="41"/>
      <c r="D263" s="41"/>
      <c r="E263" s="42" t="s">
        <v>82</v>
      </c>
    </row>
    <row r="264" spans="1:5" ht="15" customHeight="1" x14ac:dyDescent="0.2">
      <c r="A264" s="87"/>
      <c r="B264" s="88"/>
      <c r="C264" s="41"/>
      <c r="D264" s="87"/>
      <c r="E264" s="89"/>
    </row>
    <row r="265" spans="1:5" ht="15" customHeight="1" x14ac:dyDescent="0.2">
      <c r="A265" s="118"/>
      <c r="B265" s="118"/>
      <c r="C265" s="44" t="s">
        <v>41</v>
      </c>
      <c r="D265" s="95" t="s">
        <v>58</v>
      </c>
      <c r="E265" s="44" t="s">
        <v>43</v>
      </c>
    </row>
    <row r="266" spans="1:5" ht="15" customHeight="1" x14ac:dyDescent="0.2">
      <c r="A266" s="158"/>
      <c r="B266" s="105"/>
      <c r="C266" s="61">
        <v>2143</v>
      </c>
      <c r="D266" s="91" t="s">
        <v>65</v>
      </c>
      <c r="E266" s="75">
        <v>2425000</v>
      </c>
    </row>
    <row r="267" spans="1:5" ht="15" customHeight="1" x14ac:dyDescent="0.2">
      <c r="A267" s="121"/>
      <c r="B267" s="41"/>
      <c r="C267" s="77" t="s">
        <v>45</v>
      </c>
      <c r="D267" s="92"/>
      <c r="E267" s="93">
        <f>SUM(E266:E266)</f>
        <v>2425000</v>
      </c>
    </row>
    <row r="268" spans="1:5" ht="15" customHeight="1" x14ac:dyDescent="0.25">
      <c r="A268" s="36"/>
    </row>
    <row r="269" spans="1:5" ht="15" customHeight="1" x14ac:dyDescent="0.25">
      <c r="A269" s="36"/>
    </row>
    <row r="270" spans="1:5" ht="15" customHeight="1" x14ac:dyDescent="0.25">
      <c r="A270" s="36" t="s">
        <v>304</v>
      </c>
    </row>
    <row r="271" spans="1:5" ht="15" customHeight="1" x14ac:dyDescent="0.2">
      <c r="A271" s="174" t="s">
        <v>153</v>
      </c>
      <c r="B271" s="174"/>
      <c r="C271" s="174"/>
      <c r="D271" s="174"/>
      <c r="E271" s="174"/>
    </row>
    <row r="272" spans="1:5" ht="15" customHeight="1" x14ac:dyDescent="0.2">
      <c r="A272" s="176" t="s">
        <v>61</v>
      </c>
      <c r="B272" s="176"/>
      <c r="C272" s="176"/>
      <c r="D272" s="176"/>
      <c r="E272" s="176"/>
    </row>
    <row r="273" spans="1:5" ht="15" customHeight="1" x14ac:dyDescent="0.2">
      <c r="A273" s="177" t="s">
        <v>305</v>
      </c>
      <c r="B273" s="177"/>
      <c r="C273" s="177"/>
      <c r="D273" s="177"/>
      <c r="E273" s="177"/>
    </row>
    <row r="274" spans="1:5" ht="15" customHeight="1" x14ac:dyDescent="0.2">
      <c r="A274" s="177"/>
      <c r="B274" s="177"/>
      <c r="C274" s="177"/>
      <c r="D274" s="177"/>
      <c r="E274" s="177"/>
    </row>
    <row r="275" spans="1:5" ht="15" customHeight="1" x14ac:dyDescent="0.2">
      <c r="A275" s="177"/>
      <c r="B275" s="177"/>
      <c r="C275" s="177"/>
      <c r="D275" s="177"/>
      <c r="E275" s="177"/>
    </row>
    <row r="276" spans="1:5" ht="15" customHeight="1" x14ac:dyDescent="0.2">
      <c r="A276" s="177"/>
      <c r="B276" s="177"/>
      <c r="C276" s="177"/>
      <c r="D276" s="177"/>
      <c r="E276" s="177"/>
    </row>
    <row r="277" spans="1:5" ht="15" customHeight="1" x14ac:dyDescent="0.2">
      <c r="A277" s="177"/>
      <c r="B277" s="177"/>
      <c r="C277" s="177"/>
      <c r="D277" s="177"/>
      <c r="E277" s="177"/>
    </row>
    <row r="278" spans="1:5" ht="15" customHeight="1" x14ac:dyDescent="0.2">
      <c r="A278" s="177"/>
      <c r="B278" s="177"/>
      <c r="C278" s="177"/>
      <c r="D278" s="177"/>
      <c r="E278" s="177"/>
    </row>
    <row r="279" spans="1:5" ht="15" customHeight="1" x14ac:dyDescent="0.2">
      <c r="A279" s="177"/>
      <c r="B279" s="177"/>
      <c r="C279" s="177"/>
      <c r="D279" s="177"/>
      <c r="E279" s="177"/>
    </row>
    <row r="280" spans="1:5" ht="15" customHeight="1" x14ac:dyDescent="0.2"/>
    <row r="281" spans="1:5" ht="15" customHeight="1" x14ac:dyDescent="0.25">
      <c r="A281" s="68" t="s">
        <v>1</v>
      </c>
      <c r="B281" s="39"/>
      <c r="C281" s="39"/>
      <c r="D281" s="39"/>
      <c r="E281" s="39"/>
    </row>
    <row r="282" spans="1:5" ht="15" customHeight="1" x14ac:dyDescent="0.2">
      <c r="A282" s="129" t="s">
        <v>81</v>
      </c>
      <c r="B282" s="39"/>
      <c r="C282" s="39"/>
      <c r="D282" s="39"/>
      <c r="E282" s="69" t="s">
        <v>219</v>
      </c>
    </row>
    <row r="283" spans="1:5" ht="15" customHeight="1" x14ac:dyDescent="0.25">
      <c r="A283" s="38"/>
      <c r="B283" s="56"/>
      <c r="C283" s="39"/>
      <c r="D283" s="39"/>
      <c r="E283" s="43"/>
    </row>
    <row r="284" spans="1:5" ht="15" customHeight="1" x14ac:dyDescent="0.2">
      <c r="B284" s="45" t="s">
        <v>40</v>
      </c>
      <c r="C284" s="45" t="s">
        <v>41</v>
      </c>
      <c r="D284" s="46" t="s">
        <v>42</v>
      </c>
      <c r="E284" s="44" t="s">
        <v>43</v>
      </c>
    </row>
    <row r="285" spans="1:5" ht="15" customHeight="1" x14ac:dyDescent="0.2">
      <c r="B285" s="101">
        <v>120113014</v>
      </c>
      <c r="C285" s="96"/>
      <c r="D285" s="112" t="s">
        <v>306</v>
      </c>
      <c r="E285" s="120">
        <v>940158.29</v>
      </c>
    </row>
    <row r="286" spans="1:5" ht="15" customHeight="1" x14ac:dyDescent="0.2">
      <c r="B286" s="101">
        <v>120513014</v>
      </c>
      <c r="C286" s="96"/>
      <c r="D286" s="112" t="s">
        <v>306</v>
      </c>
      <c r="E286" s="120">
        <v>5327563.66</v>
      </c>
    </row>
    <row r="287" spans="1:5" ht="15" customHeight="1" x14ac:dyDescent="0.2">
      <c r="B287" s="142"/>
      <c r="C287" s="53" t="s">
        <v>45</v>
      </c>
      <c r="D287" s="54"/>
      <c r="E287" s="55">
        <f>SUM(E285:E286)</f>
        <v>6267721.9500000002</v>
      </c>
    </row>
    <row r="288" spans="1:5" ht="15" customHeight="1" x14ac:dyDescent="0.2"/>
    <row r="289" spans="1:7" ht="15" customHeight="1" x14ac:dyDescent="0.25">
      <c r="A289" s="38" t="s">
        <v>16</v>
      </c>
      <c r="B289" s="39"/>
      <c r="C289" s="39"/>
      <c r="D289" s="39"/>
      <c r="E289" s="39"/>
    </row>
    <row r="290" spans="1:7" ht="15" customHeight="1" x14ac:dyDescent="0.2">
      <c r="A290" s="129" t="s">
        <v>81</v>
      </c>
      <c r="B290" s="39"/>
      <c r="C290" s="39"/>
      <c r="D290" s="39"/>
      <c r="E290" s="69" t="s">
        <v>219</v>
      </c>
    </row>
    <row r="291" spans="1:7" ht="15" customHeight="1" x14ac:dyDescent="0.25">
      <c r="A291" s="38"/>
      <c r="B291" s="56"/>
      <c r="C291" s="39"/>
      <c r="D291" s="39"/>
      <c r="E291" s="43"/>
    </row>
    <row r="292" spans="1:7" ht="15" customHeight="1" x14ac:dyDescent="0.2">
      <c r="A292" s="144"/>
      <c r="B292" s="103"/>
      <c r="C292" s="45" t="s">
        <v>41</v>
      </c>
      <c r="D292" s="46" t="s">
        <v>58</v>
      </c>
      <c r="E292" s="44" t="s">
        <v>43</v>
      </c>
    </row>
    <row r="293" spans="1:7" ht="15" customHeight="1" x14ac:dyDescent="0.2">
      <c r="A293" s="158"/>
      <c r="B293" s="105"/>
      <c r="C293" s="96">
        <v>3141</v>
      </c>
      <c r="D293" s="97" t="s">
        <v>110</v>
      </c>
      <c r="E293" s="120">
        <v>5618807.25</v>
      </c>
    </row>
    <row r="294" spans="1:7" ht="15" customHeight="1" x14ac:dyDescent="0.2">
      <c r="A294" s="126"/>
      <c r="B294" s="117"/>
      <c r="C294" s="53" t="s">
        <v>45</v>
      </c>
      <c r="D294" s="54"/>
      <c r="E294" s="55">
        <f>SUM(E293:E293)</f>
        <v>5618807.25</v>
      </c>
    </row>
    <row r="295" spans="1:7" ht="15" customHeight="1" x14ac:dyDescent="0.25">
      <c r="A295" s="36"/>
    </row>
    <row r="296" spans="1:7" ht="15" customHeight="1" x14ac:dyDescent="0.25">
      <c r="A296" s="36"/>
      <c r="B296" s="44" t="s">
        <v>40</v>
      </c>
      <c r="C296" s="44" t="s">
        <v>41</v>
      </c>
      <c r="D296" s="72" t="s">
        <v>42</v>
      </c>
      <c r="E296" s="44" t="s">
        <v>43</v>
      </c>
    </row>
    <row r="297" spans="1:7" ht="15" customHeight="1" x14ac:dyDescent="0.25">
      <c r="A297" s="36"/>
      <c r="B297" s="73">
        <v>120113014</v>
      </c>
      <c r="C297" s="74"/>
      <c r="D297" s="62" t="s">
        <v>46</v>
      </c>
      <c r="E297" s="75">
        <v>97337.200000000012</v>
      </c>
    </row>
    <row r="298" spans="1:7" ht="15" customHeight="1" x14ac:dyDescent="0.25">
      <c r="A298" s="36"/>
      <c r="B298" s="73">
        <v>120513014</v>
      </c>
      <c r="C298" s="74"/>
      <c r="D298" s="62" t="s">
        <v>46</v>
      </c>
      <c r="E298" s="75">
        <v>551577.5</v>
      </c>
    </row>
    <row r="299" spans="1:7" ht="15" customHeight="1" x14ac:dyDescent="0.25">
      <c r="A299" s="36"/>
      <c r="B299" s="76"/>
      <c r="C299" s="77" t="s">
        <v>45</v>
      </c>
      <c r="D299" s="78"/>
      <c r="E299" s="79">
        <f>SUM(E297:E298)</f>
        <v>648914.69999999995</v>
      </c>
      <c r="G299" s="179">
        <f>+E294+E299</f>
        <v>6267721.9500000002</v>
      </c>
    </row>
    <row r="300" spans="1:7" ht="15" customHeight="1" x14ac:dyDescent="0.25">
      <c r="A300" s="36"/>
    </row>
    <row r="301" spans="1:7" ht="15" customHeight="1" x14ac:dyDescent="0.25">
      <c r="A301" s="36"/>
    </row>
    <row r="302" spans="1:7" ht="15" customHeight="1" x14ac:dyDescent="0.25">
      <c r="A302" s="36" t="s">
        <v>307</v>
      </c>
    </row>
    <row r="303" spans="1:7" ht="15" customHeight="1" x14ac:dyDescent="0.2">
      <c r="A303" s="176" t="s">
        <v>35</v>
      </c>
      <c r="B303" s="176"/>
      <c r="C303" s="176"/>
      <c r="D303" s="176"/>
      <c r="E303" s="176"/>
    </row>
    <row r="304" spans="1:7" ht="15" customHeight="1" x14ac:dyDescent="0.2">
      <c r="A304" s="176" t="s">
        <v>74</v>
      </c>
      <c r="B304" s="176"/>
      <c r="C304" s="176"/>
      <c r="D304" s="176"/>
      <c r="E304" s="176"/>
    </row>
    <row r="305" spans="1:5" ht="15" customHeight="1" x14ac:dyDescent="0.2">
      <c r="A305" s="177" t="s">
        <v>308</v>
      </c>
      <c r="B305" s="177"/>
      <c r="C305" s="177"/>
      <c r="D305" s="177"/>
      <c r="E305" s="177"/>
    </row>
    <row r="306" spans="1:5" ht="15" customHeight="1" x14ac:dyDescent="0.2">
      <c r="A306" s="177"/>
      <c r="B306" s="177"/>
      <c r="C306" s="177"/>
      <c r="D306" s="177"/>
      <c r="E306" s="177"/>
    </row>
    <row r="307" spans="1:5" ht="15" customHeight="1" x14ac:dyDescent="0.2">
      <c r="A307" s="177"/>
      <c r="B307" s="177"/>
      <c r="C307" s="177"/>
      <c r="D307" s="177"/>
      <c r="E307" s="177"/>
    </row>
    <row r="308" spans="1:5" ht="15" customHeight="1" x14ac:dyDescent="0.2">
      <c r="A308" s="177"/>
      <c r="B308" s="177"/>
      <c r="C308" s="177"/>
      <c r="D308" s="177"/>
      <c r="E308" s="177"/>
    </row>
    <row r="309" spans="1:5" ht="15" customHeight="1" x14ac:dyDescent="0.2">
      <c r="A309" s="177"/>
      <c r="B309" s="177"/>
      <c r="C309" s="177"/>
      <c r="D309" s="177"/>
      <c r="E309" s="177"/>
    </row>
    <row r="310" spans="1:5" ht="15" customHeight="1" x14ac:dyDescent="0.2">
      <c r="A310" s="177"/>
      <c r="B310" s="177"/>
      <c r="C310" s="177"/>
      <c r="D310" s="177"/>
      <c r="E310" s="177"/>
    </row>
    <row r="311" spans="1:5" ht="15" customHeight="1" x14ac:dyDescent="0.2">
      <c r="A311" s="177"/>
      <c r="B311" s="177"/>
      <c r="C311" s="177"/>
      <c r="D311" s="177"/>
      <c r="E311" s="177"/>
    </row>
    <row r="312" spans="1:5" ht="15" customHeight="1" x14ac:dyDescent="0.2">
      <c r="A312" s="177"/>
      <c r="B312" s="177"/>
      <c r="C312" s="177"/>
      <c r="D312" s="177"/>
      <c r="E312" s="177"/>
    </row>
    <row r="313" spans="1:5" ht="15" customHeight="1" x14ac:dyDescent="0.2">
      <c r="A313" s="82"/>
      <c r="B313" s="98"/>
      <c r="C313" s="82"/>
      <c r="D313" s="82"/>
      <c r="E313" s="82"/>
    </row>
    <row r="314" spans="1:5" ht="15" customHeight="1" x14ac:dyDescent="0.25">
      <c r="A314" s="68" t="s">
        <v>1</v>
      </c>
      <c r="B314" s="99"/>
      <c r="C314" s="41"/>
      <c r="D314" s="41"/>
      <c r="E314" s="41"/>
    </row>
    <row r="315" spans="1:5" ht="15" customHeight="1" x14ac:dyDescent="0.2">
      <c r="A315" s="129" t="s">
        <v>81</v>
      </c>
      <c r="B315" s="41"/>
      <c r="C315" s="41"/>
      <c r="D315" s="41"/>
      <c r="E315" s="42" t="s">
        <v>106</v>
      </c>
    </row>
    <row r="316" spans="1:5" ht="15" customHeight="1" x14ac:dyDescent="0.25">
      <c r="A316" s="56"/>
      <c r="B316" s="100"/>
      <c r="C316" s="39"/>
      <c r="D316" s="39"/>
      <c r="E316" s="43"/>
    </row>
    <row r="317" spans="1:5" ht="15" customHeight="1" x14ac:dyDescent="0.2">
      <c r="B317" s="45" t="s">
        <v>40</v>
      </c>
      <c r="C317" s="45" t="s">
        <v>41</v>
      </c>
      <c r="D317" s="46" t="s">
        <v>42</v>
      </c>
      <c r="E317" s="47" t="s">
        <v>43</v>
      </c>
    </row>
    <row r="318" spans="1:5" ht="15" customHeight="1" x14ac:dyDescent="0.2">
      <c r="B318" s="101">
        <v>110117051</v>
      </c>
      <c r="C318" s="49"/>
      <c r="D318" s="50" t="s">
        <v>44</v>
      </c>
      <c r="E318" s="75">
        <v>13781.45</v>
      </c>
    </row>
    <row r="319" spans="1:5" ht="15" customHeight="1" x14ac:dyDescent="0.2">
      <c r="B319" s="86"/>
      <c r="C319" s="53" t="s">
        <v>45</v>
      </c>
      <c r="D319" s="54"/>
      <c r="E319" s="55">
        <f>SUM(E318:E318)</f>
        <v>13781.45</v>
      </c>
    </row>
    <row r="320" spans="1:5" ht="15" customHeight="1" x14ac:dyDescent="0.2"/>
    <row r="321" spans="1:7" ht="15" customHeight="1" x14ac:dyDescent="0.25">
      <c r="A321" s="38" t="s">
        <v>16</v>
      </c>
      <c r="B321" s="39"/>
      <c r="C321" s="39"/>
      <c r="D321" s="39"/>
      <c r="E321" s="39"/>
    </row>
    <row r="322" spans="1:7" ht="15" customHeight="1" x14ac:dyDescent="0.2">
      <c r="A322" s="83" t="s">
        <v>187</v>
      </c>
      <c r="E322" t="s">
        <v>188</v>
      </c>
    </row>
    <row r="323" spans="1:7" ht="15" customHeight="1" x14ac:dyDescent="0.25">
      <c r="A323" s="38"/>
      <c r="B323" s="56"/>
      <c r="C323" s="39"/>
      <c r="D323" s="39"/>
      <c r="E323" s="43"/>
    </row>
    <row r="324" spans="1:7" ht="15" customHeight="1" x14ac:dyDescent="0.2">
      <c r="A324" s="118"/>
      <c r="B324" s="118"/>
      <c r="C324" s="45" t="s">
        <v>41</v>
      </c>
      <c r="D324" s="95" t="s">
        <v>58</v>
      </c>
      <c r="E324" s="47" t="s">
        <v>43</v>
      </c>
    </row>
    <row r="325" spans="1:7" ht="15" customHeight="1" x14ac:dyDescent="0.2">
      <c r="A325" s="180"/>
      <c r="B325" s="115"/>
      <c r="C325" s="96">
        <v>6172</v>
      </c>
      <c r="D325" s="91" t="s">
        <v>281</v>
      </c>
      <c r="E325" s="120">
        <f>9105.7+2272.64+818.15</f>
        <v>12196.49</v>
      </c>
    </row>
    <row r="326" spans="1:7" ht="15" customHeight="1" x14ac:dyDescent="0.2">
      <c r="A326" s="180"/>
      <c r="B326" s="115"/>
      <c r="C326" s="96">
        <v>6172</v>
      </c>
      <c r="D326" s="91" t="s">
        <v>65</v>
      </c>
      <c r="E326" s="120">
        <f>364.23+234.17</f>
        <v>598.4</v>
      </c>
    </row>
    <row r="327" spans="1:7" ht="15" customHeight="1" x14ac:dyDescent="0.2">
      <c r="A327" s="114"/>
      <c r="B327" s="115"/>
      <c r="C327" s="53" t="s">
        <v>45</v>
      </c>
      <c r="D327" s="54"/>
      <c r="E327" s="55">
        <f>SUM(E325:E326)</f>
        <v>12794.89</v>
      </c>
    </row>
    <row r="328" spans="1:7" ht="15" customHeight="1" x14ac:dyDescent="0.2"/>
    <row r="329" spans="1:7" ht="15" customHeight="1" x14ac:dyDescent="0.25">
      <c r="A329" s="68" t="s">
        <v>16</v>
      </c>
      <c r="B329" s="41"/>
      <c r="C329" s="41"/>
      <c r="D329" s="56"/>
      <c r="E329" s="56"/>
    </row>
    <row r="330" spans="1:7" ht="15" customHeight="1" x14ac:dyDescent="0.2">
      <c r="A330" s="83" t="s">
        <v>53</v>
      </c>
      <c r="B330" s="39"/>
      <c r="C330" s="39"/>
      <c r="D330" s="39"/>
      <c r="E330" s="69" t="s">
        <v>54</v>
      </c>
    </row>
    <row r="331" spans="1:7" ht="15" customHeight="1" x14ac:dyDescent="0.2">
      <c r="A331" s="87"/>
      <c r="B331" s="88"/>
      <c r="C331" s="41"/>
      <c r="D331" s="87"/>
      <c r="E331" s="89"/>
    </row>
    <row r="332" spans="1:7" ht="15" customHeight="1" x14ac:dyDescent="0.2">
      <c r="A332" s="118"/>
      <c r="B332" s="118"/>
      <c r="C332" s="44" t="s">
        <v>41</v>
      </c>
      <c r="D332" s="95" t="s">
        <v>58</v>
      </c>
      <c r="E332" s="44" t="s">
        <v>43</v>
      </c>
    </row>
    <row r="333" spans="1:7" ht="15" customHeight="1" x14ac:dyDescent="0.2">
      <c r="A333" s="158"/>
      <c r="B333" s="105"/>
      <c r="C333" s="61">
        <v>6409</v>
      </c>
      <c r="D333" s="112" t="s">
        <v>78</v>
      </c>
      <c r="E333" s="75">
        <v>986.56</v>
      </c>
    </row>
    <row r="334" spans="1:7" ht="15" customHeight="1" x14ac:dyDescent="0.2">
      <c r="A334" s="121"/>
      <c r="B334" s="41"/>
      <c r="C334" s="77" t="s">
        <v>45</v>
      </c>
      <c r="D334" s="92"/>
      <c r="E334" s="93">
        <f>SUM(E333:E333)</f>
        <v>986.56</v>
      </c>
      <c r="G334" s="179">
        <f>+E327+E334</f>
        <v>13781.449999999999</v>
      </c>
    </row>
    <row r="335" spans="1:7" ht="15" customHeight="1" x14ac:dyDescent="0.2"/>
    <row r="336" spans="1:7" ht="15" customHeight="1" x14ac:dyDescent="0.2"/>
    <row r="337" spans="1:5" ht="15" customHeight="1" x14ac:dyDescent="0.25">
      <c r="A337" s="36" t="s">
        <v>309</v>
      </c>
    </row>
    <row r="338" spans="1:5" ht="15" customHeight="1" x14ac:dyDescent="0.2">
      <c r="A338" s="176" t="s">
        <v>35</v>
      </c>
      <c r="B338" s="176"/>
      <c r="C338" s="176"/>
      <c r="D338" s="176"/>
      <c r="E338" s="176"/>
    </row>
    <row r="339" spans="1:5" ht="15" customHeight="1" x14ac:dyDescent="0.2">
      <c r="A339" s="176" t="s">
        <v>310</v>
      </c>
      <c r="B339" s="176"/>
      <c r="C339" s="176"/>
      <c r="D339" s="176"/>
      <c r="E339" s="176"/>
    </row>
    <row r="340" spans="1:5" ht="15" customHeight="1" x14ac:dyDescent="0.2">
      <c r="A340" s="177" t="s">
        <v>311</v>
      </c>
      <c r="B340" s="177"/>
      <c r="C340" s="177"/>
      <c r="D340" s="177"/>
      <c r="E340" s="177"/>
    </row>
    <row r="341" spans="1:5" ht="15" customHeight="1" x14ac:dyDescent="0.2">
      <c r="A341" s="177"/>
      <c r="B341" s="177"/>
      <c r="C341" s="177"/>
      <c r="D341" s="177"/>
      <c r="E341" s="177"/>
    </row>
    <row r="342" spans="1:5" ht="15" customHeight="1" x14ac:dyDescent="0.2">
      <c r="A342" s="177"/>
      <c r="B342" s="177"/>
      <c r="C342" s="177"/>
      <c r="D342" s="177"/>
      <c r="E342" s="177"/>
    </row>
    <row r="343" spans="1:5" ht="15" customHeight="1" x14ac:dyDescent="0.2">
      <c r="A343" s="177"/>
      <c r="B343" s="177"/>
      <c r="C343" s="177"/>
      <c r="D343" s="177"/>
      <c r="E343" s="177"/>
    </row>
    <row r="344" spans="1:5" ht="15" customHeight="1" x14ac:dyDescent="0.2">
      <c r="A344" s="177"/>
      <c r="B344" s="177"/>
      <c r="C344" s="177"/>
      <c r="D344" s="177"/>
      <c r="E344" s="177"/>
    </row>
    <row r="345" spans="1:5" ht="15" customHeight="1" x14ac:dyDescent="0.2">
      <c r="A345" s="177"/>
      <c r="B345" s="177"/>
      <c r="C345" s="177"/>
      <c r="D345" s="177"/>
      <c r="E345" s="177"/>
    </row>
    <row r="346" spans="1:5" ht="15" customHeight="1" x14ac:dyDescent="0.2">
      <c r="A346" s="177"/>
      <c r="B346" s="177"/>
      <c r="C346" s="177"/>
      <c r="D346" s="177"/>
      <c r="E346" s="177"/>
    </row>
    <row r="347" spans="1:5" ht="15" customHeight="1" x14ac:dyDescent="0.2">
      <c r="A347" s="177"/>
      <c r="B347" s="177"/>
      <c r="C347" s="177"/>
      <c r="D347" s="177"/>
      <c r="E347" s="177"/>
    </row>
    <row r="348" spans="1:5" ht="15" customHeight="1" x14ac:dyDescent="0.2">
      <c r="A348" s="82"/>
      <c r="B348" s="98"/>
      <c r="C348" s="82"/>
      <c r="D348" s="82"/>
      <c r="E348" s="82"/>
    </row>
    <row r="349" spans="1:5" ht="15" customHeight="1" x14ac:dyDescent="0.25">
      <c r="A349" s="68" t="s">
        <v>1</v>
      </c>
      <c r="B349" s="99"/>
      <c r="C349" s="41"/>
      <c r="D349" s="41"/>
      <c r="E349" s="41"/>
    </row>
    <row r="350" spans="1:5" ht="15" customHeight="1" x14ac:dyDescent="0.2">
      <c r="A350" s="129" t="s">
        <v>81</v>
      </c>
      <c r="B350" s="41"/>
      <c r="C350" s="41"/>
      <c r="D350" s="41"/>
      <c r="E350" s="42" t="s">
        <v>106</v>
      </c>
    </row>
    <row r="351" spans="1:5" ht="15" customHeight="1" x14ac:dyDescent="0.25">
      <c r="A351" s="56"/>
      <c r="B351" s="100"/>
      <c r="C351" s="39"/>
      <c r="D351" s="39"/>
      <c r="E351" s="43"/>
    </row>
    <row r="352" spans="1:5" ht="15" customHeight="1" x14ac:dyDescent="0.2">
      <c r="B352" s="45" t="s">
        <v>40</v>
      </c>
      <c r="C352" s="45" t="s">
        <v>41</v>
      </c>
      <c r="D352" s="46" t="s">
        <v>42</v>
      </c>
      <c r="E352" s="47" t="s">
        <v>43</v>
      </c>
    </row>
    <row r="353" spans="1:5" ht="15" customHeight="1" x14ac:dyDescent="0.2">
      <c r="B353" s="101">
        <v>110595113</v>
      </c>
      <c r="C353" s="49"/>
      <c r="D353" s="181" t="s">
        <v>149</v>
      </c>
      <c r="E353" s="75">
        <v>237182.48</v>
      </c>
    </row>
    <row r="354" spans="1:5" ht="15" customHeight="1" x14ac:dyDescent="0.2">
      <c r="B354" s="86"/>
      <c r="C354" s="53" t="s">
        <v>45</v>
      </c>
      <c r="D354" s="54"/>
      <c r="E354" s="55">
        <f>SUM(E353:E353)</f>
        <v>237182.48</v>
      </c>
    </row>
    <row r="355" spans="1:5" ht="15" customHeight="1" x14ac:dyDescent="0.2"/>
    <row r="356" spans="1:5" ht="15" customHeight="1" x14ac:dyDescent="0.25">
      <c r="A356" s="38" t="s">
        <v>16</v>
      </c>
      <c r="B356" s="39"/>
      <c r="C356" s="39"/>
      <c r="D356" s="39"/>
      <c r="E356" s="39"/>
    </row>
    <row r="357" spans="1:5" ht="15" customHeight="1" x14ac:dyDescent="0.2">
      <c r="A357" s="83" t="s">
        <v>187</v>
      </c>
      <c r="E357" t="s">
        <v>188</v>
      </c>
    </row>
    <row r="358" spans="1:5" ht="15" customHeight="1" x14ac:dyDescent="0.25">
      <c r="A358" s="38"/>
      <c r="B358" s="56"/>
      <c r="C358" s="39"/>
      <c r="D358" s="39"/>
      <c r="E358" s="43"/>
    </row>
    <row r="359" spans="1:5" ht="15" customHeight="1" x14ac:dyDescent="0.2">
      <c r="A359" s="118"/>
      <c r="B359" s="118"/>
      <c r="C359" s="45" t="s">
        <v>41</v>
      </c>
      <c r="D359" s="95" t="s">
        <v>58</v>
      </c>
      <c r="E359" s="47" t="s">
        <v>43</v>
      </c>
    </row>
    <row r="360" spans="1:5" ht="15" customHeight="1" x14ac:dyDescent="0.2">
      <c r="A360" s="180"/>
      <c r="B360" s="115"/>
      <c r="C360" s="96">
        <v>6172</v>
      </c>
      <c r="D360" s="91" t="s">
        <v>281</v>
      </c>
      <c r="E360" s="120">
        <f>156714.06+39178.52+14104.27</f>
        <v>209996.84999999998</v>
      </c>
    </row>
    <row r="361" spans="1:5" ht="15" customHeight="1" x14ac:dyDescent="0.2">
      <c r="A361" s="180"/>
      <c r="B361" s="115"/>
      <c r="C361" s="96">
        <v>6172</v>
      </c>
      <c r="D361" s="91" t="s">
        <v>65</v>
      </c>
      <c r="E361" s="120">
        <f>6268.58+4030.15</f>
        <v>10298.73</v>
      </c>
    </row>
    <row r="362" spans="1:5" ht="15" customHeight="1" x14ac:dyDescent="0.2">
      <c r="A362" s="114"/>
      <c r="B362" s="115"/>
      <c r="C362" s="53" t="s">
        <v>45</v>
      </c>
      <c r="D362" s="54"/>
      <c r="E362" s="55">
        <f>SUM(E360:E361)</f>
        <v>220295.58</v>
      </c>
    </row>
    <row r="363" spans="1:5" ht="15" customHeight="1" x14ac:dyDescent="0.25">
      <c r="A363" s="36"/>
    </row>
    <row r="364" spans="1:5" ht="15" customHeight="1" x14ac:dyDescent="0.25">
      <c r="A364" s="36"/>
    </row>
    <row r="365" spans="1:5" ht="15" customHeight="1" x14ac:dyDescent="0.25">
      <c r="A365" s="68" t="s">
        <v>16</v>
      </c>
      <c r="B365" s="41"/>
      <c r="C365" s="41"/>
      <c r="D365" s="56"/>
      <c r="E365" s="56"/>
    </row>
    <row r="366" spans="1:5" ht="15" customHeight="1" x14ac:dyDescent="0.2">
      <c r="A366" s="83" t="s">
        <v>53</v>
      </c>
      <c r="B366" s="39"/>
      <c r="C366" s="39"/>
      <c r="D366" s="39"/>
      <c r="E366" s="69" t="s">
        <v>54</v>
      </c>
    </row>
    <row r="367" spans="1:5" ht="15" customHeight="1" x14ac:dyDescent="0.2">
      <c r="A367" s="87"/>
      <c r="B367" s="88"/>
      <c r="C367" s="41"/>
      <c r="D367" s="87"/>
      <c r="E367" s="89"/>
    </row>
    <row r="368" spans="1:5" ht="15" customHeight="1" x14ac:dyDescent="0.2">
      <c r="A368" s="118"/>
      <c r="B368" s="118"/>
      <c r="C368" s="44" t="s">
        <v>41</v>
      </c>
      <c r="D368" s="95" t="s">
        <v>58</v>
      </c>
      <c r="E368" s="44" t="s">
        <v>43</v>
      </c>
    </row>
    <row r="369" spans="1:7" ht="15" customHeight="1" x14ac:dyDescent="0.2">
      <c r="A369" s="158"/>
      <c r="B369" s="105"/>
      <c r="C369" s="61">
        <v>6409</v>
      </c>
      <c r="D369" s="112" t="s">
        <v>78</v>
      </c>
      <c r="E369" s="75">
        <v>16886.900000000001</v>
      </c>
    </row>
    <row r="370" spans="1:7" ht="15" customHeight="1" x14ac:dyDescent="0.2">
      <c r="A370" s="121"/>
      <c r="B370" s="41"/>
      <c r="C370" s="77" t="s">
        <v>45</v>
      </c>
      <c r="D370" s="92"/>
      <c r="E370" s="93">
        <f>SUM(E369:E369)</f>
        <v>16886.900000000001</v>
      </c>
      <c r="G370" s="179">
        <f>+E362+E370</f>
        <v>237182.47999999998</v>
      </c>
    </row>
    <row r="371" spans="1:7" ht="15" customHeight="1" x14ac:dyDescent="0.25">
      <c r="A371" s="36"/>
    </row>
    <row r="372" spans="1:7" ht="15" customHeight="1" x14ac:dyDescent="0.25">
      <c r="A372" s="36"/>
    </row>
    <row r="373" spans="1:7" ht="15" customHeight="1" x14ac:dyDescent="0.25">
      <c r="A373" s="36" t="s">
        <v>312</v>
      </c>
    </row>
    <row r="374" spans="1:7" ht="15" customHeight="1" x14ac:dyDescent="0.2">
      <c r="A374" s="182" t="s">
        <v>35</v>
      </c>
      <c r="B374" s="182"/>
      <c r="C374" s="182"/>
      <c r="D374" s="182"/>
      <c r="E374" s="182"/>
    </row>
    <row r="375" spans="1:7" ht="15" customHeight="1" x14ac:dyDescent="0.2">
      <c r="A375" s="176" t="s">
        <v>48</v>
      </c>
      <c r="B375" s="176"/>
      <c r="C375" s="176"/>
      <c r="D375" s="176"/>
      <c r="E375" s="176"/>
    </row>
    <row r="376" spans="1:7" ht="15" customHeight="1" x14ac:dyDescent="0.2">
      <c r="A376" s="175" t="s">
        <v>313</v>
      </c>
      <c r="B376" s="175"/>
      <c r="C376" s="175"/>
      <c r="D376" s="175"/>
      <c r="E376" s="175"/>
    </row>
    <row r="377" spans="1:7" ht="15" customHeight="1" x14ac:dyDescent="0.2">
      <c r="A377" s="175"/>
      <c r="B377" s="175"/>
      <c r="C377" s="175"/>
      <c r="D377" s="175"/>
      <c r="E377" s="175"/>
    </row>
    <row r="378" spans="1:7" ht="15" customHeight="1" x14ac:dyDescent="0.2">
      <c r="A378" s="175"/>
      <c r="B378" s="175"/>
      <c r="C378" s="175"/>
      <c r="D378" s="175"/>
      <c r="E378" s="175"/>
    </row>
    <row r="379" spans="1:7" ht="15" customHeight="1" x14ac:dyDescent="0.2">
      <c r="A379" s="175"/>
      <c r="B379" s="175"/>
      <c r="C379" s="175"/>
      <c r="D379" s="175"/>
      <c r="E379" s="175"/>
    </row>
    <row r="380" spans="1:7" ht="15" customHeight="1" x14ac:dyDescent="0.2">
      <c r="A380" s="175"/>
      <c r="B380" s="175"/>
      <c r="C380" s="175"/>
      <c r="D380" s="175"/>
      <c r="E380" s="175"/>
    </row>
    <row r="381" spans="1:7" ht="15" customHeight="1" x14ac:dyDescent="0.2">
      <c r="A381" s="175"/>
      <c r="B381" s="175"/>
      <c r="C381" s="175"/>
      <c r="D381" s="175"/>
      <c r="E381" s="175"/>
    </row>
    <row r="382" spans="1:7" ht="15" customHeight="1" x14ac:dyDescent="0.2">
      <c r="A382" s="175"/>
      <c r="B382" s="175"/>
      <c r="C382" s="175"/>
      <c r="D382" s="175"/>
      <c r="E382" s="175"/>
    </row>
    <row r="383" spans="1:7" ht="15" customHeight="1" x14ac:dyDescent="0.2">
      <c r="A383" s="175"/>
      <c r="B383" s="175"/>
      <c r="C383" s="175"/>
      <c r="D383" s="175"/>
      <c r="E383" s="175"/>
    </row>
    <row r="384" spans="1:7" ht="15" customHeight="1" x14ac:dyDescent="0.2"/>
    <row r="385" spans="1:5" ht="15" customHeight="1" x14ac:dyDescent="0.25">
      <c r="A385" s="68" t="s">
        <v>1</v>
      </c>
      <c r="B385" s="39"/>
      <c r="C385" s="39"/>
      <c r="D385" s="39"/>
      <c r="E385" s="39"/>
    </row>
    <row r="386" spans="1:5" ht="15" customHeight="1" x14ac:dyDescent="0.2">
      <c r="A386" s="40" t="s">
        <v>81</v>
      </c>
      <c r="B386" s="39"/>
      <c r="C386" s="39"/>
      <c r="D386" s="39"/>
      <c r="E386" s="69" t="s">
        <v>314</v>
      </c>
    </row>
    <row r="387" spans="1:5" ht="15" customHeight="1" x14ac:dyDescent="0.25">
      <c r="A387" s="38"/>
      <c r="B387" s="56"/>
      <c r="C387" s="39"/>
      <c r="D387" s="39"/>
      <c r="E387" s="43"/>
    </row>
    <row r="388" spans="1:5" ht="15" customHeight="1" x14ac:dyDescent="0.2">
      <c r="B388" s="45" t="s">
        <v>40</v>
      </c>
      <c r="C388" s="45" t="s">
        <v>41</v>
      </c>
      <c r="D388" s="46" t="s">
        <v>42</v>
      </c>
      <c r="E388" s="44" t="s">
        <v>43</v>
      </c>
    </row>
    <row r="389" spans="1:5" ht="15" customHeight="1" x14ac:dyDescent="0.2">
      <c r="B389" s="183">
        <v>103533063</v>
      </c>
      <c r="C389" s="96"/>
      <c r="D389" s="112" t="s">
        <v>306</v>
      </c>
      <c r="E389" s="120">
        <f>805263.16+367730.04</f>
        <v>1172993.2</v>
      </c>
    </row>
    <row r="390" spans="1:5" ht="15" customHeight="1" x14ac:dyDescent="0.2">
      <c r="B390" s="183">
        <v>103133063</v>
      </c>
      <c r="C390" s="96"/>
      <c r="D390" s="112" t="s">
        <v>306</v>
      </c>
      <c r="E390" s="120">
        <f>94736.84+43262.36</f>
        <v>137999.20000000001</v>
      </c>
    </row>
    <row r="391" spans="1:5" ht="15" customHeight="1" x14ac:dyDescent="0.2">
      <c r="B391" s="142"/>
      <c r="C391" s="53" t="s">
        <v>45</v>
      </c>
      <c r="D391" s="54"/>
      <c r="E391" s="55">
        <f>SUM(E389:E390)</f>
        <v>1310992.3999999999</v>
      </c>
    </row>
    <row r="392" spans="1:5" ht="15" customHeight="1" x14ac:dyDescent="0.2"/>
    <row r="393" spans="1:5" ht="15" customHeight="1" x14ac:dyDescent="0.25">
      <c r="A393" s="38" t="s">
        <v>16</v>
      </c>
      <c r="B393" s="39"/>
      <c r="C393" s="39"/>
      <c r="D393" s="39"/>
      <c r="E393" s="39"/>
    </row>
    <row r="394" spans="1:5" ht="15" customHeight="1" x14ac:dyDescent="0.2">
      <c r="A394" s="40" t="s">
        <v>81</v>
      </c>
      <c r="B394" s="39"/>
      <c r="C394" s="39"/>
      <c r="D394" s="39"/>
      <c r="E394" s="69" t="s">
        <v>314</v>
      </c>
    </row>
    <row r="395" spans="1:5" ht="15" customHeight="1" x14ac:dyDescent="0.25">
      <c r="A395" s="38"/>
      <c r="B395" s="56"/>
      <c r="C395" s="39"/>
      <c r="D395" s="39"/>
      <c r="E395" s="43"/>
    </row>
    <row r="396" spans="1:5" ht="15" customHeight="1" x14ac:dyDescent="0.2">
      <c r="A396" s="144"/>
      <c r="B396" s="103"/>
      <c r="C396" s="45" t="s">
        <v>41</v>
      </c>
      <c r="D396" s="46" t="s">
        <v>58</v>
      </c>
      <c r="E396" s="44" t="s">
        <v>43</v>
      </c>
    </row>
    <row r="397" spans="1:5" ht="15" customHeight="1" x14ac:dyDescent="0.2">
      <c r="A397" s="158"/>
      <c r="B397" s="105"/>
      <c r="C397" s="96">
        <v>3299</v>
      </c>
      <c r="D397" s="91" t="s">
        <v>281</v>
      </c>
      <c r="E397" s="120">
        <f>511468.97+60172.82+150235.65+17674.79+54084.84+6362.93+89474+10526</f>
        <v>900000</v>
      </c>
    </row>
    <row r="398" spans="1:5" ht="15" customHeight="1" x14ac:dyDescent="0.2">
      <c r="A398" s="158"/>
      <c r="B398" s="105"/>
      <c r="C398" s="96">
        <v>3299</v>
      </c>
      <c r="D398" s="91" t="s">
        <v>65</v>
      </c>
      <c r="E398" s="120">
        <f>32203.72+3788.68+71578.94+8421.06+13421.05+1578.95+178947+21053+71578.94+8421.06</f>
        <v>410992.4</v>
      </c>
    </row>
    <row r="399" spans="1:5" ht="15" customHeight="1" x14ac:dyDescent="0.2">
      <c r="A399" s="126"/>
      <c r="B399" s="117"/>
      <c r="C399" s="53" t="s">
        <v>45</v>
      </c>
      <c r="D399" s="54"/>
      <c r="E399" s="55">
        <f>SUM(E397:E398)</f>
        <v>1310992.3999999999</v>
      </c>
    </row>
    <row r="400" spans="1:5" ht="15" customHeight="1" x14ac:dyDescent="0.2"/>
    <row r="401" spans="1:5" ht="15" customHeight="1" x14ac:dyDescent="0.2"/>
    <row r="402" spans="1:5" ht="15" customHeight="1" x14ac:dyDescent="0.25">
      <c r="A402" s="36" t="s">
        <v>315</v>
      </c>
    </row>
    <row r="403" spans="1:5" ht="15" customHeight="1" x14ac:dyDescent="0.2">
      <c r="A403" s="176" t="s">
        <v>35</v>
      </c>
      <c r="B403" s="176"/>
      <c r="C403" s="176"/>
      <c r="D403" s="176"/>
      <c r="E403" s="176"/>
    </row>
    <row r="404" spans="1:5" ht="15" customHeight="1" x14ac:dyDescent="0.2">
      <c r="A404" s="176" t="s">
        <v>316</v>
      </c>
      <c r="B404" s="176"/>
      <c r="C404" s="176"/>
      <c r="D404" s="176"/>
      <c r="E404" s="176"/>
    </row>
    <row r="405" spans="1:5" ht="15" customHeight="1" x14ac:dyDescent="0.2">
      <c r="A405" s="175" t="s">
        <v>412</v>
      </c>
      <c r="B405" s="175"/>
      <c r="C405" s="175"/>
      <c r="D405" s="175"/>
      <c r="E405" s="175"/>
    </row>
    <row r="406" spans="1:5" ht="15" customHeight="1" x14ac:dyDescent="0.2">
      <c r="A406" s="175"/>
      <c r="B406" s="175"/>
      <c r="C406" s="175"/>
      <c r="D406" s="175"/>
      <c r="E406" s="175"/>
    </row>
    <row r="407" spans="1:5" ht="15" customHeight="1" x14ac:dyDescent="0.2">
      <c r="A407" s="175"/>
      <c r="B407" s="175"/>
      <c r="C407" s="175"/>
      <c r="D407" s="175"/>
      <c r="E407" s="175"/>
    </row>
    <row r="408" spans="1:5" ht="15" customHeight="1" x14ac:dyDescent="0.2">
      <c r="A408" s="175"/>
      <c r="B408" s="175"/>
      <c r="C408" s="175"/>
      <c r="D408" s="175"/>
      <c r="E408" s="175"/>
    </row>
    <row r="409" spans="1:5" ht="15" customHeight="1" x14ac:dyDescent="0.2">
      <c r="A409" s="175"/>
      <c r="B409" s="175"/>
      <c r="C409" s="175"/>
      <c r="D409" s="175"/>
      <c r="E409" s="175"/>
    </row>
    <row r="410" spans="1:5" ht="15" customHeight="1" x14ac:dyDescent="0.2">
      <c r="A410" s="175"/>
      <c r="B410" s="175"/>
      <c r="C410" s="175"/>
      <c r="D410" s="175"/>
      <c r="E410" s="175"/>
    </row>
    <row r="411" spans="1:5" ht="15" customHeight="1" x14ac:dyDescent="0.2">
      <c r="A411" s="175"/>
      <c r="B411" s="175"/>
      <c r="C411" s="175"/>
      <c r="D411" s="175"/>
      <c r="E411" s="175"/>
    </row>
    <row r="412" spans="1:5" ht="15" customHeight="1" x14ac:dyDescent="0.2">
      <c r="A412" s="175"/>
      <c r="B412" s="175"/>
      <c r="C412" s="175"/>
      <c r="D412" s="175"/>
      <c r="E412" s="175"/>
    </row>
    <row r="413" spans="1:5" ht="15" customHeight="1" x14ac:dyDescent="0.2">
      <c r="A413" s="175"/>
      <c r="B413" s="175"/>
      <c r="C413" s="175"/>
      <c r="D413" s="175"/>
      <c r="E413" s="175"/>
    </row>
    <row r="414" spans="1:5" ht="15" customHeight="1" x14ac:dyDescent="0.2">
      <c r="A414" s="175"/>
      <c r="B414" s="175"/>
      <c r="C414" s="175"/>
      <c r="D414" s="175"/>
      <c r="E414" s="175"/>
    </row>
    <row r="415" spans="1:5" ht="15" customHeight="1" x14ac:dyDescent="0.2">
      <c r="A415" s="175"/>
      <c r="B415" s="175"/>
      <c r="C415" s="175"/>
      <c r="D415" s="175"/>
      <c r="E415" s="175"/>
    </row>
    <row r="416" spans="1:5" ht="15" customHeight="1" x14ac:dyDescent="0.2">
      <c r="A416" s="175"/>
      <c r="B416" s="175"/>
      <c r="C416" s="175"/>
      <c r="D416" s="175"/>
      <c r="E416" s="175"/>
    </row>
    <row r="417" spans="1:5" ht="15" customHeight="1" x14ac:dyDescent="0.2">
      <c r="A417" s="82"/>
      <c r="B417" s="98"/>
      <c r="C417" s="82"/>
      <c r="D417" s="82"/>
      <c r="E417" s="82"/>
    </row>
    <row r="418" spans="1:5" ht="15" customHeight="1" x14ac:dyDescent="0.25">
      <c r="A418" s="68" t="s">
        <v>1</v>
      </c>
      <c r="B418" s="99"/>
      <c r="C418" s="41"/>
      <c r="D418" s="41"/>
      <c r="E418" s="41"/>
    </row>
    <row r="419" spans="1:5" ht="15" customHeight="1" x14ac:dyDescent="0.2">
      <c r="A419" s="40" t="s">
        <v>53</v>
      </c>
      <c r="B419" s="99"/>
      <c r="C419" s="41"/>
      <c r="D419" s="41"/>
      <c r="E419" s="42" t="s">
        <v>54</v>
      </c>
    </row>
    <row r="420" spans="1:5" ht="15" customHeight="1" x14ac:dyDescent="0.25">
      <c r="A420" s="56"/>
      <c r="B420" s="100"/>
      <c r="C420" s="39"/>
      <c r="D420" s="39"/>
      <c r="E420" s="43"/>
    </row>
    <row r="421" spans="1:5" ht="15" customHeight="1" x14ac:dyDescent="0.2">
      <c r="B421" s="45" t="s">
        <v>40</v>
      </c>
      <c r="C421" s="45" t="s">
        <v>41</v>
      </c>
      <c r="D421" s="46" t="s">
        <v>42</v>
      </c>
      <c r="E421" s="47" t="s">
        <v>43</v>
      </c>
    </row>
    <row r="422" spans="1:5" ht="15" customHeight="1" x14ac:dyDescent="0.2">
      <c r="B422" s="101">
        <v>107117968</v>
      </c>
      <c r="C422" s="49"/>
      <c r="D422" s="102" t="s">
        <v>71</v>
      </c>
      <c r="E422" s="75">
        <v>133164.1</v>
      </c>
    </row>
    <row r="423" spans="1:5" ht="15" customHeight="1" x14ac:dyDescent="0.2">
      <c r="B423" s="101">
        <v>107517969</v>
      </c>
      <c r="C423" s="49"/>
      <c r="D423" s="102" t="s">
        <v>71</v>
      </c>
      <c r="E423" s="75">
        <v>2263789.7000000002</v>
      </c>
    </row>
    <row r="424" spans="1:5" ht="15" customHeight="1" x14ac:dyDescent="0.2">
      <c r="B424" s="101">
        <v>107117015</v>
      </c>
      <c r="C424" s="49"/>
      <c r="D424" s="50" t="s">
        <v>44</v>
      </c>
      <c r="E424" s="75">
        <v>50539.91</v>
      </c>
    </row>
    <row r="425" spans="1:5" ht="15" customHeight="1" x14ac:dyDescent="0.2">
      <c r="B425" s="101">
        <v>107517016</v>
      </c>
      <c r="C425" s="49"/>
      <c r="D425" s="160" t="s">
        <v>44</v>
      </c>
      <c r="E425" s="75">
        <v>859169.45</v>
      </c>
    </row>
    <row r="426" spans="1:5" ht="15" customHeight="1" x14ac:dyDescent="0.2">
      <c r="B426" s="86"/>
      <c r="C426" s="53" t="s">
        <v>45</v>
      </c>
      <c r="D426" s="54"/>
      <c r="E426" s="55">
        <f>SUM(E422:E425)</f>
        <v>3306663.16</v>
      </c>
    </row>
    <row r="427" spans="1:5" ht="15" customHeight="1" x14ac:dyDescent="0.2"/>
    <row r="428" spans="1:5" ht="15" customHeight="1" x14ac:dyDescent="0.25">
      <c r="A428" s="38" t="s">
        <v>1</v>
      </c>
      <c r="B428" s="141"/>
      <c r="C428" s="37"/>
      <c r="D428" s="37"/>
      <c r="E428" s="37"/>
    </row>
    <row r="429" spans="1:5" ht="15" customHeight="1" x14ac:dyDescent="0.2">
      <c r="A429" s="83" t="s">
        <v>159</v>
      </c>
      <c r="B429" s="146"/>
      <c r="C429" s="146"/>
      <c r="D429" s="146"/>
      <c r="E429" s="56" t="s">
        <v>160</v>
      </c>
    </row>
    <row r="430" spans="1:5" ht="15" customHeight="1" x14ac:dyDescent="0.2">
      <c r="A430" s="146"/>
      <c r="B430" s="147"/>
      <c r="C430" s="146"/>
      <c r="D430" s="146"/>
      <c r="E430" s="43"/>
    </row>
    <row r="431" spans="1:5" ht="15" customHeight="1" x14ac:dyDescent="0.2">
      <c r="B431" s="103"/>
      <c r="C431" s="148" t="s">
        <v>41</v>
      </c>
      <c r="D431" s="46" t="s">
        <v>42</v>
      </c>
      <c r="E431" s="44" t="s">
        <v>43</v>
      </c>
    </row>
    <row r="432" spans="1:5" ht="15" customHeight="1" x14ac:dyDescent="0.2">
      <c r="B432" s="184"/>
      <c r="C432" s="148">
        <v>6172</v>
      </c>
      <c r="D432" s="102" t="s">
        <v>161</v>
      </c>
      <c r="E432" s="151">
        <v>3285972.16</v>
      </c>
    </row>
    <row r="433" spans="1:5" ht="15" customHeight="1" x14ac:dyDescent="0.2">
      <c r="B433" s="185"/>
      <c r="C433" s="77" t="s">
        <v>45</v>
      </c>
      <c r="D433" s="92"/>
      <c r="E433" s="93">
        <f>SUM(E432:E432)</f>
        <v>3285972.16</v>
      </c>
    </row>
    <row r="434" spans="1:5" ht="15" customHeight="1" x14ac:dyDescent="0.2"/>
    <row r="435" spans="1:5" ht="15" customHeight="1" x14ac:dyDescent="0.25">
      <c r="A435" s="38" t="s">
        <v>16</v>
      </c>
      <c r="B435" s="39"/>
      <c r="C435" s="39"/>
      <c r="D435" s="39"/>
      <c r="E435" s="39"/>
    </row>
    <row r="436" spans="1:5" ht="15" customHeight="1" x14ac:dyDescent="0.2">
      <c r="A436" s="83" t="s">
        <v>159</v>
      </c>
      <c r="B436" s="146"/>
      <c r="C436" s="146"/>
      <c r="D436" s="146"/>
      <c r="E436" s="56" t="s">
        <v>160</v>
      </c>
    </row>
    <row r="437" spans="1:5" ht="15" customHeight="1" x14ac:dyDescent="0.25">
      <c r="A437" s="38"/>
      <c r="B437" s="56"/>
      <c r="C437" s="39"/>
      <c r="D437" s="39"/>
      <c r="E437" s="43"/>
    </row>
    <row r="438" spans="1:5" ht="15" customHeight="1" x14ac:dyDescent="0.2">
      <c r="A438" s="103"/>
      <c r="B438" s="44" t="s">
        <v>40</v>
      </c>
      <c r="C438" s="45" t="s">
        <v>41</v>
      </c>
      <c r="D438" s="59" t="s">
        <v>42</v>
      </c>
      <c r="E438" s="47" t="s">
        <v>43</v>
      </c>
    </row>
    <row r="439" spans="1:5" ht="15" customHeight="1" x14ac:dyDescent="0.2">
      <c r="A439" s="104"/>
      <c r="B439" s="101">
        <v>107117968</v>
      </c>
      <c r="C439" s="61"/>
      <c r="D439" s="91" t="s">
        <v>293</v>
      </c>
      <c r="E439" s="75">
        <v>133164.1</v>
      </c>
    </row>
    <row r="440" spans="1:5" ht="15" customHeight="1" x14ac:dyDescent="0.2">
      <c r="A440" s="104"/>
      <c r="B440" s="101">
        <v>107517969</v>
      </c>
      <c r="C440" s="61"/>
      <c r="D440" s="91" t="s">
        <v>293</v>
      </c>
      <c r="E440" s="75">
        <v>2263789.7000000002</v>
      </c>
    </row>
    <row r="441" spans="1:5" ht="15" customHeight="1" x14ac:dyDescent="0.2">
      <c r="A441" s="104"/>
      <c r="B441" s="101">
        <v>107117015</v>
      </c>
      <c r="C441" s="61"/>
      <c r="D441" s="62" t="s">
        <v>172</v>
      </c>
      <c r="E441" s="75">
        <v>50539.91</v>
      </c>
    </row>
    <row r="442" spans="1:5" ht="15" customHeight="1" x14ac:dyDescent="0.2">
      <c r="A442" s="104"/>
      <c r="B442" s="101">
        <v>107517016</v>
      </c>
      <c r="C442" s="61"/>
      <c r="D442" s="62" t="s">
        <v>172</v>
      </c>
      <c r="E442" s="75">
        <v>859169.45</v>
      </c>
    </row>
    <row r="443" spans="1:5" ht="15" customHeight="1" x14ac:dyDescent="0.2">
      <c r="A443" s="107"/>
      <c r="B443" s="155"/>
      <c r="C443" s="53" t="s">
        <v>45</v>
      </c>
      <c r="D443" s="65"/>
      <c r="E443" s="66">
        <f>SUM(E439:E442)</f>
        <v>3306663.16</v>
      </c>
    </row>
    <row r="444" spans="1:5" ht="15" customHeight="1" x14ac:dyDescent="0.25">
      <c r="A444" s="38"/>
      <c r="B444" s="56"/>
      <c r="C444" s="39"/>
      <c r="D444" s="39"/>
      <c r="E444" s="43"/>
    </row>
    <row r="445" spans="1:5" ht="15" customHeight="1" x14ac:dyDescent="0.25">
      <c r="A445" s="68" t="s">
        <v>16</v>
      </c>
      <c r="B445" s="99"/>
      <c r="C445" s="41"/>
      <c r="D445" s="41"/>
      <c r="E445" s="56"/>
    </row>
    <row r="446" spans="1:5" ht="15" customHeight="1" x14ac:dyDescent="0.2">
      <c r="A446" s="40" t="s">
        <v>53</v>
      </c>
      <c r="B446" s="99"/>
      <c r="C446" s="41"/>
      <c r="D446" s="41"/>
      <c r="E446" t="s">
        <v>54</v>
      </c>
    </row>
    <row r="447" spans="1:5" ht="15" customHeight="1" x14ac:dyDescent="0.2">
      <c r="A447" s="40"/>
      <c r="B447" s="99"/>
      <c r="C447" s="41"/>
      <c r="D447" s="41"/>
    </row>
    <row r="448" spans="1:5" ht="15" customHeight="1" x14ac:dyDescent="0.2">
      <c r="A448" s="40"/>
      <c r="B448" s="99"/>
      <c r="C448" s="45" t="s">
        <v>41</v>
      </c>
      <c r="D448" s="46" t="s">
        <v>42</v>
      </c>
      <c r="E448" s="47" t="s">
        <v>43</v>
      </c>
    </row>
    <row r="449" spans="1:5" ht="15" customHeight="1" x14ac:dyDescent="0.2">
      <c r="A449" s="40"/>
      <c r="B449" s="99"/>
      <c r="C449" s="106"/>
      <c r="D449" s="102" t="s">
        <v>72</v>
      </c>
      <c r="E449" s="75">
        <v>2396953.7999999998</v>
      </c>
    </row>
    <row r="450" spans="1:5" ht="15" customHeight="1" x14ac:dyDescent="0.2">
      <c r="A450" s="40"/>
      <c r="B450" s="99"/>
      <c r="C450" s="53" t="s">
        <v>45</v>
      </c>
      <c r="D450" s="54"/>
      <c r="E450" s="79">
        <f>SUM(E449:E449)</f>
        <v>2396953.7999999998</v>
      </c>
    </row>
    <row r="451" spans="1:5" ht="15" customHeight="1" x14ac:dyDescent="0.2"/>
    <row r="452" spans="1:5" ht="15" customHeight="1" x14ac:dyDescent="0.25">
      <c r="A452" s="68" t="s">
        <v>16</v>
      </c>
      <c r="B452" s="99"/>
      <c r="C452" s="41"/>
      <c r="D452" s="41"/>
      <c r="E452" s="56"/>
    </row>
    <row r="453" spans="1:5" ht="15" customHeight="1" x14ac:dyDescent="0.2">
      <c r="A453" s="40" t="s">
        <v>53</v>
      </c>
      <c r="B453" s="99"/>
      <c r="C453" s="41"/>
      <c r="D453" s="41"/>
      <c r="E453" t="s">
        <v>54</v>
      </c>
    </row>
    <row r="454" spans="1:5" ht="15" customHeight="1" x14ac:dyDescent="0.2"/>
    <row r="455" spans="1:5" ht="15" customHeight="1" x14ac:dyDescent="0.2">
      <c r="C455" s="44" t="s">
        <v>41</v>
      </c>
      <c r="D455" s="95" t="s">
        <v>58</v>
      </c>
      <c r="E455" s="44" t="s">
        <v>43</v>
      </c>
    </row>
    <row r="456" spans="1:5" ht="15" customHeight="1" x14ac:dyDescent="0.2">
      <c r="C456" s="61">
        <v>6409</v>
      </c>
      <c r="D456" s="112" t="s">
        <v>78</v>
      </c>
      <c r="E456" s="75">
        <v>889018.36</v>
      </c>
    </row>
    <row r="457" spans="1:5" ht="15" customHeight="1" x14ac:dyDescent="0.2">
      <c r="C457" s="77" t="s">
        <v>45</v>
      </c>
      <c r="D457" s="92"/>
      <c r="E457" s="93">
        <f>SUM(E456:E456)</f>
        <v>889018.36</v>
      </c>
    </row>
    <row r="458" spans="1:5" ht="15" customHeight="1" x14ac:dyDescent="0.25">
      <c r="A458" s="36"/>
    </row>
    <row r="459" spans="1:5" ht="15" customHeight="1" x14ac:dyDescent="0.25">
      <c r="A459" s="36"/>
    </row>
    <row r="460" spans="1:5" ht="15" customHeight="1" x14ac:dyDescent="0.25">
      <c r="A460" s="36"/>
    </row>
    <row r="461" spans="1:5" ht="15" customHeight="1" x14ac:dyDescent="0.25">
      <c r="A461" s="36"/>
    </row>
    <row r="462" spans="1:5" ht="15" customHeight="1" x14ac:dyDescent="0.25">
      <c r="A462" s="36"/>
    </row>
    <row r="463" spans="1:5" ht="15" customHeight="1" x14ac:dyDescent="0.25">
      <c r="A463" s="36"/>
    </row>
    <row r="464" spans="1:5" ht="15" customHeight="1" x14ac:dyDescent="0.25">
      <c r="A464" s="36"/>
    </row>
    <row r="465" spans="1:5" ht="15" customHeight="1" x14ac:dyDescent="0.25">
      <c r="A465" s="36"/>
    </row>
    <row r="466" spans="1:5" ht="15" customHeight="1" x14ac:dyDescent="0.25">
      <c r="A466" s="36"/>
    </row>
    <row r="467" spans="1:5" ht="15" customHeight="1" x14ac:dyDescent="0.25">
      <c r="A467" s="36"/>
    </row>
    <row r="468" spans="1:5" ht="15" customHeight="1" x14ac:dyDescent="0.25">
      <c r="A468" s="36"/>
    </row>
    <row r="469" spans="1:5" ht="15" customHeight="1" x14ac:dyDescent="0.25">
      <c r="A469" s="36"/>
    </row>
    <row r="470" spans="1:5" ht="15" customHeight="1" x14ac:dyDescent="0.25">
      <c r="A470" s="36" t="s">
        <v>317</v>
      </c>
    </row>
    <row r="471" spans="1:5" ht="15" customHeight="1" x14ac:dyDescent="0.2">
      <c r="A471" s="176" t="s">
        <v>35</v>
      </c>
      <c r="B471" s="176"/>
      <c r="C471" s="176"/>
      <c r="D471" s="176"/>
      <c r="E471" s="176"/>
    </row>
    <row r="472" spans="1:5" ht="15" customHeight="1" x14ac:dyDescent="0.2">
      <c r="A472" s="175" t="s">
        <v>420</v>
      </c>
      <c r="B472" s="175"/>
      <c r="C472" s="175"/>
      <c r="D472" s="175"/>
      <c r="E472" s="175"/>
    </row>
    <row r="473" spans="1:5" ht="15" customHeight="1" x14ac:dyDescent="0.2">
      <c r="A473" s="175"/>
      <c r="B473" s="175"/>
      <c r="C473" s="175"/>
      <c r="D473" s="175"/>
      <c r="E473" s="175"/>
    </row>
    <row r="474" spans="1:5" ht="15" customHeight="1" x14ac:dyDescent="0.2">
      <c r="A474" s="175"/>
      <c r="B474" s="175"/>
      <c r="C474" s="175"/>
      <c r="D474" s="175"/>
      <c r="E474" s="175"/>
    </row>
    <row r="475" spans="1:5" ht="15" customHeight="1" x14ac:dyDescent="0.2">
      <c r="A475" s="175"/>
      <c r="B475" s="175"/>
      <c r="C475" s="175"/>
      <c r="D475" s="175"/>
      <c r="E475" s="175"/>
    </row>
    <row r="476" spans="1:5" ht="15" customHeight="1" x14ac:dyDescent="0.2">
      <c r="A476" s="175"/>
      <c r="B476" s="175"/>
      <c r="C476" s="175"/>
      <c r="D476" s="175"/>
      <c r="E476" s="175"/>
    </row>
    <row r="477" spans="1:5" ht="15" customHeight="1" x14ac:dyDescent="0.2">
      <c r="A477" s="175"/>
      <c r="B477" s="175"/>
      <c r="C477" s="175"/>
      <c r="D477" s="175"/>
      <c r="E477" s="175"/>
    </row>
    <row r="478" spans="1:5" ht="15" customHeight="1" x14ac:dyDescent="0.2">
      <c r="A478" s="175"/>
      <c r="B478" s="175"/>
      <c r="C478" s="175"/>
      <c r="D478" s="175"/>
      <c r="E478" s="175"/>
    </row>
    <row r="479" spans="1:5" ht="15" customHeight="1" x14ac:dyDescent="0.2">
      <c r="A479" s="175"/>
      <c r="B479" s="175"/>
      <c r="C479" s="175"/>
      <c r="D479" s="175"/>
      <c r="E479" s="175"/>
    </row>
    <row r="480" spans="1:5" ht="15" customHeight="1" x14ac:dyDescent="0.2">
      <c r="A480" s="175"/>
      <c r="B480" s="175"/>
      <c r="C480" s="175"/>
      <c r="D480" s="175"/>
      <c r="E480" s="175"/>
    </row>
    <row r="481" spans="1:5" ht="15" customHeight="1" x14ac:dyDescent="0.2">
      <c r="B481" s="145"/>
    </row>
    <row r="482" spans="1:5" ht="15" customHeight="1" x14ac:dyDescent="0.25">
      <c r="A482" s="38" t="s">
        <v>1</v>
      </c>
      <c r="B482" s="141"/>
      <c r="C482" s="37"/>
      <c r="D482" s="37"/>
      <c r="E482" s="37"/>
    </row>
    <row r="483" spans="1:5" ht="15" customHeight="1" x14ac:dyDescent="0.2">
      <c r="A483" s="83" t="s">
        <v>159</v>
      </c>
      <c r="B483" s="146"/>
      <c r="C483" s="146"/>
      <c r="D483" s="146"/>
      <c r="E483" s="56" t="s">
        <v>160</v>
      </c>
    </row>
    <row r="484" spans="1:5" ht="15" customHeight="1" x14ac:dyDescent="0.2">
      <c r="A484" s="146"/>
      <c r="B484" s="147"/>
      <c r="C484" s="146"/>
      <c r="D484" s="146"/>
      <c r="E484" s="43"/>
    </row>
    <row r="485" spans="1:5" ht="15" customHeight="1" x14ac:dyDescent="0.2">
      <c r="B485" s="103"/>
      <c r="C485" s="148" t="s">
        <v>41</v>
      </c>
      <c r="D485" s="46" t="s">
        <v>42</v>
      </c>
      <c r="E485" s="44" t="s">
        <v>43</v>
      </c>
    </row>
    <row r="486" spans="1:5" ht="15" customHeight="1" x14ac:dyDescent="0.2">
      <c r="B486" s="184"/>
      <c r="C486" s="148">
        <v>6172</v>
      </c>
      <c r="D486" s="102" t="s">
        <v>161</v>
      </c>
      <c r="E486" s="151">
        <v>8868738.4100000001</v>
      </c>
    </row>
    <row r="487" spans="1:5" ht="15" customHeight="1" x14ac:dyDescent="0.2">
      <c r="B487" s="185"/>
      <c r="C487" s="77" t="s">
        <v>45</v>
      </c>
      <c r="D487" s="92"/>
      <c r="E487" s="93">
        <f>SUM(E486:E486)</f>
        <v>8868738.4100000001</v>
      </c>
    </row>
    <row r="488" spans="1:5" ht="15" customHeight="1" x14ac:dyDescent="0.2">
      <c r="A488" s="37"/>
      <c r="B488" s="141"/>
      <c r="C488" s="37"/>
      <c r="D488" s="37"/>
      <c r="E488" s="37"/>
    </row>
    <row r="489" spans="1:5" ht="15" customHeight="1" x14ac:dyDescent="0.25">
      <c r="A489" s="68" t="s">
        <v>16</v>
      </c>
      <c r="B489" s="99"/>
      <c r="C489" s="41"/>
      <c r="D489" s="41"/>
      <c r="E489" s="70"/>
    </row>
    <row r="490" spans="1:5" ht="15" customHeight="1" x14ac:dyDescent="0.2">
      <c r="A490" s="83" t="s">
        <v>159</v>
      </c>
      <c r="B490" s="146"/>
      <c r="C490" s="146"/>
      <c r="D490" s="146"/>
      <c r="E490" s="56" t="s">
        <v>160</v>
      </c>
    </row>
    <row r="491" spans="1:5" ht="15" customHeight="1" x14ac:dyDescent="0.2">
      <c r="A491" s="70"/>
      <c r="B491" s="186"/>
      <c r="C491" s="41"/>
      <c r="D491" s="70"/>
      <c r="E491" s="89"/>
    </row>
    <row r="492" spans="1:5" ht="15" customHeight="1" x14ac:dyDescent="0.2">
      <c r="B492" s="45" t="s">
        <v>40</v>
      </c>
      <c r="C492" s="44" t="s">
        <v>41</v>
      </c>
      <c r="D492" s="95" t="s">
        <v>42</v>
      </c>
      <c r="E492" s="44" t="s">
        <v>43</v>
      </c>
    </row>
    <row r="493" spans="1:5" ht="15" customHeight="1" x14ac:dyDescent="0.2">
      <c r="B493" s="149">
        <v>130</v>
      </c>
      <c r="C493" s="187"/>
      <c r="D493" s="97" t="s">
        <v>183</v>
      </c>
      <c r="E493" s="127">
        <v>7827682.1100000003</v>
      </c>
    </row>
    <row r="494" spans="1:5" ht="15" customHeight="1" x14ac:dyDescent="0.2">
      <c r="B494" s="149">
        <v>134</v>
      </c>
      <c r="C494" s="187"/>
      <c r="D494" s="97" t="s">
        <v>183</v>
      </c>
      <c r="E494" s="127">
        <v>1041056.3</v>
      </c>
    </row>
    <row r="495" spans="1:5" ht="15" customHeight="1" x14ac:dyDescent="0.2">
      <c r="B495" s="76"/>
      <c r="C495" s="77" t="s">
        <v>45</v>
      </c>
      <c r="D495" s="188"/>
      <c r="E495" s="93">
        <f>SUM(E493:E494)</f>
        <v>8868738.4100000001</v>
      </c>
    </row>
    <row r="496" spans="1:5" ht="15" customHeight="1" x14ac:dyDescent="0.25">
      <c r="A496" s="36"/>
    </row>
    <row r="497" spans="1:5" ht="15" customHeight="1" x14ac:dyDescent="0.25">
      <c r="A497" s="36"/>
    </row>
    <row r="498" spans="1:5" ht="15" customHeight="1" x14ac:dyDescent="0.25">
      <c r="A498" s="36" t="s">
        <v>318</v>
      </c>
    </row>
    <row r="499" spans="1:5" ht="15" customHeight="1" x14ac:dyDescent="0.2">
      <c r="A499" s="176" t="s">
        <v>35</v>
      </c>
      <c r="B499" s="176"/>
      <c r="C499" s="176"/>
      <c r="D499" s="176"/>
      <c r="E499" s="176"/>
    </row>
    <row r="500" spans="1:5" ht="15" customHeight="1" x14ac:dyDescent="0.2">
      <c r="A500" s="175" t="s">
        <v>421</v>
      </c>
      <c r="B500" s="175"/>
      <c r="C500" s="175"/>
      <c r="D500" s="175"/>
      <c r="E500" s="175"/>
    </row>
    <row r="501" spans="1:5" ht="15" customHeight="1" x14ac:dyDescent="0.2">
      <c r="A501" s="175"/>
      <c r="B501" s="175"/>
      <c r="C501" s="175"/>
      <c r="D501" s="175"/>
      <c r="E501" s="175"/>
    </row>
    <row r="502" spans="1:5" ht="15" customHeight="1" x14ac:dyDescent="0.2">
      <c r="A502" s="175"/>
      <c r="B502" s="175"/>
      <c r="C502" s="175"/>
      <c r="D502" s="175"/>
      <c r="E502" s="175"/>
    </row>
    <row r="503" spans="1:5" ht="15" customHeight="1" x14ac:dyDescent="0.2">
      <c r="A503" s="175"/>
      <c r="B503" s="175"/>
      <c r="C503" s="175"/>
      <c r="D503" s="175"/>
      <c r="E503" s="175"/>
    </row>
    <row r="504" spans="1:5" ht="15" customHeight="1" x14ac:dyDescent="0.2">
      <c r="A504" s="175"/>
      <c r="B504" s="175"/>
      <c r="C504" s="175"/>
      <c r="D504" s="175"/>
      <c r="E504" s="175"/>
    </row>
    <row r="505" spans="1:5" ht="15" customHeight="1" x14ac:dyDescent="0.2">
      <c r="A505" s="175"/>
      <c r="B505" s="175"/>
      <c r="C505" s="175"/>
      <c r="D505" s="175"/>
      <c r="E505" s="175"/>
    </row>
    <row r="506" spans="1:5" ht="15" customHeight="1" x14ac:dyDescent="0.2">
      <c r="A506" s="175"/>
      <c r="B506" s="175"/>
      <c r="C506" s="175"/>
      <c r="D506" s="175"/>
      <c r="E506" s="175"/>
    </row>
    <row r="507" spans="1:5" ht="15" customHeight="1" x14ac:dyDescent="0.2">
      <c r="A507" s="175"/>
      <c r="B507" s="175"/>
      <c r="C507" s="175"/>
      <c r="D507" s="175"/>
      <c r="E507" s="175"/>
    </row>
    <row r="508" spans="1:5" ht="15" customHeight="1" x14ac:dyDescent="0.2">
      <c r="A508" s="175"/>
      <c r="B508" s="175"/>
      <c r="C508" s="175"/>
      <c r="D508" s="175"/>
      <c r="E508" s="175"/>
    </row>
    <row r="509" spans="1:5" ht="15" customHeight="1" x14ac:dyDescent="0.2"/>
    <row r="510" spans="1:5" ht="15" customHeight="1" x14ac:dyDescent="0.25">
      <c r="A510" s="38" t="s">
        <v>1</v>
      </c>
      <c r="B510" s="39"/>
      <c r="C510" s="39"/>
      <c r="D510" s="39"/>
      <c r="E510" s="39"/>
    </row>
    <row r="511" spans="1:5" ht="15" customHeight="1" x14ac:dyDescent="0.2">
      <c r="A511" s="40" t="s">
        <v>94</v>
      </c>
      <c r="B511" s="41"/>
      <c r="C511" s="41"/>
      <c r="D511" s="41"/>
      <c r="E511" s="42" t="s">
        <v>95</v>
      </c>
    </row>
    <row r="512" spans="1:5" ht="15" customHeight="1" x14ac:dyDescent="0.25">
      <c r="A512" s="56"/>
      <c r="B512" s="38"/>
      <c r="C512" s="39"/>
      <c r="D512" s="39"/>
      <c r="E512" s="43"/>
    </row>
    <row r="513" spans="1:5" ht="15" customHeight="1" x14ac:dyDescent="0.2">
      <c r="B513" s="118"/>
      <c r="C513" s="45" t="s">
        <v>41</v>
      </c>
      <c r="D513" s="90" t="s">
        <v>42</v>
      </c>
      <c r="E513" s="47" t="s">
        <v>43</v>
      </c>
    </row>
    <row r="514" spans="1:5" ht="15" customHeight="1" x14ac:dyDescent="0.2">
      <c r="B514" s="114"/>
      <c r="C514" s="61">
        <v>6402</v>
      </c>
      <c r="D514" s="119" t="s">
        <v>96</v>
      </c>
      <c r="E514" s="120">
        <v>1028871</v>
      </c>
    </row>
    <row r="515" spans="1:5" ht="15" customHeight="1" x14ac:dyDescent="0.2">
      <c r="B515" s="121"/>
      <c r="C515" s="53" t="s">
        <v>45</v>
      </c>
      <c r="D515" s="54"/>
      <c r="E515" s="55">
        <f>SUM(E514:E514)</f>
        <v>1028871</v>
      </c>
    </row>
    <row r="516" spans="1:5" ht="15" customHeight="1" x14ac:dyDescent="0.2"/>
    <row r="517" spans="1:5" ht="15" customHeight="1" x14ac:dyDescent="0.2"/>
    <row r="518" spans="1:5" ht="15" customHeight="1" x14ac:dyDescent="0.2"/>
    <row r="519" spans="1:5" ht="15" customHeight="1" x14ac:dyDescent="0.2"/>
    <row r="520" spans="1:5" ht="15" customHeight="1" x14ac:dyDescent="0.2"/>
    <row r="521" spans="1:5" ht="15" customHeight="1" x14ac:dyDescent="0.2"/>
    <row r="522" spans="1:5" ht="15" customHeight="1" x14ac:dyDescent="0.25">
      <c r="A522" s="68" t="s">
        <v>16</v>
      </c>
      <c r="B522" s="41"/>
      <c r="C522" s="41"/>
      <c r="D522" s="56"/>
      <c r="E522" s="56"/>
    </row>
    <row r="523" spans="1:5" ht="15" customHeight="1" x14ac:dyDescent="0.2">
      <c r="A523" s="164" t="s">
        <v>94</v>
      </c>
      <c r="B523" s="41"/>
      <c r="C523" s="41"/>
      <c r="D523" s="41"/>
      <c r="E523" s="42" t="s">
        <v>95</v>
      </c>
    </row>
    <row r="524" spans="1:5" ht="15" customHeight="1" x14ac:dyDescent="0.2">
      <c r="A524" s="87"/>
      <c r="B524" s="88"/>
      <c r="C524" s="41"/>
      <c r="D524" s="87"/>
      <c r="E524" s="89"/>
    </row>
    <row r="525" spans="1:5" ht="15" customHeight="1" x14ac:dyDescent="0.2">
      <c r="B525" s="45" t="s">
        <v>40</v>
      </c>
      <c r="C525" s="45" t="s">
        <v>41</v>
      </c>
      <c r="D525" s="46" t="s">
        <v>42</v>
      </c>
      <c r="E525" s="47" t="s">
        <v>43</v>
      </c>
    </row>
    <row r="526" spans="1:5" ht="15" customHeight="1" x14ac:dyDescent="0.2">
      <c r="B526" s="94">
        <v>898</v>
      </c>
      <c r="C526" s="96"/>
      <c r="D526" s="91" t="s">
        <v>197</v>
      </c>
      <c r="E526" s="120">
        <v>1028871</v>
      </c>
    </row>
    <row r="527" spans="1:5" ht="15" customHeight="1" x14ac:dyDescent="0.2">
      <c r="B527" s="94"/>
      <c r="C527" s="53" t="s">
        <v>45</v>
      </c>
      <c r="D527" s="54"/>
      <c r="E527" s="55">
        <f>SUM(E526:E526)</f>
        <v>1028871</v>
      </c>
    </row>
    <row r="528" spans="1:5" ht="15" customHeight="1" x14ac:dyDescent="0.25">
      <c r="A528" s="36"/>
    </row>
    <row r="529" spans="1:5" ht="15" customHeight="1" x14ac:dyDescent="0.25">
      <c r="A529" s="36"/>
    </row>
    <row r="530" spans="1:5" ht="15" customHeight="1" x14ac:dyDescent="0.25">
      <c r="A530" s="36" t="s">
        <v>319</v>
      </c>
    </row>
    <row r="531" spans="1:5" ht="15" customHeight="1" x14ac:dyDescent="0.2">
      <c r="A531" s="176" t="s">
        <v>35</v>
      </c>
      <c r="B531" s="176"/>
      <c r="C531" s="176"/>
      <c r="D531" s="176"/>
      <c r="E531" s="176"/>
    </row>
    <row r="532" spans="1:5" ht="15" customHeight="1" x14ac:dyDescent="0.2">
      <c r="A532" s="175" t="s">
        <v>320</v>
      </c>
      <c r="B532" s="175"/>
      <c r="C532" s="175"/>
      <c r="D532" s="175"/>
      <c r="E532" s="175"/>
    </row>
    <row r="533" spans="1:5" ht="15" customHeight="1" x14ac:dyDescent="0.2">
      <c r="A533" s="175"/>
      <c r="B533" s="175"/>
      <c r="C533" s="175"/>
      <c r="D533" s="175"/>
      <c r="E533" s="175"/>
    </row>
    <row r="534" spans="1:5" ht="15" customHeight="1" x14ac:dyDescent="0.2">
      <c r="A534" s="175"/>
      <c r="B534" s="175"/>
      <c r="C534" s="175"/>
      <c r="D534" s="175"/>
      <c r="E534" s="175"/>
    </row>
    <row r="535" spans="1:5" ht="15" customHeight="1" x14ac:dyDescent="0.2">
      <c r="A535" s="175"/>
      <c r="B535" s="175"/>
      <c r="C535" s="175"/>
      <c r="D535" s="175"/>
      <c r="E535" s="175"/>
    </row>
    <row r="536" spans="1:5" ht="15" customHeight="1" x14ac:dyDescent="0.2">
      <c r="A536" s="175"/>
      <c r="B536" s="175"/>
      <c r="C536" s="175"/>
      <c r="D536" s="175"/>
      <c r="E536" s="175"/>
    </row>
    <row r="537" spans="1:5" ht="15" customHeight="1" x14ac:dyDescent="0.2">
      <c r="A537" s="175"/>
      <c r="B537" s="175"/>
      <c r="C537" s="175"/>
      <c r="D537" s="175"/>
      <c r="E537" s="175"/>
    </row>
    <row r="538" spans="1:5" ht="15" customHeight="1" x14ac:dyDescent="0.2">
      <c r="A538" s="175"/>
      <c r="B538" s="175"/>
      <c r="C538" s="175"/>
      <c r="D538" s="175"/>
      <c r="E538" s="175"/>
    </row>
    <row r="539" spans="1:5" ht="15" customHeight="1" x14ac:dyDescent="0.2"/>
    <row r="540" spans="1:5" ht="15" customHeight="1" x14ac:dyDescent="0.25">
      <c r="A540" s="38" t="s">
        <v>1</v>
      </c>
      <c r="B540" s="39"/>
      <c r="C540" s="39"/>
      <c r="D540" s="39"/>
      <c r="E540" s="39"/>
    </row>
    <row r="541" spans="1:5" ht="15" customHeight="1" x14ac:dyDescent="0.2">
      <c r="A541" s="83" t="s">
        <v>53</v>
      </c>
      <c r="B541" s="39"/>
      <c r="C541" s="39"/>
      <c r="D541" s="39"/>
      <c r="E541" s="69" t="s">
        <v>54</v>
      </c>
    </row>
    <row r="542" spans="1:5" ht="15" customHeight="1" x14ac:dyDescent="0.25">
      <c r="A542" s="56"/>
      <c r="B542" s="38"/>
      <c r="C542" s="39"/>
      <c r="D542" s="39"/>
      <c r="E542" s="43"/>
    </row>
    <row r="543" spans="1:5" ht="15" customHeight="1" x14ac:dyDescent="0.2">
      <c r="B543" s="118"/>
      <c r="C543" s="45" t="s">
        <v>41</v>
      </c>
      <c r="D543" s="46" t="s">
        <v>42</v>
      </c>
      <c r="E543" s="47" t="s">
        <v>43</v>
      </c>
    </row>
    <row r="544" spans="1:5" ht="15" customHeight="1" x14ac:dyDescent="0.2">
      <c r="B544" s="104"/>
      <c r="C544" s="189">
        <v>6172</v>
      </c>
      <c r="D544" s="91" t="s">
        <v>321</v>
      </c>
      <c r="E544" s="120">
        <v>47047</v>
      </c>
    </row>
    <row r="545" spans="1:5" ht="15" customHeight="1" x14ac:dyDescent="0.2">
      <c r="B545" s="104"/>
      <c r="C545" s="53" t="s">
        <v>45</v>
      </c>
      <c r="D545" s="54"/>
      <c r="E545" s="55">
        <f>SUM(E544:E544)</f>
        <v>47047</v>
      </c>
    </row>
    <row r="546" spans="1:5" ht="15" customHeight="1" x14ac:dyDescent="0.2"/>
    <row r="547" spans="1:5" ht="15" customHeight="1" x14ac:dyDescent="0.25">
      <c r="A547" s="38" t="s">
        <v>16</v>
      </c>
      <c r="B547" s="39"/>
      <c r="C547" s="39"/>
      <c r="D547" s="39"/>
      <c r="E547" s="39"/>
    </row>
    <row r="548" spans="1:5" ht="15" customHeight="1" x14ac:dyDescent="0.2">
      <c r="A548" s="83" t="s">
        <v>159</v>
      </c>
      <c r="B548" s="146"/>
      <c r="C548" s="146"/>
      <c r="D548" s="146"/>
      <c r="E548" s="56" t="s">
        <v>160</v>
      </c>
    </row>
    <row r="549" spans="1:5" ht="15" customHeight="1" x14ac:dyDescent="0.25">
      <c r="A549" s="38"/>
      <c r="B549" s="56"/>
      <c r="C549" s="39"/>
      <c r="D549" s="39"/>
      <c r="E549" s="43"/>
    </row>
    <row r="550" spans="1:5" ht="15" customHeight="1" x14ac:dyDescent="0.2">
      <c r="A550" s="103"/>
      <c r="B550" s="44" t="s">
        <v>40</v>
      </c>
      <c r="C550" s="45" t="s">
        <v>41</v>
      </c>
      <c r="D550" s="59" t="s">
        <v>42</v>
      </c>
      <c r="E550" s="47" t="s">
        <v>43</v>
      </c>
    </row>
    <row r="551" spans="1:5" ht="15" customHeight="1" x14ac:dyDescent="0.2">
      <c r="A551" s="104"/>
      <c r="B551" s="84">
        <v>305</v>
      </c>
      <c r="C551" s="61"/>
      <c r="D551" s="62" t="s">
        <v>183</v>
      </c>
      <c r="E551" s="120">
        <v>47047</v>
      </c>
    </row>
    <row r="552" spans="1:5" ht="15" customHeight="1" x14ac:dyDescent="0.2">
      <c r="A552" s="107"/>
      <c r="B552" s="155"/>
      <c r="C552" s="53" t="s">
        <v>45</v>
      </c>
      <c r="D552" s="65"/>
      <c r="E552" s="66">
        <f>SUM(E551:E551)</f>
        <v>47047</v>
      </c>
    </row>
    <row r="553" spans="1:5" ht="15" customHeight="1" x14ac:dyDescent="0.25">
      <c r="A553" s="36"/>
    </row>
    <row r="554" spans="1:5" ht="15" customHeight="1" x14ac:dyDescent="0.25">
      <c r="A554" s="36"/>
    </row>
    <row r="555" spans="1:5" ht="15" customHeight="1" x14ac:dyDescent="0.25">
      <c r="A555" s="36" t="s">
        <v>322</v>
      </c>
    </row>
    <row r="556" spans="1:5" ht="15" customHeight="1" x14ac:dyDescent="0.2">
      <c r="A556" s="176" t="s">
        <v>35</v>
      </c>
      <c r="B556" s="176"/>
      <c r="C556" s="176"/>
      <c r="D556" s="176"/>
      <c r="E556" s="176"/>
    </row>
    <row r="557" spans="1:5" ht="15" customHeight="1" x14ac:dyDescent="0.2">
      <c r="A557" s="175" t="s">
        <v>323</v>
      </c>
      <c r="B557" s="175"/>
      <c r="C557" s="175"/>
      <c r="D557" s="175"/>
      <c r="E557" s="175"/>
    </row>
    <row r="558" spans="1:5" ht="15" customHeight="1" x14ac:dyDescent="0.2">
      <c r="A558" s="175"/>
      <c r="B558" s="175"/>
      <c r="C558" s="175"/>
      <c r="D558" s="175"/>
      <c r="E558" s="175"/>
    </row>
    <row r="559" spans="1:5" ht="15" customHeight="1" x14ac:dyDescent="0.2">
      <c r="A559" s="175"/>
      <c r="B559" s="175"/>
      <c r="C559" s="175"/>
      <c r="D559" s="175"/>
      <c r="E559" s="175"/>
    </row>
    <row r="560" spans="1:5" ht="15" customHeight="1" x14ac:dyDescent="0.2">
      <c r="A560" s="175"/>
      <c r="B560" s="175"/>
      <c r="C560" s="175"/>
      <c r="D560" s="175"/>
      <c r="E560" s="175"/>
    </row>
    <row r="561" spans="1:5" ht="15" customHeight="1" x14ac:dyDescent="0.2">
      <c r="A561" s="175"/>
      <c r="B561" s="175"/>
      <c r="C561" s="175"/>
      <c r="D561" s="175"/>
      <c r="E561" s="175"/>
    </row>
    <row r="562" spans="1:5" ht="15" customHeight="1" x14ac:dyDescent="0.2">
      <c r="A562" s="175"/>
      <c r="B562" s="175"/>
      <c r="C562" s="175"/>
      <c r="D562" s="175"/>
      <c r="E562" s="175"/>
    </row>
    <row r="563" spans="1:5" ht="15" customHeight="1" x14ac:dyDescent="0.2">
      <c r="A563" s="175"/>
      <c r="B563" s="175"/>
      <c r="C563" s="175"/>
      <c r="D563" s="175"/>
      <c r="E563" s="175"/>
    </row>
    <row r="564" spans="1:5" ht="15" customHeight="1" x14ac:dyDescent="0.2"/>
    <row r="565" spans="1:5" ht="15" customHeight="1" x14ac:dyDescent="0.25">
      <c r="A565" s="38" t="s">
        <v>1</v>
      </c>
      <c r="B565" s="39"/>
      <c r="C565" s="39"/>
      <c r="D565" s="39"/>
      <c r="E565" s="39"/>
    </row>
    <row r="566" spans="1:5" ht="15" customHeight="1" x14ac:dyDescent="0.2">
      <c r="A566" s="83" t="s">
        <v>53</v>
      </c>
      <c r="B566" s="39"/>
      <c r="C566" s="39"/>
      <c r="D566" s="39"/>
      <c r="E566" s="69" t="s">
        <v>54</v>
      </c>
    </row>
    <row r="567" spans="1:5" ht="15" customHeight="1" x14ac:dyDescent="0.25">
      <c r="A567" s="56"/>
      <c r="B567" s="38"/>
      <c r="C567" s="39"/>
      <c r="D567" s="39"/>
      <c r="E567" s="43"/>
    </row>
    <row r="568" spans="1:5" ht="15" customHeight="1" x14ac:dyDescent="0.2">
      <c r="B568" s="118"/>
      <c r="C568" s="45" t="s">
        <v>41</v>
      </c>
      <c r="D568" s="46" t="s">
        <v>42</v>
      </c>
      <c r="E568" s="47" t="s">
        <v>43</v>
      </c>
    </row>
    <row r="569" spans="1:5" ht="15" customHeight="1" x14ac:dyDescent="0.2">
      <c r="B569" s="104"/>
      <c r="C569" s="189">
        <v>6172</v>
      </c>
      <c r="D569" s="91" t="s">
        <v>321</v>
      </c>
      <c r="E569" s="120">
        <v>95861</v>
      </c>
    </row>
    <row r="570" spans="1:5" ht="15" customHeight="1" x14ac:dyDescent="0.2">
      <c r="B570" s="104"/>
      <c r="C570" s="53" t="s">
        <v>45</v>
      </c>
      <c r="D570" s="54"/>
      <c r="E570" s="55">
        <f>SUM(E569:E569)</f>
        <v>95861</v>
      </c>
    </row>
    <row r="571" spans="1:5" ht="15" customHeight="1" x14ac:dyDescent="0.2"/>
    <row r="572" spans="1:5" ht="15" customHeight="1" x14ac:dyDescent="0.2"/>
    <row r="573" spans="1:5" ht="15" customHeight="1" x14ac:dyDescent="0.2"/>
    <row r="574" spans="1:5" ht="15" customHeight="1" x14ac:dyDescent="0.25">
      <c r="A574" s="38" t="s">
        <v>16</v>
      </c>
      <c r="B574" s="39"/>
      <c r="C574" s="39"/>
      <c r="D574" s="39"/>
      <c r="E574" s="39"/>
    </row>
    <row r="575" spans="1:5" ht="15" customHeight="1" x14ac:dyDescent="0.2">
      <c r="A575" s="83" t="s">
        <v>159</v>
      </c>
      <c r="B575" s="146"/>
      <c r="C575" s="146"/>
      <c r="D575" s="146"/>
      <c r="E575" s="56" t="s">
        <v>160</v>
      </c>
    </row>
    <row r="576" spans="1:5" ht="15" customHeight="1" x14ac:dyDescent="0.25">
      <c r="A576" s="38"/>
      <c r="B576" s="56"/>
      <c r="C576" s="39"/>
      <c r="D576" s="39"/>
      <c r="E576" s="43"/>
    </row>
    <row r="577" spans="1:5" ht="15" customHeight="1" x14ac:dyDescent="0.2">
      <c r="A577" s="103"/>
      <c r="B577" s="44" t="s">
        <v>40</v>
      </c>
      <c r="C577" s="45" t="s">
        <v>41</v>
      </c>
      <c r="D577" s="59" t="s">
        <v>42</v>
      </c>
      <c r="E577" s="47" t="s">
        <v>43</v>
      </c>
    </row>
    <row r="578" spans="1:5" ht="15" customHeight="1" x14ac:dyDescent="0.2">
      <c r="A578" s="104"/>
      <c r="B578" s="84">
        <v>305</v>
      </c>
      <c r="C578" s="61"/>
      <c r="D578" s="91" t="s">
        <v>197</v>
      </c>
      <c r="E578" s="120">
        <v>95861</v>
      </c>
    </row>
    <row r="579" spans="1:5" ht="15" customHeight="1" x14ac:dyDescent="0.2">
      <c r="A579" s="107"/>
      <c r="B579" s="155"/>
      <c r="C579" s="53" t="s">
        <v>45</v>
      </c>
      <c r="D579" s="65"/>
      <c r="E579" s="66">
        <f>SUM(E578:E578)</f>
        <v>95861</v>
      </c>
    </row>
    <row r="580" spans="1:5" ht="15" customHeight="1" x14ac:dyDescent="0.25">
      <c r="A580" s="36"/>
    </row>
    <row r="581" spans="1:5" ht="15" customHeight="1" x14ac:dyDescent="0.25">
      <c r="A581" s="36"/>
    </row>
    <row r="582" spans="1:5" ht="15" customHeight="1" x14ac:dyDescent="0.25">
      <c r="A582" s="36" t="s">
        <v>324</v>
      </c>
    </row>
    <row r="583" spans="1:5" ht="15" customHeight="1" x14ac:dyDescent="0.2">
      <c r="A583" s="176" t="s">
        <v>246</v>
      </c>
      <c r="B583" s="176"/>
      <c r="C583" s="176"/>
      <c r="D583" s="176"/>
      <c r="E583" s="176"/>
    </row>
    <row r="584" spans="1:5" ht="15" customHeight="1" x14ac:dyDescent="0.2">
      <c r="A584" s="175" t="s">
        <v>325</v>
      </c>
      <c r="B584" s="175"/>
      <c r="C584" s="175"/>
      <c r="D584" s="175"/>
      <c r="E584" s="175"/>
    </row>
    <row r="585" spans="1:5" ht="15" customHeight="1" x14ac:dyDescent="0.2">
      <c r="A585" s="175"/>
      <c r="B585" s="175"/>
      <c r="C585" s="175"/>
      <c r="D585" s="175"/>
      <c r="E585" s="175"/>
    </row>
    <row r="586" spans="1:5" ht="15" customHeight="1" x14ac:dyDescent="0.2">
      <c r="A586" s="175"/>
      <c r="B586" s="175"/>
      <c r="C586" s="175"/>
      <c r="D586" s="175"/>
      <c r="E586" s="175"/>
    </row>
    <row r="587" spans="1:5" ht="15" customHeight="1" x14ac:dyDescent="0.2">
      <c r="A587" s="175"/>
      <c r="B587" s="175"/>
      <c r="C587" s="175"/>
      <c r="D587" s="175"/>
      <c r="E587" s="175"/>
    </row>
    <row r="588" spans="1:5" ht="15" customHeight="1" x14ac:dyDescent="0.2">
      <c r="A588" s="175"/>
      <c r="B588" s="175"/>
      <c r="C588" s="175"/>
      <c r="D588" s="175"/>
      <c r="E588" s="175"/>
    </row>
    <row r="589" spans="1:5" ht="15" customHeight="1" x14ac:dyDescent="0.2">
      <c r="A589" s="175"/>
      <c r="B589" s="175"/>
      <c r="C589" s="175"/>
      <c r="D589" s="175"/>
      <c r="E589" s="175"/>
    </row>
    <row r="590" spans="1:5" ht="15" customHeight="1" x14ac:dyDescent="0.2">
      <c r="A590" s="175"/>
      <c r="B590" s="175"/>
      <c r="C590" s="175"/>
      <c r="D590" s="175"/>
      <c r="E590" s="175"/>
    </row>
    <row r="591" spans="1:5" ht="15" customHeight="1" x14ac:dyDescent="0.2">
      <c r="A591" s="175"/>
      <c r="B591" s="175"/>
      <c r="C591" s="175"/>
      <c r="D591" s="175"/>
      <c r="E591" s="175"/>
    </row>
    <row r="592" spans="1:5" ht="15" customHeight="1" x14ac:dyDescent="0.25">
      <c r="A592" s="36"/>
    </row>
    <row r="593" spans="1:5" ht="15" customHeight="1" x14ac:dyDescent="0.25">
      <c r="A593" s="68" t="s">
        <v>1</v>
      </c>
      <c r="B593" s="41"/>
      <c r="C593" s="41"/>
      <c r="D593" s="41"/>
      <c r="E593" s="41"/>
    </row>
    <row r="594" spans="1:5" ht="15" customHeight="1" x14ac:dyDescent="0.2">
      <c r="A594" s="40" t="s">
        <v>38</v>
      </c>
      <c r="B594" s="41"/>
      <c r="C594" s="41"/>
      <c r="D594" s="41"/>
      <c r="E594" s="42" t="s">
        <v>39</v>
      </c>
    </row>
    <row r="595" spans="1:5" ht="15" customHeight="1" x14ac:dyDescent="0.25">
      <c r="A595" s="87"/>
      <c r="B595" s="68"/>
      <c r="C595" s="41"/>
      <c r="D595" s="41"/>
      <c r="E595" s="71"/>
    </row>
    <row r="596" spans="1:5" ht="15" customHeight="1" x14ac:dyDescent="0.2">
      <c r="B596" s="44" t="s">
        <v>40</v>
      </c>
      <c r="C596" s="44" t="s">
        <v>41</v>
      </c>
      <c r="D596" s="72" t="s">
        <v>42</v>
      </c>
      <c r="E596" s="47" t="s">
        <v>43</v>
      </c>
    </row>
    <row r="597" spans="1:5" ht="15" customHeight="1" x14ac:dyDescent="0.2">
      <c r="B597" s="48">
        <v>33075</v>
      </c>
      <c r="C597" s="85"/>
      <c r="D597" s="50" t="s">
        <v>44</v>
      </c>
      <c r="E597" s="75">
        <v>-12104</v>
      </c>
    </row>
    <row r="598" spans="1:5" ht="15" customHeight="1" x14ac:dyDescent="0.2">
      <c r="B598" s="52"/>
      <c r="C598" s="77" t="s">
        <v>45</v>
      </c>
      <c r="D598" s="78"/>
      <c r="E598" s="79">
        <f>SUM(E597:E597)</f>
        <v>-12104</v>
      </c>
    </row>
    <row r="599" spans="1:5" ht="15" customHeight="1" x14ac:dyDescent="0.25">
      <c r="A599" s="80"/>
      <c r="B599" s="81"/>
      <c r="C599" s="81"/>
      <c r="D599" s="81"/>
      <c r="E599" s="81"/>
    </row>
    <row r="600" spans="1:5" ht="15" customHeight="1" x14ac:dyDescent="0.25">
      <c r="A600" s="68" t="s">
        <v>16</v>
      </c>
      <c r="B600" s="41"/>
      <c r="C600" s="41"/>
      <c r="D600" s="41"/>
      <c r="E600" s="87"/>
    </row>
    <row r="601" spans="1:5" ht="15" customHeight="1" x14ac:dyDescent="0.2">
      <c r="A601" s="40" t="s">
        <v>38</v>
      </c>
      <c r="B601" s="41"/>
      <c r="C601" s="41"/>
      <c r="D601" s="41"/>
      <c r="E601" s="42" t="s">
        <v>39</v>
      </c>
    </row>
    <row r="602" spans="1:5" ht="15" customHeight="1" x14ac:dyDescent="0.2"/>
    <row r="603" spans="1:5" ht="15" customHeight="1" x14ac:dyDescent="0.2">
      <c r="C603" s="44" t="s">
        <v>41</v>
      </c>
      <c r="D603" s="139" t="s">
        <v>58</v>
      </c>
      <c r="E603" s="44" t="s">
        <v>43</v>
      </c>
    </row>
    <row r="604" spans="1:5" ht="15" customHeight="1" x14ac:dyDescent="0.2">
      <c r="C604" s="140">
        <v>3111</v>
      </c>
      <c r="D604" s="97" t="s">
        <v>110</v>
      </c>
      <c r="E604" s="127">
        <v>-12104</v>
      </c>
    </row>
    <row r="605" spans="1:5" ht="15" customHeight="1" x14ac:dyDescent="0.2">
      <c r="C605" s="77" t="s">
        <v>45</v>
      </c>
      <c r="D605" s="92"/>
      <c r="E605" s="93">
        <f>SUM(E604:E604)</f>
        <v>-12104</v>
      </c>
    </row>
    <row r="606" spans="1:5" ht="15" customHeight="1" x14ac:dyDescent="0.2"/>
    <row r="607" spans="1:5" ht="15" customHeight="1" x14ac:dyDescent="0.25">
      <c r="A607" s="36"/>
    </row>
    <row r="608" spans="1:5" ht="15" customHeight="1" x14ac:dyDescent="0.25">
      <c r="A608" s="36" t="s">
        <v>326</v>
      </c>
    </row>
    <row r="609" spans="1:5" ht="15" customHeight="1" x14ac:dyDescent="0.2">
      <c r="A609" s="176" t="s">
        <v>246</v>
      </c>
      <c r="B609" s="176"/>
      <c r="C609" s="176"/>
      <c r="D609" s="176"/>
      <c r="E609" s="176"/>
    </row>
    <row r="610" spans="1:5" ht="15" customHeight="1" x14ac:dyDescent="0.2">
      <c r="A610" s="175" t="s">
        <v>327</v>
      </c>
      <c r="B610" s="175"/>
      <c r="C610" s="175"/>
      <c r="D610" s="175"/>
      <c r="E610" s="175"/>
    </row>
    <row r="611" spans="1:5" ht="15" customHeight="1" x14ac:dyDescent="0.2">
      <c r="A611" s="175"/>
      <c r="B611" s="175"/>
      <c r="C611" s="175"/>
      <c r="D611" s="175"/>
      <c r="E611" s="175"/>
    </row>
    <row r="612" spans="1:5" ht="15" customHeight="1" x14ac:dyDescent="0.2">
      <c r="A612" s="175"/>
      <c r="B612" s="175"/>
      <c r="C612" s="175"/>
      <c r="D612" s="175"/>
      <c r="E612" s="175"/>
    </row>
    <row r="613" spans="1:5" ht="15" customHeight="1" x14ac:dyDescent="0.2">
      <c r="A613" s="175"/>
      <c r="B613" s="175"/>
      <c r="C613" s="175"/>
      <c r="D613" s="175"/>
      <c r="E613" s="175"/>
    </row>
    <row r="614" spans="1:5" ht="15" customHeight="1" x14ac:dyDescent="0.2">
      <c r="A614" s="175"/>
      <c r="B614" s="175"/>
      <c r="C614" s="175"/>
      <c r="D614" s="175"/>
      <c r="E614" s="175"/>
    </row>
    <row r="615" spans="1:5" ht="15" customHeight="1" x14ac:dyDescent="0.2">
      <c r="A615" s="175"/>
      <c r="B615" s="175"/>
      <c r="C615" s="175"/>
      <c r="D615" s="175"/>
      <c r="E615" s="175"/>
    </row>
    <row r="616" spans="1:5" ht="15" customHeight="1" x14ac:dyDescent="0.2">
      <c r="A616" s="175"/>
      <c r="B616" s="175"/>
      <c r="C616" s="175"/>
      <c r="D616" s="175"/>
      <c r="E616" s="175"/>
    </row>
    <row r="617" spans="1:5" ht="15" customHeight="1" x14ac:dyDescent="0.2">
      <c r="A617" s="175"/>
      <c r="B617" s="175"/>
      <c r="C617" s="175"/>
      <c r="D617" s="175"/>
      <c r="E617" s="175"/>
    </row>
    <row r="618" spans="1:5" ht="15" customHeight="1" x14ac:dyDescent="0.2">
      <c r="A618" s="175"/>
      <c r="B618" s="175"/>
      <c r="C618" s="175"/>
      <c r="D618" s="175"/>
      <c r="E618" s="175"/>
    </row>
    <row r="619" spans="1:5" ht="15" customHeight="1" x14ac:dyDescent="0.25">
      <c r="A619" s="36"/>
    </row>
    <row r="620" spans="1:5" ht="15" customHeight="1" x14ac:dyDescent="0.25">
      <c r="A620" s="36"/>
    </row>
    <row r="621" spans="1:5" ht="15" customHeight="1" x14ac:dyDescent="0.25">
      <c r="A621" s="36"/>
    </row>
    <row r="622" spans="1:5" ht="15" customHeight="1" x14ac:dyDescent="0.25">
      <c r="A622" s="36"/>
    </row>
    <row r="623" spans="1:5" ht="15" customHeight="1" x14ac:dyDescent="0.25">
      <c r="A623" s="36"/>
    </row>
    <row r="624" spans="1:5" ht="15" customHeight="1" x14ac:dyDescent="0.25">
      <c r="A624" s="36"/>
    </row>
    <row r="625" spans="1:5" ht="15" customHeight="1" x14ac:dyDescent="0.25">
      <c r="A625" s="36"/>
    </row>
    <row r="626" spans="1:5" ht="15" customHeight="1" x14ac:dyDescent="0.25">
      <c r="A626" s="68" t="s">
        <v>1</v>
      </c>
      <c r="B626" s="41"/>
      <c r="C626" s="41"/>
      <c r="D626" s="41"/>
      <c r="E626" s="41"/>
    </row>
    <row r="627" spans="1:5" ht="15" customHeight="1" x14ac:dyDescent="0.2">
      <c r="A627" s="40" t="s">
        <v>38</v>
      </c>
      <c r="B627" s="41"/>
      <c r="C627" s="41"/>
      <c r="D627" s="41"/>
      <c r="E627" s="42" t="s">
        <v>39</v>
      </c>
    </row>
    <row r="628" spans="1:5" ht="15" customHeight="1" x14ac:dyDescent="0.25">
      <c r="A628" s="87"/>
      <c r="B628" s="68"/>
      <c r="C628" s="41"/>
      <c r="D628" s="41"/>
      <c r="E628" s="71"/>
    </row>
    <row r="629" spans="1:5" ht="15" customHeight="1" x14ac:dyDescent="0.2">
      <c r="A629" s="56"/>
      <c r="B629" s="44" t="s">
        <v>40</v>
      </c>
      <c r="C629" s="44" t="s">
        <v>41</v>
      </c>
      <c r="D629" s="72" t="s">
        <v>42</v>
      </c>
      <c r="E629" s="44" t="s">
        <v>43</v>
      </c>
    </row>
    <row r="630" spans="1:5" ht="15" customHeight="1" x14ac:dyDescent="0.2">
      <c r="A630" s="56"/>
      <c r="B630" s="48">
        <v>33160</v>
      </c>
      <c r="C630" s="85"/>
      <c r="D630" s="50" t="s">
        <v>44</v>
      </c>
      <c r="E630" s="75">
        <v>-242560</v>
      </c>
    </row>
    <row r="631" spans="1:5" ht="15" customHeight="1" x14ac:dyDescent="0.2">
      <c r="A631" s="56"/>
      <c r="B631" s="52"/>
      <c r="C631" s="77" t="s">
        <v>45</v>
      </c>
      <c r="D631" s="78"/>
      <c r="E631" s="79">
        <f>SUM(E630:E630)</f>
        <v>-242560</v>
      </c>
    </row>
    <row r="632" spans="1:5" ht="15" customHeight="1" x14ac:dyDescent="0.2">
      <c r="A632" s="56"/>
      <c r="B632" s="121"/>
      <c r="C632" s="166"/>
      <c r="D632" s="41"/>
      <c r="E632" s="167"/>
    </row>
    <row r="633" spans="1:5" ht="15" customHeight="1" x14ac:dyDescent="0.25">
      <c r="A633" s="68" t="s">
        <v>16</v>
      </c>
      <c r="B633" s="41"/>
      <c r="C633" s="41"/>
      <c r="D633" s="41"/>
      <c r="E633" s="87"/>
    </row>
    <row r="634" spans="1:5" ht="15" customHeight="1" x14ac:dyDescent="0.2">
      <c r="A634" s="40" t="s">
        <v>38</v>
      </c>
      <c r="B634" s="41"/>
      <c r="C634" s="41"/>
      <c r="D634" s="41"/>
      <c r="E634" s="42" t="s">
        <v>39</v>
      </c>
    </row>
    <row r="635" spans="1:5" ht="15" customHeight="1" x14ac:dyDescent="0.2"/>
    <row r="636" spans="1:5" ht="15" customHeight="1" x14ac:dyDescent="0.2">
      <c r="A636" s="137"/>
      <c r="B636" s="44" t="s">
        <v>40</v>
      </c>
      <c r="C636" s="44" t="s">
        <v>41</v>
      </c>
      <c r="D636" s="72" t="s">
        <v>42</v>
      </c>
      <c r="E636" s="44" t="s">
        <v>43</v>
      </c>
    </row>
    <row r="637" spans="1:5" ht="15" customHeight="1" x14ac:dyDescent="0.2">
      <c r="B637" s="48">
        <v>33160</v>
      </c>
      <c r="C637" s="85"/>
      <c r="D637" s="50" t="s">
        <v>172</v>
      </c>
      <c r="E637" s="75">
        <v>-242560</v>
      </c>
    </row>
    <row r="638" spans="1:5" ht="15" customHeight="1" x14ac:dyDescent="0.2">
      <c r="B638" s="52"/>
      <c r="C638" s="77" t="s">
        <v>45</v>
      </c>
      <c r="D638" s="78"/>
      <c r="E638" s="79">
        <f>SUM(E637:E637)</f>
        <v>-242560</v>
      </c>
    </row>
    <row r="639" spans="1:5" ht="15" customHeight="1" x14ac:dyDescent="0.25">
      <c r="A639" s="36"/>
    </row>
    <row r="640" spans="1:5" ht="15" customHeight="1" x14ac:dyDescent="0.25">
      <c r="A640" s="36"/>
    </row>
    <row r="641" spans="1:5" ht="15" customHeight="1" x14ac:dyDescent="0.25">
      <c r="A641" s="36" t="s">
        <v>328</v>
      </c>
    </row>
    <row r="642" spans="1:5" ht="15" customHeight="1" x14ac:dyDescent="0.2">
      <c r="A642" s="176" t="s">
        <v>246</v>
      </c>
      <c r="B642" s="176"/>
      <c r="C642" s="176"/>
      <c r="D642" s="176"/>
      <c r="E642" s="176"/>
    </row>
    <row r="643" spans="1:5" ht="15" customHeight="1" x14ac:dyDescent="0.2">
      <c r="A643" s="177" t="s">
        <v>329</v>
      </c>
      <c r="B643" s="177"/>
      <c r="C643" s="177"/>
      <c r="D643" s="177"/>
      <c r="E643" s="177"/>
    </row>
    <row r="644" spans="1:5" ht="15" customHeight="1" x14ac:dyDescent="0.2">
      <c r="A644" s="177"/>
      <c r="B644" s="177"/>
      <c r="C644" s="177"/>
      <c r="D644" s="177"/>
      <c r="E644" s="177"/>
    </row>
    <row r="645" spans="1:5" ht="15" customHeight="1" x14ac:dyDescent="0.2">
      <c r="A645" s="177"/>
      <c r="B645" s="177"/>
      <c r="C645" s="177"/>
      <c r="D645" s="177"/>
      <c r="E645" s="177"/>
    </row>
    <row r="646" spans="1:5" ht="15" customHeight="1" x14ac:dyDescent="0.2">
      <c r="A646" s="177"/>
      <c r="B646" s="177"/>
      <c r="C646" s="177"/>
      <c r="D646" s="177"/>
      <c r="E646" s="177"/>
    </row>
    <row r="647" spans="1:5" ht="15" customHeight="1" x14ac:dyDescent="0.2">
      <c r="A647" s="177"/>
      <c r="B647" s="177"/>
      <c r="C647" s="177"/>
      <c r="D647" s="177"/>
      <c r="E647" s="177"/>
    </row>
    <row r="648" spans="1:5" ht="15" customHeight="1" x14ac:dyDescent="0.2">
      <c r="A648" s="177"/>
      <c r="B648" s="177"/>
      <c r="C648" s="177"/>
      <c r="D648" s="177"/>
      <c r="E648" s="177"/>
    </row>
    <row r="649" spans="1:5" ht="15" customHeight="1" x14ac:dyDescent="0.2">
      <c r="A649" s="177"/>
      <c r="B649" s="177"/>
      <c r="C649" s="177"/>
      <c r="D649" s="177"/>
      <c r="E649" s="177"/>
    </row>
    <row r="650" spans="1:5" ht="15" customHeight="1" x14ac:dyDescent="0.2">
      <c r="A650" s="177"/>
      <c r="B650" s="177"/>
      <c r="C650" s="177"/>
      <c r="D650" s="177"/>
      <c r="E650" s="177"/>
    </row>
    <row r="651" spans="1:5" ht="15" customHeight="1" x14ac:dyDescent="0.2">
      <c r="A651" s="177"/>
      <c r="B651" s="177"/>
      <c r="C651" s="177"/>
      <c r="D651" s="177"/>
      <c r="E651" s="177"/>
    </row>
    <row r="652" spans="1:5" ht="15" customHeight="1" x14ac:dyDescent="0.2">
      <c r="A652" s="177"/>
      <c r="B652" s="177"/>
      <c r="C652" s="177"/>
      <c r="D652" s="177"/>
      <c r="E652" s="177"/>
    </row>
    <row r="653" spans="1:5" ht="15" customHeight="1" x14ac:dyDescent="0.2">
      <c r="A653" s="177"/>
      <c r="B653" s="177"/>
      <c r="C653" s="177"/>
      <c r="D653" s="177"/>
      <c r="E653" s="177"/>
    </row>
    <row r="654" spans="1:5" ht="15" customHeight="1" x14ac:dyDescent="0.2"/>
    <row r="655" spans="1:5" ht="15" customHeight="1" x14ac:dyDescent="0.25">
      <c r="A655" s="68" t="s">
        <v>1</v>
      </c>
      <c r="B655" s="39"/>
      <c r="C655" s="39"/>
      <c r="D655" s="39"/>
      <c r="E655" s="39"/>
    </row>
    <row r="656" spans="1:5" ht="15" customHeight="1" x14ac:dyDescent="0.2">
      <c r="A656" s="40" t="s">
        <v>38</v>
      </c>
      <c r="B656" s="39"/>
      <c r="C656" s="39"/>
      <c r="D656" s="39"/>
      <c r="E656" s="69" t="s">
        <v>39</v>
      </c>
    </row>
    <row r="657" spans="1:5" ht="15" customHeight="1" x14ac:dyDescent="0.25">
      <c r="A657" s="38"/>
      <c r="B657" s="56"/>
      <c r="C657" s="39"/>
      <c r="D657" s="39"/>
      <c r="E657" s="43"/>
    </row>
    <row r="658" spans="1:5" ht="15" customHeight="1" x14ac:dyDescent="0.2">
      <c r="A658" s="118"/>
      <c r="B658" s="103"/>
      <c r="C658" s="45" t="s">
        <v>41</v>
      </c>
      <c r="D658" s="46" t="s">
        <v>42</v>
      </c>
      <c r="E658" s="47" t="s">
        <v>43</v>
      </c>
    </row>
    <row r="659" spans="1:5" ht="15" customHeight="1" x14ac:dyDescent="0.2">
      <c r="A659" s="114"/>
      <c r="B659" s="105"/>
      <c r="C659" s="96">
        <v>6402</v>
      </c>
      <c r="D659" s="102" t="s">
        <v>96</v>
      </c>
      <c r="E659" s="120">
        <v>-2044</v>
      </c>
    </row>
    <row r="660" spans="1:5" ht="15" customHeight="1" x14ac:dyDescent="0.2">
      <c r="A660" s="114"/>
      <c r="B660" s="126"/>
      <c r="C660" s="53" t="s">
        <v>45</v>
      </c>
      <c r="D660" s="54"/>
      <c r="E660" s="55">
        <f>SUM(E659:E659)</f>
        <v>-2044</v>
      </c>
    </row>
    <row r="661" spans="1:5" ht="15" customHeight="1" x14ac:dyDescent="0.2">
      <c r="A661" s="114"/>
      <c r="B661" s="126"/>
      <c r="C661" s="110"/>
      <c r="D661" s="39"/>
      <c r="E661" s="111"/>
    </row>
    <row r="662" spans="1:5" ht="15" customHeight="1" x14ac:dyDescent="0.25">
      <c r="A662" s="68" t="s">
        <v>16</v>
      </c>
      <c r="B662" s="41"/>
      <c r="C662" s="41"/>
      <c r="D662" s="56"/>
      <c r="E662" s="56"/>
    </row>
    <row r="663" spans="1:5" ht="15" customHeight="1" x14ac:dyDescent="0.2">
      <c r="A663" s="40" t="s">
        <v>38</v>
      </c>
      <c r="B663" s="39"/>
      <c r="C663" s="39"/>
      <c r="D663" s="39"/>
      <c r="E663" s="69" t="s">
        <v>39</v>
      </c>
    </row>
    <row r="664" spans="1:5" ht="15" customHeight="1" x14ac:dyDescent="0.2">
      <c r="A664" s="87"/>
      <c r="B664" s="88"/>
      <c r="C664" s="41"/>
      <c r="D664" s="87"/>
      <c r="E664" s="89"/>
    </row>
    <row r="665" spans="1:5" ht="15" customHeight="1" x14ac:dyDescent="0.2">
      <c r="A665" s="118"/>
      <c r="B665" s="118"/>
      <c r="C665" s="44" t="s">
        <v>41</v>
      </c>
      <c r="D665" s="95" t="s">
        <v>58</v>
      </c>
      <c r="E665" s="44" t="s">
        <v>43</v>
      </c>
    </row>
    <row r="666" spans="1:5" ht="15" customHeight="1" x14ac:dyDescent="0.2">
      <c r="A666" s="114"/>
      <c r="B666" s="115"/>
      <c r="C666" s="61">
        <v>6402</v>
      </c>
      <c r="D666" s="112" t="s">
        <v>110</v>
      </c>
      <c r="E666" s="75">
        <v>-2044</v>
      </c>
    </row>
    <row r="667" spans="1:5" ht="15" customHeight="1" x14ac:dyDescent="0.2">
      <c r="A667" s="114"/>
      <c r="B667" s="115"/>
      <c r="C667" s="77" t="s">
        <v>45</v>
      </c>
      <c r="D667" s="92"/>
      <c r="E667" s="93">
        <f>SUM(E666:E666)</f>
        <v>-2044</v>
      </c>
    </row>
    <row r="668" spans="1:5" ht="15" customHeight="1" x14ac:dyDescent="0.25">
      <c r="A668" s="36"/>
    </row>
    <row r="669" spans="1:5" ht="15" customHeight="1" x14ac:dyDescent="0.25">
      <c r="A669" s="68" t="s">
        <v>1</v>
      </c>
      <c r="B669" s="41"/>
      <c r="C669" s="41"/>
      <c r="D669" s="41"/>
      <c r="E669" s="41"/>
    </row>
    <row r="670" spans="1:5" ht="15" customHeight="1" x14ac:dyDescent="0.2">
      <c r="A670" s="40" t="s">
        <v>38</v>
      </c>
      <c r="B670" s="39"/>
      <c r="C670" s="39"/>
      <c r="D670" s="39"/>
      <c r="E670" s="69" t="s">
        <v>39</v>
      </c>
    </row>
    <row r="671" spans="1:5" ht="15" customHeight="1" x14ac:dyDescent="0.25">
      <c r="A671" s="70"/>
      <c r="B671" s="68"/>
      <c r="C671" s="41"/>
      <c r="D671" s="41"/>
      <c r="E671" s="71"/>
    </row>
    <row r="672" spans="1:5" ht="15" customHeight="1" x14ac:dyDescent="0.2">
      <c r="B672" s="44" t="s">
        <v>40</v>
      </c>
      <c r="C672" s="44" t="s">
        <v>41</v>
      </c>
      <c r="D672" s="72" t="s">
        <v>42</v>
      </c>
      <c r="E672" s="44" t="s">
        <v>43</v>
      </c>
    </row>
    <row r="673" spans="1:5" ht="15" customHeight="1" x14ac:dyDescent="0.2">
      <c r="B673" s="73">
        <v>103533063</v>
      </c>
      <c r="C673" s="74"/>
      <c r="D673" s="50" t="s">
        <v>44</v>
      </c>
      <c r="E673" s="75">
        <v>-1737.4</v>
      </c>
    </row>
    <row r="674" spans="1:5" ht="15" customHeight="1" x14ac:dyDescent="0.2">
      <c r="B674" s="73">
        <v>103133063</v>
      </c>
      <c r="C674" s="74"/>
      <c r="D674" s="50" t="s">
        <v>44</v>
      </c>
      <c r="E674" s="75">
        <v>-306.60000000000002</v>
      </c>
    </row>
    <row r="675" spans="1:5" ht="15" customHeight="1" x14ac:dyDescent="0.2">
      <c r="B675" s="76"/>
      <c r="C675" s="77" t="s">
        <v>45</v>
      </c>
      <c r="D675" s="78"/>
      <c r="E675" s="79">
        <f>SUM(E673:E674)</f>
        <v>-2044</v>
      </c>
    </row>
    <row r="676" spans="1:5" ht="15" customHeight="1" x14ac:dyDescent="0.25">
      <c r="A676" s="80"/>
      <c r="B676" s="81"/>
      <c r="C676" s="81"/>
      <c r="D676" s="81"/>
      <c r="E676" s="81"/>
    </row>
    <row r="677" spans="1:5" ht="15" customHeight="1" x14ac:dyDescent="0.25">
      <c r="A677" s="80"/>
      <c r="B677" s="81"/>
      <c r="C677" s="81"/>
      <c r="D677" s="81"/>
      <c r="E677" s="81"/>
    </row>
    <row r="678" spans="1:5" ht="15" customHeight="1" x14ac:dyDescent="0.25">
      <c r="A678" s="68" t="s">
        <v>16</v>
      </c>
      <c r="B678" s="41"/>
      <c r="C678" s="41"/>
      <c r="D678" s="41"/>
      <c r="E678" s="70"/>
    </row>
    <row r="679" spans="1:5" ht="15" customHeight="1" x14ac:dyDescent="0.2">
      <c r="A679" s="40" t="s">
        <v>38</v>
      </c>
      <c r="B679" s="39"/>
      <c r="C679" s="39"/>
      <c r="D679" s="39"/>
      <c r="E679" s="69" t="s">
        <v>39</v>
      </c>
    </row>
    <row r="680" spans="1:5" ht="15" customHeight="1" x14ac:dyDescent="0.25">
      <c r="A680" s="70"/>
      <c r="B680" s="68"/>
      <c r="C680" s="41"/>
      <c r="D680" s="41"/>
      <c r="E680" s="71"/>
    </row>
    <row r="681" spans="1:5" ht="15" customHeight="1" x14ac:dyDescent="0.2">
      <c r="B681" s="44" t="s">
        <v>40</v>
      </c>
      <c r="C681" s="44" t="s">
        <v>41</v>
      </c>
      <c r="D681" s="72" t="s">
        <v>42</v>
      </c>
      <c r="E681" s="44" t="s">
        <v>43</v>
      </c>
    </row>
    <row r="682" spans="1:5" ht="15" customHeight="1" x14ac:dyDescent="0.2">
      <c r="B682" s="73">
        <v>103533063</v>
      </c>
      <c r="C682" s="74"/>
      <c r="D682" s="62" t="s">
        <v>46</v>
      </c>
      <c r="E682" s="75">
        <v>-1737.4</v>
      </c>
    </row>
    <row r="683" spans="1:5" ht="15" customHeight="1" x14ac:dyDescent="0.2">
      <c r="B683" s="73">
        <v>103133063</v>
      </c>
      <c r="C683" s="74"/>
      <c r="D683" s="62" t="s">
        <v>46</v>
      </c>
      <c r="E683" s="75">
        <v>-306.60000000000002</v>
      </c>
    </row>
    <row r="684" spans="1:5" ht="15" customHeight="1" x14ac:dyDescent="0.2">
      <c r="B684" s="76"/>
      <c r="C684" s="77" t="s">
        <v>45</v>
      </c>
      <c r="D684" s="78"/>
      <c r="E684" s="79">
        <f>SUM(E682:E683)</f>
        <v>-2044</v>
      </c>
    </row>
    <row r="685" spans="1:5" ht="15" customHeight="1" x14ac:dyDescent="0.25">
      <c r="A685" s="36"/>
    </row>
    <row r="686" spans="1:5" ht="15" customHeight="1" x14ac:dyDescent="0.25">
      <c r="A686" s="36"/>
    </row>
    <row r="687" spans="1:5" ht="15" customHeight="1" x14ac:dyDescent="0.25">
      <c r="A687" s="36" t="s">
        <v>330</v>
      </c>
    </row>
    <row r="688" spans="1:5" ht="15" customHeight="1" x14ac:dyDescent="0.2">
      <c r="A688" s="174" t="s">
        <v>157</v>
      </c>
      <c r="B688" s="174"/>
      <c r="C688" s="174"/>
      <c r="D688" s="174"/>
      <c r="E688" s="174"/>
    </row>
    <row r="689" spans="1:5" ht="15" customHeight="1" x14ac:dyDescent="0.2">
      <c r="A689" s="174"/>
      <c r="B689" s="174"/>
      <c r="C689" s="174"/>
      <c r="D689" s="174"/>
      <c r="E689" s="174"/>
    </row>
    <row r="690" spans="1:5" ht="15" customHeight="1" x14ac:dyDescent="0.2">
      <c r="A690" s="175" t="s">
        <v>331</v>
      </c>
      <c r="B690" s="175"/>
      <c r="C690" s="175"/>
      <c r="D690" s="175"/>
      <c r="E690" s="175"/>
    </row>
    <row r="691" spans="1:5" ht="15" customHeight="1" x14ac:dyDescent="0.2">
      <c r="A691" s="175"/>
      <c r="B691" s="175"/>
      <c r="C691" s="175"/>
      <c r="D691" s="175"/>
      <c r="E691" s="175"/>
    </row>
    <row r="692" spans="1:5" ht="15" customHeight="1" x14ac:dyDescent="0.2">
      <c r="A692" s="175"/>
      <c r="B692" s="175"/>
      <c r="C692" s="175"/>
      <c r="D692" s="175"/>
      <c r="E692" s="175"/>
    </row>
    <row r="693" spans="1:5" ht="15" customHeight="1" x14ac:dyDescent="0.2">
      <c r="A693" s="175"/>
      <c r="B693" s="175"/>
      <c r="C693" s="175"/>
      <c r="D693" s="175"/>
      <c r="E693" s="175"/>
    </row>
    <row r="694" spans="1:5" ht="15" customHeight="1" x14ac:dyDescent="0.2">
      <c r="A694" s="175"/>
      <c r="B694" s="175"/>
      <c r="C694" s="175"/>
      <c r="D694" s="175"/>
      <c r="E694" s="175"/>
    </row>
    <row r="695" spans="1:5" ht="15" customHeight="1" x14ac:dyDescent="0.2">
      <c r="A695" s="175"/>
      <c r="B695" s="175"/>
      <c r="C695" s="175"/>
      <c r="D695" s="175"/>
      <c r="E695" s="175"/>
    </row>
    <row r="696" spans="1:5" ht="15" customHeight="1" x14ac:dyDescent="0.2">
      <c r="A696" s="175"/>
      <c r="B696" s="175"/>
      <c r="C696" s="175"/>
      <c r="D696" s="175"/>
      <c r="E696" s="175"/>
    </row>
    <row r="697" spans="1:5" ht="15" customHeight="1" x14ac:dyDescent="0.2">
      <c r="A697" s="175"/>
      <c r="B697" s="175"/>
      <c r="C697" s="175"/>
      <c r="D697" s="175"/>
      <c r="E697" s="175"/>
    </row>
    <row r="698" spans="1:5" ht="15" customHeight="1" x14ac:dyDescent="0.2">
      <c r="A698" s="175"/>
      <c r="B698" s="175"/>
      <c r="C698" s="175"/>
      <c r="D698" s="175"/>
      <c r="E698" s="175"/>
    </row>
    <row r="699" spans="1:5" ht="15" customHeight="1" x14ac:dyDescent="0.2">
      <c r="A699" s="175"/>
      <c r="B699" s="175"/>
      <c r="C699" s="175"/>
      <c r="D699" s="175"/>
      <c r="E699" s="175"/>
    </row>
    <row r="700" spans="1:5" ht="15" customHeight="1" x14ac:dyDescent="0.2">
      <c r="B700" s="145"/>
    </row>
    <row r="701" spans="1:5" ht="15" customHeight="1" x14ac:dyDescent="0.25">
      <c r="A701" s="38" t="s">
        <v>1</v>
      </c>
      <c r="B701" s="141"/>
      <c r="C701" s="37"/>
      <c r="D701" s="37"/>
      <c r="E701" s="37"/>
    </row>
    <row r="702" spans="1:5" ht="15" customHeight="1" x14ac:dyDescent="0.2">
      <c r="A702" s="83" t="s">
        <v>159</v>
      </c>
      <c r="B702" s="146"/>
      <c r="C702" s="146"/>
      <c r="D702" s="146"/>
      <c r="E702" s="56" t="s">
        <v>160</v>
      </c>
    </row>
    <row r="703" spans="1:5" ht="15" customHeight="1" x14ac:dyDescent="0.2">
      <c r="A703" s="146"/>
      <c r="B703" s="147"/>
      <c r="C703" s="146"/>
      <c r="D703" s="146"/>
      <c r="E703" s="43"/>
    </row>
    <row r="704" spans="1:5" ht="15" customHeight="1" x14ac:dyDescent="0.2">
      <c r="B704" s="103"/>
      <c r="C704" s="148" t="s">
        <v>41</v>
      </c>
      <c r="D704" s="46" t="s">
        <v>42</v>
      </c>
      <c r="E704" s="44" t="s">
        <v>43</v>
      </c>
    </row>
    <row r="705" spans="1:7" ht="15" customHeight="1" x14ac:dyDescent="0.2">
      <c r="B705" s="184"/>
      <c r="C705" s="148">
        <v>6172</v>
      </c>
      <c r="D705" s="102" t="s">
        <v>161</v>
      </c>
      <c r="E705" s="151">
        <v>-404500</v>
      </c>
    </row>
    <row r="706" spans="1:7" ht="15" customHeight="1" x14ac:dyDescent="0.2">
      <c r="B706" s="184"/>
      <c r="C706" s="148">
        <v>6172</v>
      </c>
      <c r="D706" s="102" t="s">
        <v>161</v>
      </c>
      <c r="E706" s="151">
        <v>404500</v>
      </c>
    </row>
    <row r="707" spans="1:7" ht="15" customHeight="1" x14ac:dyDescent="0.2">
      <c r="B707" s="185"/>
      <c r="C707" s="77" t="s">
        <v>45</v>
      </c>
      <c r="D707" s="92"/>
      <c r="E707" s="93">
        <f>SUM(E705:E706)</f>
        <v>0</v>
      </c>
    </row>
    <row r="708" spans="1:7" ht="15" customHeight="1" x14ac:dyDescent="0.2"/>
    <row r="709" spans="1:7" ht="15" customHeight="1" x14ac:dyDescent="0.25">
      <c r="A709" s="38" t="s">
        <v>16</v>
      </c>
      <c r="B709" s="39"/>
      <c r="C709" s="39"/>
      <c r="D709" s="39"/>
      <c r="E709" s="39"/>
    </row>
    <row r="710" spans="1:7" ht="15" customHeight="1" x14ac:dyDescent="0.2">
      <c r="A710" s="83" t="s">
        <v>159</v>
      </c>
      <c r="B710" s="146"/>
      <c r="C710" s="146"/>
      <c r="D710" s="146"/>
      <c r="E710" s="56" t="s">
        <v>160</v>
      </c>
    </row>
    <row r="711" spans="1:7" ht="15" customHeight="1" x14ac:dyDescent="0.25">
      <c r="A711" s="38"/>
      <c r="B711" s="56"/>
      <c r="C711" s="39"/>
      <c r="D711" s="39"/>
      <c r="E711" s="43"/>
    </row>
    <row r="712" spans="1:7" ht="15" customHeight="1" x14ac:dyDescent="0.2">
      <c r="A712" s="103"/>
      <c r="B712" s="44" t="s">
        <v>40</v>
      </c>
      <c r="C712" s="45" t="s">
        <v>41</v>
      </c>
      <c r="D712" s="59" t="s">
        <v>42</v>
      </c>
      <c r="E712" s="47" t="s">
        <v>43</v>
      </c>
    </row>
    <row r="713" spans="1:7" ht="15" customHeight="1" x14ac:dyDescent="0.2">
      <c r="A713" s="104"/>
      <c r="B713" s="84">
        <v>300</v>
      </c>
      <c r="C713" s="61"/>
      <c r="D713" s="62" t="s">
        <v>183</v>
      </c>
      <c r="E713" s="120">
        <v>-1009000</v>
      </c>
    </row>
    <row r="714" spans="1:7" ht="15" customHeight="1" x14ac:dyDescent="0.2">
      <c r="A714" s="104"/>
      <c r="B714" s="84">
        <v>302</v>
      </c>
      <c r="C714" s="61"/>
      <c r="D714" s="62" t="s">
        <v>183</v>
      </c>
      <c r="E714" s="120">
        <v>-449000</v>
      </c>
    </row>
    <row r="715" spans="1:7" ht="15" customHeight="1" x14ac:dyDescent="0.2">
      <c r="A715" s="104"/>
      <c r="B715" s="84">
        <v>10</v>
      </c>
      <c r="C715" s="61"/>
      <c r="D715" s="62" t="s">
        <v>183</v>
      </c>
      <c r="E715" s="120">
        <v>-350000</v>
      </c>
      <c r="G715" s="179">
        <f>SUM(E713:E715)</f>
        <v>-1808000</v>
      </c>
    </row>
    <row r="716" spans="1:7" ht="15" customHeight="1" x14ac:dyDescent="0.2">
      <c r="A716" s="104"/>
      <c r="B716" s="84">
        <v>300</v>
      </c>
      <c r="C716" s="61"/>
      <c r="D716" s="62" t="s">
        <v>183</v>
      </c>
      <c r="E716" s="120">
        <v>989042</v>
      </c>
    </row>
    <row r="717" spans="1:7" ht="15" customHeight="1" x14ac:dyDescent="0.2">
      <c r="A717" s="104"/>
      <c r="B717" s="84">
        <v>301</v>
      </c>
      <c r="C717" s="61"/>
      <c r="D717" s="62" t="s">
        <v>183</v>
      </c>
      <c r="E717" s="120">
        <f>9662+10296</f>
        <v>19958</v>
      </c>
    </row>
    <row r="718" spans="1:7" ht="15" customHeight="1" x14ac:dyDescent="0.2">
      <c r="A718" s="104"/>
      <c r="B718" s="84">
        <v>302</v>
      </c>
      <c r="C718" s="61"/>
      <c r="D718" s="62" t="s">
        <v>183</v>
      </c>
      <c r="E718" s="120">
        <v>449000</v>
      </c>
    </row>
    <row r="719" spans="1:7" ht="15" customHeight="1" x14ac:dyDescent="0.2">
      <c r="A719" s="104"/>
      <c r="B719" s="84">
        <v>10</v>
      </c>
      <c r="C719" s="61"/>
      <c r="D719" s="62" t="s">
        <v>183</v>
      </c>
      <c r="E719" s="120">
        <v>350000</v>
      </c>
    </row>
    <row r="720" spans="1:7" ht="15" customHeight="1" x14ac:dyDescent="0.2">
      <c r="A720" s="107"/>
      <c r="B720" s="155"/>
      <c r="C720" s="53" t="s">
        <v>45</v>
      </c>
      <c r="D720" s="65"/>
      <c r="E720" s="66">
        <f>SUM(E713:E719)</f>
        <v>0</v>
      </c>
    </row>
    <row r="721" spans="1:5" ht="15" customHeight="1" x14ac:dyDescent="0.25">
      <c r="A721" s="36"/>
    </row>
    <row r="722" spans="1:5" ht="15" customHeight="1" x14ac:dyDescent="0.25">
      <c r="A722" s="36"/>
    </row>
    <row r="723" spans="1:5" ht="15" customHeight="1" x14ac:dyDescent="0.25">
      <c r="A723" s="36"/>
    </row>
    <row r="724" spans="1:5" ht="15" customHeight="1" x14ac:dyDescent="0.25">
      <c r="A724" s="36"/>
    </row>
    <row r="725" spans="1:5" ht="15" customHeight="1" x14ac:dyDescent="0.25">
      <c r="A725" s="36"/>
    </row>
    <row r="726" spans="1:5" ht="15" customHeight="1" x14ac:dyDescent="0.25">
      <c r="A726" s="36"/>
    </row>
    <row r="727" spans="1:5" ht="15" customHeight="1" x14ac:dyDescent="0.25">
      <c r="A727" s="36"/>
    </row>
    <row r="728" spans="1:5" ht="15" customHeight="1" x14ac:dyDescent="0.25">
      <c r="A728" s="36"/>
    </row>
    <row r="729" spans="1:5" ht="15" customHeight="1" x14ac:dyDescent="0.25">
      <c r="A729" s="36"/>
    </row>
    <row r="730" spans="1:5" ht="15" customHeight="1" x14ac:dyDescent="0.25">
      <c r="A730" s="36" t="s">
        <v>332</v>
      </c>
    </row>
    <row r="731" spans="1:5" ht="15" customHeight="1" x14ac:dyDescent="0.2">
      <c r="A731" s="174" t="s">
        <v>113</v>
      </c>
      <c r="B731" s="174"/>
      <c r="C731" s="174"/>
      <c r="D731" s="174"/>
      <c r="E731" s="174"/>
    </row>
    <row r="732" spans="1:5" ht="15" customHeight="1" x14ac:dyDescent="0.2">
      <c r="A732" s="174"/>
      <c r="B732" s="174"/>
      <c r="C732" s="174"/>
      <c r="D732" s="174"/>
      <c r="E732" s="174"/>
    </row>
    <row r="733" spans="1:5" ht="15" customHeight="1" x14ac:dyDescent="0.2">
      <c r="A733" s="177" t="s">
        <v>333</v>
      </c>
      <c r="B733" s="177"/>
      <c r="C733" s="177"/>
      <c r="D733" s="177"/>
      <c r="E733" s="177"/>
    </row>
    <row r="734" spans="1:5" ht="15" customHeight="1" x14ac:dyDescent="0.2">
      <c r="A734" s="177"/>
      <c r="B734" s="177"/>
      <c r="C734" s="177"/>
      <c r="D734" s="177"/>
      <c r="E734" s="177"/>
    </row>
    <row r="735" spans="1:5" ht="15" customHeight="1" x14ac:dyDescent="0.2">
      <c r="A735" s="177"/>
      <c r="B735" s="177"/>
      <c r="C735" s="177"/>
      <c r="D735" s="177"/>
      <c r="E735" s="177"/>
    </row>
    <row r="736" spans="1:5" ht="15" customHeight="1" x14ac:dyDescent="0.2">
      <c r="A736" s="177"/>
      <c r="B736" s="177"/>
      <c r="C736" s="177"/>
      <c r="D736" s="177"/>
      <c r="E736" s="177"/>
    </row>
    <row r="737" spans="1:5" ht="15" customHeight="1" x14ac:dyDescent="0.2">
      <c r="A737" s="177"/>
      <c r="B737" s="177"/>
      <c r="C737" s="177"/>
      <c r="D737" s="177"/>
      <c r="E737" s="177"/>
    </row>
    <row r="738" spans="1:5" ht="15" customHeight="1" x14ac:dyDescent="0.2">
      <c r="A738" s="177"/>
      <c r="B738" s="177"/>
      <c r="C738" s="177"/>
      <c r="D738" s="177"/>
      <c r="E738" s="177"/>
    </row>
    <row r="739" spans="1:5" ht="15" customHeight="1" x14ac:dyDescent="0.2"/>
    <row r="740" spans="1:5" ht="15" customHeight="1" x14ac:dyDescent="0.25">
      <c r="A740" s="38" t="s">
        <v>1</v>
      </c>
      <c r="B740" s="39"/>
      <c r="C740" s="39"/>
      <c r="D740" s="39"/>
      <c r="E740" s="39"/>
    </row>
    <row r="741" spans="1:5" ht="15" customHeight="1" x14ac:dyDescent="0.2">
      <c r="A741" s="40" t="s">
        <v>69</v>
      </c>
      <c r="B741" s="39"/>
      <c r="C741" s="39"/>
      <c r="D741" s="39"/>
      <c r="E741" s="69" t="s">
        <v>87</v>
      </c>
    </row>
    <row r="742" spans="1:5" ht="15" customHeight="1" x14ac:dyDescent="0.25">
      <c r="A742" s="190"/>
      <c r="B742" s="38"/>
      <c r="C742" s="39"/>
      <c r="D742" s="39"/>
      <c r="E742" s="43"/>
    </row>
    <row r="743" spans="1:5" ht="15" customHeight="1" x14ac:dyDescent="0.2">
      <c r="A743" s="103"/>
      <c r="B743" s="118"/>
      <c r="C743" s="45" t="s">
        <v>41</v>
      </c>
      <c r="D743" s="46" t="s">
        <v>42</v>
      </c>
      <c r="E743" s="45" t="s">
        <v>43</v>
      </c>
    </row>
    <row r="744" spans="1:5" ht="15" customHeight="1" x14ac:dyDescent="0.2">
      <c r="A744" s="104"/>
      <c r="B744" s="115"/>
      <c r="C744" s="96">
        <v>2212</v>
      </c>
      <c r="D744" s="191" t="s">
        <v>334</v>
      </c>
      <c r="E744" s="75">
        <v>-1508259.39</v>
      </c>
    </row>
    <row r="745" spans="1:5" ht="15" customHeight="1" x14ac:dyDescent="0.2">
      <c r="A745" s="104"/>
      <c r="B745" s="115"/>
      <c r="C745" s="96"/>
      <c r="D745" s="102" t="s">
        <v>335</v>
      </c>
      <c r="E745" s="75">
        <v>1508259.39</v>
      </c>
    </row>
    <row r="746" spans="1:5" ht="15" customHeight="1" x14ac:dyDescent="0.2">
      <c r="A746" s="104"/>
      <c r="B746" s="41"/>
      <c r="C746" s="53" t="s">
        <v>45</v>
      </c>
      <c r="D746" s="54"/>
      <c r="E746" s="55">
        <f>SUM(E744:E745)</f>
        <v>0</v>
      </c>
    </row>
    <row r="747" spans="1:5" ht="15" customHeight="1" x14ac:dyDescent="0.2"/>
    <row r="748" spans="1:5" ht="15" customHeight="1" x14ac:dyDescent="0.2"/>
    <row r="749" spans="1:5" ht="15" customHeight="1" x14ac:dyDescent="0.25">
      <c r="A749" s="36" t="s">
        <v>336</v>
      </c>
    </row>
    <row r="750" spans="1:5" ht="15" customHeight="1" x14ac:dyDescent="0.2">
      <c r="A750" s="174" t="s">
        <v>113</v>
      </c>
      <c r="B750" s="174"/>
      <c r="C750" s="174"/>
      <c r="D750" s="174"/>
      <c r="E750" s="174"/>
    </row>
    <row r="751" spans="1:5" ht="15" customHeight="1" x14ac:dyDescent="0.2">
      <c r="A751" s="174"/>
      <c r="B751" s="174"/>
      <c r="C751" s="174"/>
      <c r="D751" s="174"/>
      <c r="E751" s="174"/>
    </row>
    <row r="752" spans="1:5" ht="15" customHeight="1" x14ac:dyDescent="0.2">
      <c r="A752" s="177" t="s">
        <v>337</v>
      </c>
      <c r="B752" s="177"/>
      <c r="C752" s="177"/>
      <c r="D752" s="177"/>
      <c r="E752" s="177"/>
    </row>
    <row r="753" spans="1:7" ht="15" customHeight="1" x14ac:dyDescent="0.2">
      <c r="A753" s="177"/>
      <c r="B753" s="177"/>
      <c r="C753" s="177"/>
      <c r="D753" s="177"/>
      <c r="E753" s="177"/>
    </row>
    <row r="754" spans="1:7" ht="15" customHeight="1" x14ac:dyDescent="0.2">
      <c r="A754" s="177"/>
      <c r="B754" s="177"/>
      <c r="C754" s="177"/>
      <c r="D754" s="177"/>
      <c r="E754" s="177"/>
    </row>
    <row r="755" spans="1:7" ht="15" customHeight="1" x14ac:dyDescent="0.2">
      <c r="A755" s="177"/>
      <c r="B755" s="177"/>
      <c r="C755" s="177"/>
      <c r="D755" s="177"/>
      <c r="E755" s="177"/>
    </row>
    <row r="756" spans="1:7" ht="15" customHeight="1" x14ac:dyDescent="0.2">
      <c r="A756" s="177"/>
      <c r="B756" s="177"/>
      <c r="C756" s="177"/>
      <c r="D756" s="177"/>
      <c r="E756" s="177"/>
    </row>
    <row r="757" spans="1:7" ht="15" customHeight="1" x14ac:dyDescent="0.2">
      <c r="A757" s="177"/>
      <c r="B757" s="177"/>
      <c r="C757" s="177"/>
      <c r="D757" s="177"/>
      <c r="E757" s="177"/>
    </row>
    <row r="758" spans="1:7" ht="15" customHeight="1" x14ac:dyDescent="0.2">
      <c r="A758" s="177"/>
      <c r="B758" s="177"/>
      <c r="C758" s="177"/>
      <c r="D758" s="177"/>
      <c r="E758" s="177"/>
    </row>
    <row r="759" spans="1:7" ht="15" customHeight="1" x14ac:dyDescent="0.2"/>
    <row r="760" spans="1:7" ht="15" customHeight="1" x14ac:dyDescent="0.25">
      <c r="A760" s="68" t="s">
        <v>1</v>
      </c>
      <c r="B760" s="99"/>
      <c r="C760" s="41"/>
      <c r="D760" s="41"/>
      <c r="E760" s="41"/>
    </row>
    <row r="761" spans="1:7" ht="15" customHeight="1" x14ac:dyDescent="0.2">
      <c r="A761" s="40" t="s">
        <v>69</v>
      </c>
      <c r="B761" s="41"/>
      <c r="C761" s="41"/>
      <c r="D761" s="41"/>
      <c r="E761" s="42" t="s">
        <v>87</v>
      </c>
    </row>
    <row r="762" spans="1:7" ht="15" customHeight="1" x14ac:dyDescent="0.25">
      <c r="A762" s="56"/>
      <c r="B762" s="100"/>
      <c r="C762" s="39"/>
      <c r="D762" s="39"/>
      <c r="E762" s="43"/>
    </row>
    <row r="763" spans="1:7" ht="15" customHeight="1" x14ac:dyDescent="0.2">
      <c r="B763" s="45" t="s">
        <v>40</v>
      </c>
      <c r="C763" s="45" t="s">
        <v>41</v>
      </c>
      <c r="D763" s="46" t="s">
        <v>42</v>
      </c>
      <c r="E763" s="47" t="s">
        <v>43</v>
      </c>
    </row>
    <row r="764" spans="1:7" ht="15" customHeight="1" x14ac:dyDescent="0.2">
      <c r="B764" s="101">
        <v>110195823</v>
      </c>
      <c r="C764" s="49"/>
      <c r="D764" s="102" t="s">
        <v>71</v>
      </c>
      <c r="E764" s="75">
        <v>-1704407.95</v>
      </c>
    </row>
    <row r="765" spans="1:7" ht="15" customHeight="1" x14ac:dyDescent="0.2">
      <c r="B765" s="101">
        <v>110195113</v>
      </c>
      <c r="C765" s="49"/>
      <c r="D765" s="50" t="s">
        <v>44</v>
      </c>
      <c r="E765" s="75">
        <v>-1434.28</v>
      </c>
      <c r="G765" s="179">
        <f>SUM(E764:E765)</f>
        <v>-1705842.23</v>
      </c>
    </row>
    <row r="766" spans="1:7" ht="15" customHeight="1" x14ac:dyDescent="0.2">
      <c r="B766" s="101">
        <v>110117051</v>
      </c>
      <c r="C766" s="49"/>
      <c r="D766" s="50" t="s">
        <v>44</v>
      </c>
      <c r="E766" s="75">
        <v>1434.28</v>
      </c>
    </row>
    <row r="767" spans="1:7" ht="15" customHeight="1" x14ac:dyDescent="0.2">
      <c r="B767" s="101">
        <v>110117988</v>
      </c>
      <c r="C767" s="49"/>
      <c r="D767" s="102" t="s">
        <v>71</v>
      </c>
      <c r="E767" s="75">
        <v>1704407.95</v>
      </c>
    </row>
    <row r="768" spans="1:7" ht="15" customHeight="1" x14ac:dyDescent="0.2">
      <c r="B768" s="86"/>
      <c r="C768" s="53" t="s">
        <v>45</v>
      </c>
      <c r="D768" s="54"/>
      <c r="E768" s="55">
        <f>SUM(E764:E767)</f>
        <v>0</v>
      </c>
    </row>
    <row r="769" spans="1:5" ht="15" customHeight="1" x14ac:dyDescent="0.2"/>
    <row r="770" spans="1:5" ht="15" customHeight="1" x14ac:dyDescent="0.2"/>
    <row r="771" spans="1:5" ht="15" customHeight="1" x14ac:dyDescent="0.25">
      <c r="A771" s="36" t="s">
        <v>338</v>
      </c>
    </row>
    <row r="772" spans="1:5" ht="15" customHeight="1" x14ac:dyDescent="0.2">
      <c r="A772" s="176" t="s">
        <v>35</v>
      </c>
      <c r="B772" s="176"/>
      <c r="C772" s="176"/>
      <c r="D772" s="176"/>
      <c r="E772" s="176"/>
    </row>
    <row r="773" spans="1:5" ht="15" customHeight="1" x14ac:dyDescent="0.2">
      <c r="A773" s="175" t="s">
        <v>422</v>
      </c>
      <c r="B773" s="175"/>
      <c r="C773" s="175"/>
      <c r="D773" s="175"/>
      <c r="E773" s="175"/>
    </row>
    <row r="774" spans="1:5" ht="15" customHeight="1" x14ac:dyDescent="0.2">
      <c r="A774" s="175"/>
      <c r="B774" s="175"/>
      <c r="C774" s="175"/>
      <c r="D774" s="175"/>
      <c r="E774" s="175"/>
    </row>
    <row r="775" spans="1:5" ht="15" customHeight="1" x14ac:dyDescent="0.2">
      <c r="A775" s="175"/>
      <c r="B775" s="175"/>
      <c r="C775" s="175"/>
      <c r="D775" s="175"/>
      <c r="E775" s="175"/>
    </row>
    <row r="776" spans="1:5" ht="15" customHeight="1" x14ac:dyDescent="0.2">
      <c r="A776" s="175"/>
      <c r="B776" s="175"/>
      <c r="C776" s="175"/>
      <c r="D776" s="175"/>
      <c r="E776" s="175"/>
    </row>
    <row r="777" spans="1:5" ht="15" customHeight="1" x14ac:dyDescent="0.2">
      <c r="A777" s="175"/>
      <c r="B777" s="175"/>
      <c r="C777" s="175"/>
      <c r="D777" s="175"/>
      <c r="E777" s="175"/>
    </row>
    <row r="778" spans="1:5" ht="15" customHeight="1" x14ac:dyDescent="0.2">
      <c r="A778" s="175"/>
      <c r="B778" s="175"/>
      <c r="C778" s="175"/>
      <c r="D778" s="175"/>
      <c r="E778" s="175"/>
    </row>
    <row r="779" spans="1:5" ht="15" customHeight="1" x14ac:dyDescent="0.2">
      <c r="A779" s="175"/>
      <c r="B779" s="175"/>
      <c r="C779" s="175"/>
      <c r="D779" s="175"/>
      <c r="E779" s="175"/>
    </row>
    <row r="780" spans="1:5" ht="15" customHeight="1" x14ac:dyDescent="0.2">
      <c r="A780" s="175"/>
      <c r="B780" s="175"/>
      <c r="C780" s="175"/>
      <c r="D780" s="175"/>
      <c r="E780" s="175"/>
    </row>
    <row r="781" spans="1:5" ht="15" customHeight="1" x14ac:dyDescent="0.2">
      <c r="A781" s="113"/>
      <c r="B781" s="113"/>
      <c r="C781" s="113"/>
      <c r="D781" s="113"/>
      <c r="E781" s="113"/>
    </row>
    <row r="782" spans="1:5" ht="15" customHeight="1" x14ac:dyDescent="0.25">
      <c r="A782" s="38" t="s">
        <v>1</v>
      </c>
      <c r="B782" s="39"/>
      <c r="C782" s="39"/>
      <c r="D782" s="39"/>
      <c r="E782" s="39"/>
    </row>
    <row r="783" spans="1:5" ht="15" customHeight="1" x14ac:dyDescent="0.2">
      <c r="A783" s="83" t="s">
        <v>53</v>
      </c>
      <c r="E783" t="s">
        <v>54</v>
      </c>
    </row>
    <row r="784" spans="1:5" ht="15" customHeight="1" x14ac:dyDescent="0.25">
      <c r="B784" s="38"/>
      <c r="C784" s="39"/>
      <c r="D784" s="39"/>
      <c r="E784" s="43"/>
    </row>
    <row r="785" spans="1:5" ht="15" customHeight="1" x14ac:dyDescent="0.2">
      <c r="A785" s="103"/>
      <c r="B785" s="103"/>
      <c r="C785" s="45" t="s">
        <v>41</v>
      </c>
      <c r="D785" s="46" t="s">
        <v>42</v>
      </c>
      <c r="E785" s="44" t="s">
        <v>43</v>
      </c>
    </row>
    <row r="786" spans="1:5" ht="15" customHeight="1" x14ac:dyDescent="0.2">
      <c r="A786" s="114"/>
      <c r="B786" s="115"/>
      <c r="C786" s="61"/>
      <c r="D786" s="102" t="s">
        <v>84</v>
      </c>
      <c r="E786" s="75">
        <v>15790.5</v>
      </c>
    </row>
    <row r="787" spans="1:5" ht="15" customHeight="1" x14ac:dyDescent="0.2">
      <c r="A787" s="114"/>
      <c r="B787" s="115"/>
      <c r="C787" s="77" t="s">
        <v>45</v>
      </c>
      <c r="D787" s="78"/>
      <c r="E787" s="79">
        <f>SUM(E786:E786)</f>
        <v>15790.5</v>
      </c>
    </row>
    <row r="788" spans="1:5" ht="15" customHeight="1" x14ac:dyDescent="0.2"/>
    <row r="789" spans="1:5" ht="15" customHeight="1" x14ac:dyDescent="0.25">
      <c r="A789" s="68" t="s">
        <v>16</v>
      </c>
      <c r="B789" s="41"/>
      <c r="C789" s="41"/>
      <c r="D789" s="56"/>
      <c r="E789" s="56"/>
    </row>
    <row r="790" spans="1:5" ht="15" customHeight="1" x14ac:dyDescent="0.2">
      <c r="A790" s="40" t="s">
        <v>81</v>
      </c>
      <c r="B790" s="41"/>
      <c r="C790" s="41"/>
      <c r="D790" s="41"/>
      <c r="E790" s="42" t="s">
        <v>82</v>
      </c>
    </row>
    <row r="791" spans="1:5" ht="15" customHeight="1" x14ac:dyDescent="0.2">
      <c r="A791" s="87"/>
      <c r="B791" s="88"/>
      <c r="C791" s="41"/>
      <c r="D791" s="87"/>
      <c r="E791" s="89"/>
    </row>
    <row r="792" spans="1:5" ht="15" customHeight="1" x14ac:dyDescent="0.2">
      <c r="B792" s="103"/>
      <c r="C792" s="44" t="s">
        <v>41</v>
      </c>
      <c r="D792" s="95" t="s">
        <v>58</v>
      </c>
      <c r="E792" s="44" t="s">
        <v>43</v>
      </c>
    </row>
    <row r="793" spans="1:5" ht="15" customHeight="1" x14ac:dyDescent="0.2">
      <c r="B793" s="116"/>
      <c r="C793" s="61">
        <v>6172</v>
      </c>
      <c r="D793" s="91" t="s">
        <v>85</v>
      </c>
      <c r="E793" s="75">
        <v>15790.5</v>
      </c>
    </row>
    <row r="794" spans="1:5" ht="15" customHeight="1" x14ac:dyDescent="0.2">
      <c r="B794" s="117"/>
      <c r="C794" s="77" t="s">
        <v>45</v>
      </c>
      <c r="D794" s="92"/>
      <c r="E794" s="93">
        <f>SUM(E793:E793)</f>
        <v>15790.5</v>
      </c>
    </row>
    <row r="795" spans="1:5" ht="15" customHeight="1" x14ac:dyDescent="0.2"/>
    <row r="796" spans="1:5" ht="15" customHeight="1" x14ac:dyDescent="0.2"/>
    <row r="797" spans="1:5" ht="15" customHeight="1" x14ac:dyDescent="0.25">
      <c r="A797" s="36" t="s">
        <v>339</v>
      </c>
    </row>
    <row r="798" spans="1:5" ht="15" customHeight="1" x14ac:dyDescent="0.2">
      <c r="A798" s="176" t="s">
        <v>35</v>
      </c>
      <c r="B798" s="176"/>
      <c r="C798" s="176"/>
      <c r="D798" s="176"/>
      <c r="E798" s="176"/>
    </row>
    <row r="799" spans="1:5" ht="15" customHeight="1" x14ac:dyDescent="0.2">
      <c r="A799" s="175" t="s">
        <v>423</v>
      </c>
      <c r="B799" s="175"/>
      <c r="C799" s="175"/>
      <c r="D799" s="175"/>
      <c r="E799" s="175"/>
    </row>
    <row r="800" spans="1:5" ht="15" customHeight="1" x14ac:dyDescent="0.2">
      <c r="A800" s="175"/>
      <c r="B800" s="175"/>
      <c r="C800" s="175"/>
      <c r="D800" s="175"/>
      <c r="E800" s="175"/>
    </row>
    <row r="801" spans="1:5" ht="15" customHeight="1" x14ac:dyDescent="0.2">
      <c r="A801" s="175"/>
      <c r="B801" s="175"/>
      <c r="C801" s="175"/>
      <c r="D801" s="175"/>
      <c r="E801" s="175"/>
    </row>
    <row r="802" spans="1:5" ht="15" customHeight="1" x14ac:dyDescent="0.2">
      <c r="A802" s="175"/>
      <c r="B802" s="175"/>
      <c r="C802" s="175"/>
      <c r="D802" s="175"/>
      <c r="E802" s="175"/>
    </row>
    <row r="803" spans="1:5" ht="15" customHeight="1" x14ac:dyDescent="0.2">
      <c r="A803" s="175"/>
      <c r="B803" s="175"/>
      <c r="C803" s="175"/>
      <c r="D803" s="175"/>
      <c r="E803" s="175"/>
    </row>
    <row r="804" spans="1:5" ht="15" customHeight="1" x14ac:dyDescent="0.2">
      <c r="A804" s="175"/>
      <c r="B804" s="175"/>
      <c r="C804" s="175"/>
      <c r="D804" s="175"/>
      <c r="E804" s="175"/>
    </row>
    <row r="805" spans="1:5" ht="15" customHeight="1" x14ac:dyDescent="0.2">
      <c r="A805" s="175"/>
      <c r="B805" s="175"/>
      <c r="C805" s="175"/>
      <c r="D805" s="175"/>
      <c r="E805" s="175"/>
    </row>
    <row r="806" spans="1:5" ht="15" customHeight="1" x14ac:dyDescent="0.2">
      <c r="A806" s="175"/>
      <c r="B806" s="175"/>
      <c r="C806" s="175"/>
      <c r="D806" s="175"/>
      <c r="E806" s="175"/>
    </row>
    <row r="807" spans="1:5" ht="15" customHeight="1" x14ac:dyDescent="0.2">
      <c r="A807" s="113"/>
      <c r="B807" s="113"/>
      <c r="C807" s="113"/>
      <c r="D807" s="113"/>
      <c r="E807" s="113"/>
    </row>
    <row r="808" spans="1:5" ht="15" customHeight="1" x14ac:dyDescent="0.25">
      <c r="A808" s="38" t="s">
        <v>1</v>
      </c>
      <c r="B808" s="39"/>
      <c r="C808" s="39"/>
      <c r="D808" s="39"/>
      <c r="E808" s="39"/>
    </row>
    <row r="809" spans="1:5" ht="15" customHeight="1" x14ac:dyDescent="0.2">
      <c r="A809" s="83" t="s">
        <v>53</v>
      </c>
      <c r="E809" t="s">
        <v>54</v>
      </c>
    </row>
    <row r="810" spans="1:5" ht="15" customHeight="1" x14ac:dyDescent="0.25">
      <c r="B810" s="38"/>
      <c r="C810" s="39"/>
      <c r="D810" s="39"/>
      <c r="E810" s="43"/>
    </row>
    <row r="811" spans="1:5" ht="15" customHeight="1" x14ac:dyDescent="0.2">
      <c r="A811" s="103"/>
      <c r="B811" s="103"/>
      <c r="C811" s="45" t="s">
        <v>41</v>
      </c>
      <c r="D811" s="46" t="s">
        <v>42</v>
      </c>
      <c r="E811" s="44" t="s">
        <v>43</v>
      </c>
    </row>
    <row r="812" spans="1:5" ht="15" customHeight="1" x14ac:dyDescent="0.2">
      <c r="A812" s="114"/>
      <c r="B812" s="115"/>
      <c r="C812" s="61"/>
      <c r="D812" s="102" t="s">
        <v>84</v>
      </c>
      <c r="E812" s="75">
        <v>1750830.79</v>
      </c>
    </row>
    <row r="813" spans="1:5" ht="15" customHeight="1" x14ac:dyDescent="0.2">
      <c r="A813" s="114"/>
      <c r="B813" s="115"/>
      <c r="C813" s="77" t="s">
        <v>45</v>
      </c>
      <c r="D813" s="78"/>
      <c r="E813" s="79">
        <f>SUM(E812:E812)</f>
        <v>1750830.79</v>
      </c>
    </row>
    <row r="814" spans="1:5" ht="15" customHeight="1" x14ac:dyDescent="0.2"/>
    <row r="815" spans="1:5" ht="15" customHeight="1" x14ac:dyDescent="0.25">
      <c r="A815" s="68" t="s">
        <v>16</v>
      </c>
      <c r="B815" s="41"/>
      <c r="C815" s="41"/>
      <c r="D815" s="56"/>
      <c r="E815" s="56"/>
    </row>
    <row r="816" spans="1:5" ht="15" customHeight="1" x14ac:dyDescent="0.2">
      <c r="A816" s="40" t="s">
        <v>69</v>
      </c>
      <c r="B816" s="39"/>
      <c r="C816" s="39"/>
      <c r="D816" s="39"/>
      <c r="E816" s="69" t="s">
        <v>70</v>
      </c>
    </row>
    <row r="817" spans="1:5" ht="15" customHeight="1" x14ac:dyDescent="0.2">
      <c r="A817" s="87"/>
      <c r="B817" s="88"/>
      <c r="C817" s="41"/>
      <c r="D817" s="87"/>
      <c r="E817" s="89"/>
    </row>
    <row r="818" spans="1:5" ht="15" customHeight="1" x14ac:dyDescent="0.2">
      <c r="B818" s="103"/>
      <c r="C818" s="44" t="s">
        <v>41</v>
      </c>
      <c r="D818" s="95" t="s">
        <v>58</v>
      </c>
      <c r="E818" s="44" t="s">
        <v>43</v>
      </c>
    </row>
    <row r="819" spans="1:5" ht="15" customHeight="1" x14ac:dyDescent="0.2">
      <c r="B819" s="116"/>
      <c r="C819" s="61">
        <v>3315</v>
      </c>
      <c r="D819" s="91" t="s">
        <v>85</v>
      </c>
      <c r="E819" s="75">
        <v>1750830.79</v>
      </c>
    </row>
    <row r="820" spans="1:5" ht="15" customHeight="1" x14ac:dyDescent="0.2">
      <c r="B820" s="117"/>
      <c r="C820" s="77" t="s">
        <v>45</v>
      </c>
      <c r="D820" s="92"/>
      <c r="E820" s="93">
        <f>SUM(E819:E819)</f>
        <v>1750830.79</v>
      </c>
    </row>
    <row r="821" spans="1:5" ht="15" customHeight="1" x14ac:dyDescent="0.2"/>
    <row r="822" spans="1:5" ht="15" customHeight="1" x14ac:dyDescent="0.2"/>
    <row r="823" spans="1:5" ht="15" customHeight="1" x14ac:dyDescent="0.25">
      <c r="A823" s="36" t="s">
        <v>340</v>
      </c>
    </row>
    <row r="824" spans="1:5" ht="15" customHeight="1" x14ac:dyDescent="0.2">
      <c r="A824" s="176" t="s">
        <v>35</v>
      </c>
      <c r="B824" s="176"/>
      <c r="C824" s="176"/>
      <c r="D824" s="176"/>
      <c r="E824" s="176"/>
    </row>
    <row r="825" spans="1:5" ht="15" customHeight="1" x14ac:dyDescent="0.2">
      <c r="A825" s="175" t="s">
        <v>424</v>
      </c>
      <c r="B825" s="175"/>
      <c r="C825" s="175"/>
      <c r="D825" s="175"/>
      <c r="E825" s="175"/>
    </row>
    <row r="826" spans="1:5" ht="15" customHeight="1" x14ac:dyDescent="0.2">
      <c r="A826" s="175"/>
      <c r="B826" s="175"/>
      <c r="C826" s="175"/>
      <c r="D826" s="175"/>
      <c r="E826" s="175"/>
    </row>
    <row r="827" spans="1:5" ht="15" customHeight="1" x14ac:dyDescent="0.2">
      <c r="A827" s="175"/>
      <c r="B827" s="175"/>
      <c r="C827" s="175"/>
      <c r="D827" s="175"/>
      <c r="E827" s="175"/>
    </row>
    <row r="828" spans="1:5" ht="15" customHeight="1" x14ac:dyDescent="0.2">
      <c r="A828" s="175"/>
      <c r="B828" s="175"/>
      <c r="C828" s="175"/>
      <c r="D828" s="175"/>
      <c r="E828" s="175"/>
    </row>
    <row r="829" spans="1:5" ht="15" customHeight="1" x14ac:dyDescent="0.2">
      <c r="A829" s="175"/>
      <c r="B829" s="175"/>
      <c r="C829" s="175"/>
      <c r="D829" s="175"/>
      <c r="E829" s="175"/>
    </row>
    <row r="830" spans="1:5" ht="15" customHeight="1" x14ac:dyDescent="0.2">
      <c r="A830" s="175"/>
      <c r="B830" s="175"/>
      <c r="C830" s="175"/>
      <c r="D830" s="175"/>
      <c r="E830" s="175"/>
    </row>
    <row r="831" spans="1:5" ht="15" customHeight="1" x14ac:dyDescent="0.2">
      <c r="A831" s="175"/>
      <c r="B831" s="175"/>
      <c r="C831" s="175"/>
      <c r="D831" s="175"/>
      <c r="E831" s="175"/>
    </row>
    <row r="832" spans="1:5" ht="15" customHeight="1" x14ac:dyDescent="0.2">
      <c r="A832" s="113"/>
      <c r="B832" s="113"/>
      <c r="C832" s="113"/>
      <c r="D832" s="113"/>
      <c r="E832" s="113"/>
    </row>
    <row r="833" spans="1:5" ht="15" customHeight="1" x14ac:dyDescent="0.2">
      <c r="A833" s="113"/>
      <c r="B833" s="113"/>
      <c r="C833" s="113"/>
      <c r="D833" s="113"/>
      <c r="E833" s="113"/>
    </row>
    <row r="834" spans="1:5" ht="15" customHeight="1" x14ac:dyDescent="0.25">
      <c r="A834" s="38" t="s">
        <v>1</v>
      </c>
      <c r="B834" s="39"/>
      <c r="C834" s="39"/>
      <c r="D834" s="39"/>
      <c r="E834" s="39"/>
    </row>
    <row r="835" spans="1:5" ht="15" customHeight="1" x14ac:dyDescent="0.2">
      <c r="A835" s="83" t="s">
        <v>53</v>
      </c>
      <c r="E835" t="s">
        <v>54</v>
      </c>
    </row>
    <row r="836" spans="1:5" ht="15" customHeight="1" x14ac:dyDescent="0.25">
      <c r="B836" s="38"/>
      <c r="C836" s="39"/>
      <c r="D836" s="39"/>
      <c r="E836" s="43"/>
    </row>
    <row r="837" spans="1:5" ht="15" customHeight="1" x14ac:dyDescent="0.2">
      <c r="A837" s="103"/>
      <c r="B837" s="103"/>
      <c r="C837" s="45" t="s">
        <v>41</v>
      </c>
      <c r="D837" s="46" t="s">
        <v>42</v>
      </c>
      <c r="E837" s="44" t="s">
        <v>43</v>
      </c>
    </row>
    <row r="838" spans="1:5" ht="15" customHeight="1" x14ac:dyDescent="0.2">
      <c r="A838" s="114"/>
      <c r="B838" s="115"/>
      <c r="C838" s="61"/>
      <c r="D838" s="102" t="s">
        <v>84</v>
      </c>
      <c r="E838" s="75">
        <f>1906210.08+112130+35997.5+2117.5</f>
        <v>2056455.08</v>
      </c>
    </row>
    <row r="839" spans="1:5" ht="15" customHeight="1" x14ac:dyDescent="0.2">
      <c r="A839" s="114"/>
      <c r="B839" s="115"/>
      <c r="C839" s="77" t="s">
        <v>45</v>
      </c>
      <c r="D839" s="78"/>
      <c r="E839" s="79">
        <f>SUM(E838:E838)</f>
        <v>2056455.08</v>
      </c>
    </row>
    <row r="840" spans="1:5" ht="15" customHeight="1" x14ac:dyDescent="0.2"/>
    <row r="841" spans="1:5" ht="15" customHeight="1" x14ac:dyDescent="0.25">
      <c r="A841" s="68" t="s">
        <v>16</v>
      </c>
      <c r="B841" s="41"/>
      <c r="C841" s="41"/>
      <c r="D841" s="56"/>
      <c r="E841" s="56"/>
    </row>
    <row r="842" spans="1:5" ht="15" customHeight="1" x14ac:dyDescent="0.2">
      <c r="A842" s="40" t="s">
        <v>69</v>
      </c>
      <c r="B842" s="39"/>
      <c r="C842" s="39"/>
      <c r="D842" s="39"/>
      <c r="E842" s="69" t="s">
        <v>87</v>
      </c>
    </row>
    <row r="843" spans="1:5" ht="15" customHeight="1" x14ac:dyDescent="0.2">
      <c r="A843" s="87"/>
      <c r="B843" s="88"/>
      <c r="C843" s="41"/>
      <c r="D843" s="87"/>
      <c r="E843" s="89"/>
    </row>
    <row r="844" spans="1:5" ht="15" customHeight="1" x14ac:dyDescent="0.2">
      <c r="B844" s="103"/>
      <c r="C844" s="44" t="s">
        <v>41</v>
      </c>
      <c r="D844" s="95" t="s">
        <v>58</v>
      </c>
      <c r="E844" s="44" t="s">
        <v>43</v>
      </c>
    </row>
    <row r="845" spans="1:5" ht="15" customHeight="1" x14ac:dyDescent="0.2">
      <c r="B845" s="116"/>
      <c r="C845" s="61">
        <v>2212</v>
      </c>
      <c r="D845" s="91" t="s">
        <v>85</v>
      </c>
      <c r="E845" s="75">
        <f>38115+2018340.08</f>
        <v>2056455.08</v>
      </c>
    </row>
    <row r="846" spans="1:5" ht="15" customHeight="1" x14ac:dyDescent="0.2">
      <c r="B846" s="117"/>
      <c r="C846" s="77" t="s">
        <v>45</v>
      </c>
      <c r="D846" s="92"/>
      <c r="E846" s="93">
        <f>SUM(E845:E845)</f>
        <v>2056455.08</v>
      </c>
    </row>
    <row r="847" spans="1:5" ht="15" customHeight="1" x14ac:dyDescent="0.2"/>
    <row r="848" spans="1:5" ht="15" customHeight="1" x14ac:dyDescent="0.2"/>
    <row r="849" spans="1:5" ht="15" customHeight="1" x14ac:dyDescent="0.25">
      <c r="A849" s="36" t="s">
        <v>341</v>
      </c>
    </row>
    <row r="850" spans="1:5" ht="15" customHeight="1" x14ac:dyDescent="0.2">
      <c r="A850" s="176" t="s">
        <v>35</v>
      </c>
      <c r="B850" s="176"/>
      <c r="C850" s="176"/>
      <c r="D850" s="176"/>
      <c r="E850" s="176"/>
    </row>
    <row r="851" spans="1:5" ht="15" customHeight="1" x14ac:dyDescent="0.2">
      <c r="A851" s="175" t="s">
        <v>425</v>
      </c>
      <c r="B851" s="175"/>
      <c r="C851" s="175"/>
      <c r="D851" s="175"/>
      <c r="E851" s="175"/>
    </row>
    <row r="852" spans="1:5" ht="15" customHeight="1" x14ac:dyDescent="0.2">
      <c r="A852" s="175"/>
      <c r="B852" s="175"/>
      <c r="C852" s="175"/>
      <c r="D852" s="175"/>
      <c r="E852" s="175"/>
    </row>
    <row r="853" spans="1:5" ht="15" customHeight="1" x14ac:dyDescent="0.2">
      <c r="A853" s="175"/>
      <c r="B853" s="175"/>
      <c r="C853" s="175"/>
      <c r="D853" s="175"/>
      <c r="E853" s="175"/>
    </row>
    <row r="854" spans="1:5" ht="15" customHeight="1" x14ac:dyDescent="0.2">
      <c r="A854" s="175"/>
      <c r="B854" s="175"/>
      <c r="C854" s="175"/>
      <c r="D854" s="175"/>
      <c r="E854" s="175"/>
    </row>
    <row r="855" spans="1:5" ht="15" customHeight="1" x14ac:dyDescent="0.2">
      <c r="A855" s="175"/>
      <c r="B855" s="175"/>
      <c r="C855" s="175"/>
      <c r="D855" s="175"/>
      <c r="E855" s="175"/>
    </row>
    <row r="856" spans="1:5" ht="15" customHeight="1" x14ac:dyDescent="0.2">
      <c r="A856" s="175"/>
      <c r="B856" s="175"/>
      <c r="C856" s="175"/>
      <c r="D856" s="175"/>
      <c r="E856" s="175"/>
    </row>
    <row r="857" spans="1:5" ht="15" customHeight="1" x14ac:dyDescent="0.2">
      <c r="A857" s="175"/>
      <c r="B857" s="175"/>
      <c r="C857" s="175"/>
      <c r="D857" s="175"/>
      <c r="E857" s="175"/>
    </row>
    <row r="858" spans="1:5" ht="15" customHeight="1" x14ac:dyDescent="0.2">
      <c r="A858" s="113"/>
      <c r="B858" s="113"/>
      <c r="C858" s="113"/>
      <c r="D858" s="113"/>
      <c r="E858" s="113"/>
    </row>
    <row r="859" spans="1:5" ht="15" customHeight="1" x14ac:dyDescent="0.25">
      <c r="A859" s="38" t="s">
        <v>1</v>
      </c>
      <c r="B859" s="39"/>
      <c r="C859" s="39"/>
      <c r="D859" s="39"/>
      <c r="E859" s="39"/>
    </row>
    <row r="860" spans="1:5" ht="15" customHeight="1" x14ac:dyDescent="0.2">
      <c r="A860" s="83" t="s">
        <v>53</v>
      </c>
      <c r="E860" t="s">
        <v>54</v>
      </c>
    </row>
    <row r="861" spans="1:5" ht="15" customHeight="1" x14ac:dyDescent="0.25">
      <c r="B861" s="38"/>
      <c r="C861" s="39"/>
      <c r="D861" s="39"/>
      <c r="E861" s="43"/>
    </row>
    <row r="862" spans="1:5" ht="15" customHeight="1" x14ac:dyDescent="0.2">
      <c r="A862" s="103"/>
      <c r="B862" s="103"/>
      <c r="C862" s="45" t="s">
        <v>41</v>
      </c>
      <c r="D862" s="46" t="s">
        <v>42</v>
      </c>
      <c r="E862" s="44" t="s">
        <v>43</v>
      </c>
    </row>
    <row r="863" spans="1:5" ht="15" customHeight="1" x14ac:dyDescent="0.2">
      <c r="A863" s="114"/>
      <c r="B863" s="115"/>
      <c r="C863" s="61"/>
      <c r="D863" s="102" t="s">
        <v>84</v>
      </c>
      <c r="E863" s="75">
        <f>14481.28+851.84+69423.75+4083.75+19617380.48+1153963.56</f>
        <v>20860184.66</v>
      </c>
    </row>
    <row r="864" spans="1:5" ht="15" customHeight="1" x14ac:dyDescent="0.2">
      <c r="A864" s="114"/>
      <c r="B864" s="115"/>
      <c r="C864" s="77" t="s">
        <v>45</v>
      </c>
      <c r="D864" s="78"/>
      <c r="E864" s="79">
        <f>SUM(E863:E863)</f>
        <v>20860184.66</v>
      </c>
    </row>
    <row r="865" spans="1:5" ht="15" customHeight="1" x14ac:dyDescent="0.2"/>
    <row r="866" spans="1:5" ht="15" customHeight="1" x14ac:dyDescent="0.2"/>
    <row r="867" spans="1:5" ht="15" customHeight="1" x14ac:dyDescent="0.25">
      <c r="A867" s="68" t="s">
        <v>16</v>
      </c>
      <c r="B867" s="41"/>
      <c r="C867" s="41"/>
      <c r="D867" s="56"/>
      <c r="E867" s="56"/>
    </row>
    <row r="868" spans="1:5" ht="15" customHeight="1" x14ac:dyDescent="0.2">
      <c r="A868" s="40" t="s">
        <v>69</v>
      </c>
      <c r="B868" s="39"/>
      <c r="C868" s="39"/>
      <c r="D868" s="39"/>
      <c r="E868" s="69" t="s">
        <v>87</v>
      </c>
    </row>
    <row r="869" spans="1:5" ht="15" customHeight="1" x14ac:dyDescent="0.2">
      <c r="A869" s="87"/>
      <c r="B869" s="88"/>
      <c r="C869" s="41"/>
      <c r="D869" s="87"/>
      <c r="E869" s="89"/>
    </row>
    <row r="870" spans="1:5" ht="15" customHeight="1" x14ac:dyDescent="0.2">
      <c r="B870" s="103"/>
      <c r="C870" s="44" t="s">
        <v>41</v>
      </c>
      <c r="D870" s="95" t="s">
        <v>58</v>
      </c>
      <c r="E870" s="44" t="s">
        <v>43</v>
      </c>
    </row>
    <row r="871" spans="1:5" ht="15" customHeight="1" x14ac:dyDescent="0.2">
      <c r="B871" s="116"/>
      <c r="C871" s="61">
        <v>2212</v>
      </c>
      <c r="D871" s="91" t="s">
        <v>85</v>
      </c>
      <c r="E871" s="75">
        <f>20771344.04+73507.5+15333.12</f>
        <v>20860184.66</v>
      </c>
    </row>
    <row r="872" spans="1:5" ht="15" customHeight="1" x14ac:dyDescent="0.2">
      <c r="B872" s="117"/>
      <c r="C872" s="77" t="s">
        <v>45</v>
      </c>
      <c r="D872" s="92"/>
      <c r="E872" s="93">
        <f>SUM(E871:E871)</f>
        <v>20860184.66</v>
      </c>
    </row>
    <row r="873" spans="1:5" ht="15" customHeight="1" x14ac:dyDescent="0.2"/>
    <row r="874" spans="1:5" ht="15" customHeight="1" x14ac:dyDescent="0.2"/>
    <row r="875" spans="1:5" ht="15" customHeight="1" x14ac:dyDescent="0.25">
      <c r="A875" s="36" t="s">
        <v>342</v>
      </c>
    </row>
    <row r="876" spans="1:5" ht="15" customHeight="1" x14ac:dyDescent="0.2">
      <c r="A876" s="176" t="s">
        <v>35</v>
      </c>
      <c r="B876" s="176"/>
      <c r="C876" s="176"/>
      <c r="D876" s="176"/>
      <c r="E876" s="176"/>
    </row>
    <row r="877" spans="1:5" ht="15" customHeight="1" x14ac:dyDescent="0.2">
      <c r="A877" s="175" t="s">
        <v>426</v>
      </c>
      <c r="B877" s="175"/>
      <c r="C877" s="175"/>
      <c r="D877" s="175"/>
      <c r="E877" s="175"/>
    </row>
    <row r="878" spans="1:5" ht="15" customHeight="1" x14ac:dyDescent="0.2">
      <c r="A878" s="175"/>
      <c r="B878" s="175"/>
      <c r="C878" s="175"/>
      <c r="D878" s="175"/>
      <c r="E878" s="175"/>
    </row>
    <row r="879" spans="1:5" ht="15" customHeight="1" x14ac:dyDescent="0.2">
      <c r="A879" s="175"/>
      <c r="B879" s="175"/>
      <c r="C879" s="175"/>
      <c r="D879" s="175"/>
      <c r="E879" s="175"/>
    </row>
    <row r="880" spans="1:5" ht="15" customHeight="1" x14ac:dyDescent="0.2">
      <c r="A880" s="175"/>
      <c r="B880" s="175"/>
      <c r="C880" s="175"/>
      <c r="D880" s="175"/>
      <c r="E880" s="175"/>
    </row>
    <row r="881" spans="1:5" ht="15" customHeight="1" x14ac:dyDescent="0.2">
      <c r="A881" s="175"/>
      <c r="B881" s="175"/>
      <c r="C881" s="175"/>
      <c r="D881" s="175"/>
      <c r="E881" s="175"/>
    </row>
    <row r="882" spans="1:5" ht="15" customHeight="1" x14ac:dyDescent="0.2">
      <c r="A882" s="175"/>
      <c r="B882" s="175"/>
      <c r="C882" s="175"/>
      <c r="D882" s="175"/>
      <c r="E882" s="175"/>
    </row>
    <row r="883" spans="1:5" ht="15" customHeight="1" x14ac:dyDescent="0.2">
      <c r="A883" s="175"/>
      <c r="B883" s="175"/>
      <c r="C883" s="175"/>
      <c r="D883" s="175"/>
      <c r="E883" s="175"/>
    </row>
    <row r="884" spans="1:5" ht="15" customHeight="1" x14ac:dyDescent="0.2">
      <c r="A884" s="113"/>
      <c r="B884" s="113"/>
      <c r="C884" s="113"/>
      <c r="D884" s="113"/>
      <c r="E884" s="113"/>
    </row>
    <row r="885" spans="1:5" ht="15" customHeight="1" x14ac:dyDescent="0.2">
      <c r="A885" s="113"/>
      <c r="B885" s="113"/>
      <c r="C885" s="113"/>
      <c r="D885" s="113"/>
      <c r="E885" s="113"/>
    </row>
    <row r="886" spans="1:5" ht="15" customHeight="1" x14ac:dyDescent="0.25">
      <c r="A886" s="38" t="s">
        <v>1</v>
      </c>
      <c r="B886" s="39"/>
      <c r="C886" s="39"/>
      <c r="D886" s="39"/>
      <c r="E886" s="39"/>
    </row>
    <row r="887" spans="1:5" ht="15" customHeight="1" x14ac:dyDescent="0.2">
      <c r="A887" s="83" t="s">
        <v>53</v>
      </c>
      <c r="E887" t="s">
        <v>54</v>
      </c>
    </row>
    <row r="888" spans="1:5" ht="15" customHeight="1" x14ac:dyDescent="0.25">
      <c r="B888" s="38"/>
      <c r="C888" s="39"/>
      <c r="D888" s="39"/>
      <c r="E888" s="43"/>
    </row>
    <row r="889" spans="1:5" ht="15" customHeight="1" x14ac:dyDescent="0.2">
      <c r="A889" s="103"/>
      <c r="B889" s="103"/>
      <c r="C889" s="45" t="s">
        <v>41</v>
      </c>
      <c r="D889" s="46" t="s">
        <v>42</v>
      </c>
      <c r="E889" s="44" t="s">
        <v>43</v>
      </c>
    </row>
    <row r="890" spans="1:5" ht="15" customHeight="1" x14ac:dyDescent="0.2">
      <c r="A890" s="114"/>
      <c r="B890" s="115"/>
      <c r="C890" s="61"/>
      <c r="D890" s="102" t="s">
        <v>84</v>
      </c>
      <c r="E890" s="75">
        <f>36861.44+2168.32+9050.8+532.4+8060865.34+474168.55</f>
        <v>8583646.8499999996</v>
      </c>
    </row>
    <row r="891" spans="1:5" ht="15" customHeight="1" x14ac:dyDescent="0.2">
      <c r="A891" s="114"/>
      <c r="B891" s="115"/>
      <c r="C891" s="77" t="s">
        <v>45</v>
      </c>
      <c r="D891" s="78"/>
      <c r="E891" s="79">
        <f>SUM(E890:E890)</f>
        <v>8583646.8499999996</v>
      </c>
    </row>
    <row r="892" spans="1:5" ht="15" customHeight="1" x14ac:dyDescent="0.2"/>
    <row r="893" spans="1:5" ht="15" customHeight="1" x14ac:dyDescent="0.25">
      <c r="A893" s="68" t="s">
        <v>16</v>
      </c>
      <c r="B893" s="41"/>
      <c r="C893" s="41"/>
      <c r="D893" s="56"/>
      <c r="E893" s="56"/>
    </row>
    <row r="894" spans="1:5" ht="15" customHeight="1" x14ac:dyDescent="0.2">
      <c r="A894" s="40" t="s">
        <v>69</v>
      </c>
      <c r="B894" s="39"/>
      <c r="C894" s="39"/>
      <c r="D894" s="39"/>
      <c r="E894" s="69" t="s">
        <v>87</v>
      </c>
    </row>
    <row r="895" spans="1:5" ht="15" customHeight="1" x14ac:dyDescent="0.2">
      <c r="A895" s="87"/>
      <c r="B895" s="88"/>
      <c r="C895" s="41"/>
      <c r="D895" s="87"/>
      <c r="E895" s="89"/>
    </row>
    <row r="896" spans="1:5" ht="15" customHeight="1" x14ac:dyDescent="0.2">
      <c r="B896" s="103"/>
      <c r="C896" s="44" t="s">
        <v>41</v>
      </c>
      <c r="D896" s="95" t="s">
        <v>58</v>
      </c>
      <c r="E896" s="44" t="s">
        <v>43</v>
      </c>
    </row>
    <row r="897" spans="1:5" ht="15" customHeight="1" x14ac:dyDescent="0.2">
      <c r="B897" s="116"/>
      <c r="C897" s="61">
        <v>2212</v>
      </c>
      <c r="D897" s="91" t="s">
        <v>85</v>
      </c>
      <c r="E897" s="75">
        <f>39029.76+9583.2+8535033.89</f>
        <v>8583646.8500000015</v>
      </c>
    </row>
    <row r="898" spans="1:5" ht="15" customHeight="1" x14ac:dyDescent="0.2">
      <c r="B898" s="117"/>
      <c r="C898" s="77" t="s">
        <v>45</v>
      </c>
      <c r="D898" s="92"/>
      <c r="E898" s="79">
        <f>SUM(E897:E897)</f>
        <v>8583646.8500000015</v>
      </c>
    </row>
    <row r="899" spans="1:5" ht="15" customHeight="1" x14ac:dyDescent="0.2"/>
    <row r="900" spans="1:5" ht="15" customHeight="1" x14ac:dyDescent="0.2"/>
    <row r="901" spans="1:5" ht="15" customHeight="1" x14ac:dyDescent="0.25">
      <c r="A901" s="36" t="s">
        <v>343</v>
      </c>
    </row>
    <row r="902" spans="1:5" ht="15" customHeight="1" x14ac:dyDescent="0.2">
      <c r="A902" s="176" t="s">
        <v>35</v>
      </c>
      <c r="B902" s="176"/>
      <c r="C902" s="176"/>
      <c r="D902" s="176"/>
      <c r="E902" s="176"/>
    </row>
    <row r="903" spans="1:5" ht="15" customHeight="1" x14ac:dyDescent="0.2">
      <c r="A903" s="175" t="s">
        <v>427</v>
      </c>
      <c r="B903" s="175"/>
      <c r="C903" s="175"/>
      <c r="D903" s="175"/>
      <c r="E903" s="175"/>
    </row>
    <row r="904" spans="1:5" ht="15" customHeight="1" x14ac:dyDescent="0.2">
      <c r="A904" s="175"/>
      <c r="B904" s="175"/>
      <c r="C904" s="175"/>
      <c r="D904" s="175"/>
      <c r="E904" s="175"/>
    </row>
    <row r="905" spans="1:5" ht="15" customHeight="1" x14ac:dyDescent="0.2">
      <c r="A905" s="175"/>
      <c r="B905" s="175"/>
      <c r="C905" s="175"/>
      <c r="D905" s="175"/>
      <c r="E905" s="175"/>
    </row>
    <row r="906" spans="1:5" ht="15" customHeight="1" x14ac:dyDescent="0.2">
      <c r="A906" s="175"/>
      <c r="B906" s="175"/>
      <c r="C906" s="175"/>
      <c r="D906" s="175"/>
      <c r="E906" s="175"/>
    </row>
    <row r="907" spans="1:5" ht="15" customHeight="1" x14ac:dyDescent="0.2">
      <c r="A907" s="175"/>
      <c r="B907" s="175"/>
      <c r="C907" s="175"/>
      <c r="D907" s="175"/>
      <c r="E907" s="175"/>
    </row>
    <row r="908" spans="1:5" ht="15" customHeight="1" x14ac:dyDescent="0.2">
      <c r="A908" s="175"/>
      <c r="B908" s="175"/>
      <c r="C908" s="175"/>
      <c r="D908" s="175"/>
      <c r="E908" s="175"/>
    </row>
    <row r="909" spans="1:5" ht="15" customHeight="1" x14ac:dyDescent="0.2">
      <c r="A909" s="175"/>
      <c r="B909" s="175"/>
      <c r="C909" s="175"/>
      <c r="D909" s="175"/>
      <c r="E909" s="175"/>
    </row>
    <row r="910" spans="1:5" ht="15" customHeight="1" x14ac:dyDescent="0.2">
      <c r="A910" s="175"/>
      <c r="B910" s="175"/>
      <c r="C910" s="175"/>
      <c r="D910" s="175"/>
      <c r="E910" s="175"/>
    </row>
    <row r="911" spans="1:5" ht="15" customHeight="1" x14ac:dyDescent="0.2">
      <c r="A911" s="113"/>
      <c r="B911" s="113"/>
      <c r="C911" s="113"/>
      <c r="D911" s="113"/>
      <c r="E911" s="113"/>
    </row>
    <row r="912" spans="1:5" ht="15" customHeight="1" x14ac:dyDescent="0.25">
      <c r="A912" s="38" t="s">
        <v>1</v>
      </c>
      <c r="B912" s="39"/>
      <c r="C912" s="39"/>
      <c r="D912" s="39"/>
      <c r="E912" s="39"/>
    </row>
    <row r="913" spans="1:5" ht="15" customHeight="1" x14ac:dyDescent="0.2">
      <c r="A913" s="83" t="s">
        <v>53</v>
      </c>
      <c r="E913" t="s">
        <v>54</v>
      </c>
    </row>
    <row r="914" spans="1:5" ht="15" customHeight="1" x14ac:dyDescent="0.25">
      <c r="B914" s="38"/>
      <c r="C914" s="39"/>
      <c r="D914" s="39"/>
      <c r="E914" s="43"/>
    </row>
    <row r="915" spans="1:5" ht="15" customHeight="1" x14ac:dyDescent="0.2">
      <c r="A915" s="103"/>
      <c r="B915" s="103"/>
      <c r="C915" s="45" t="s">
        <v>41</v>
      </c>
      <c r="D915" s="46" t="s">
        <v>42</v>
      </c>
      <c r="E915" s="44" t="s">
        <v>43</v>
      </c>
    </row>
    <row r="916" spans="1:5" ht="15" customHeight="1" x14ac:dyDescent="0.2">
      <c r="A916" s="114"/>
      <c r="B916" s="115"/>
      <c r="C916" s="61"/>
      <c r="D916" s="102" t="s">
        <v>84</v>
      </c>
      <c r="E916" s="75">
        <f>13068+888961.83</f>
        <v>902029.83</v>
      </c>
    </row>
    <row r="917" spans="1:5" ht="15" customHeight="1" x14ac:dyDescent="0.2">
      <c r="A917" s="114"/>
      <c r="B917" s="115"/>
      <c r="C917" s="77" t="s">
        <v>45</v>
      </c>
      <c r="D917" s="78"/>
      <c r="E917" s="79">
        <f>SUM(E916:E916)</f>
        <v>902029.83</v>
      </c>
    </row>
    <row r="918" spans="1:5" ht="15" customHeight="1" x14ac:dyDescent="0.2"/>
    <row r="919" spans="1:5" ht="15" customHeight="1" x14ac:dyDescent="0.25">
      <c r="A919" s="68" t="s">
        <v>16</v>
      </c>
      <c r="B919" s="41"/>
      <c r="C919" s="41"/>
      <c r="D919" s="56"/>
      <c r="E919" s="56"/>
    </row>
    <row r="920" spans="1:5" ht="15" customHeight="1" x14ac:dyDescent="0.2">
      <c r="A920" s="40" t="s">
        <v>69</v>
      </c>
      <c r="B920" s="39"/>
      <c r="C920" s="39"/>
      <c r="D920" s="39"/>
      <c r="E920" s="69" t="s">
        <v>70</v>
      </c>
    </row>
    <row r="921" spans="1:5" ht="15" customHeight="1" x14ac:dyDescent="0.2">
      <c r="A921" s="87"/>
      <c r="B921" s="88"/>
      <c r="C921" s="41"/>
      <c r="D921" s="87"/>
      <c r="E921" s="89"/>
    </row>
    <row r="922" spans="1:5" ht="15" customHeight="1" x14ac:dyDescent="0.2">
      <c r="B922" s="103"/>
      <c r="C922" s="44" t="s">
        <v>41</v>
      </c>
      <c r="D922" s="95" t="s">
        <v>58</v>
      </c>
      <c r="E922" s="44" t="s">
        <v>43</v>
      </c>
    </row>
    <row r="923" spans="1:5" ht="15" customHeight="1" x14ac:dyDescent="0.2">
      <c r="B923" s="116"/>
      <c r="C923" s="61">
        <v>3122</v>
      </c>
      <c r="D923" s="91" t="s">
        <v>85</v>
      </c>
      <c r="E923" s="75">
        <f>13068+888961.83</f>
        <v>902029.83</v>
      </c>
    </row>
    <row r="924" spans="1:5" ht="15" customHeight="1" x14ac:dyDescent="0.2">
      <c r="B924" s="117"/>
      <c r="C924" s="77" t="s">
        <v>45</v>
      </c>
      <c r="D924" s="92"/>
      <c r="E924" s="93">
        <f>SUM(E923:E923)</f>
        <v>902029.83</v>
      </c>
    </row>
    <row r="925" spans="1:5" ht="15" customHeight="1" x14ac:dyDescent="0.2"/>
    <row r="926" spans="1:5" ht="15" customHeight="1" x14ac:dyDescent="0.2"/>
    <row r="927" spans="1:5" ht="15" customHeight="1" x14ac:dyDescent="0.25">
      <c r="A927" s="36" t="s">
        <v>344</v>
      </c>
    </row>
    <row r="928" spans="1:5" ht="15" customHeight="1" x14ac:dyDescent="0.2">
      <c r="A928" s="176" t="s">
        <v>35</v>
      </c>
      <c r="B928" s="176"/>
      <c r="C928" s="176"/>
      <c r="D928" s="176"/>
      <c r="E928" s="176"/>
    </row>
    <row r="929" spans="1:5" ht="15" customHeight="1" x14ac:dyDescent="0.2">
      <c r="A929" s="175" t="s">
        <v>428</v>
      </c>
      <c r="B929" s="175"/>
      <c r="C929" s="175"/>
      <c r="D929" s="175"/>
      <c r="E929" s="175"/>
    </row>
    <row r="930" spans="1:5" ht="15" customHeight="1" x14ac:dyDescent="0.2">
      <c r="A930" s="175"/>
      <c r="B930" s="175"/>
      <c r="C930" s="175"/>
      <c r="D930" s="175"/>
      <c r="E930" s="175"/>
    </row>
    <row r="931" spans="1:5" ht="15" customHeight="1" x14ac:dyDescent="0.2">
      <c r="A931" s="175"/>
      <c r="B931" s="175"/>
      <c r="C931" s="175"/>
      <c r="D931" s="175"/>
      <c r="E931" s="175"/>
    </row>
    <row r="932" spans="1:5" ht="15" customHeight="1" x14ac:dyDescent="0.2">
      <c r="A932" s="175"/>
      <c r="B932" s="175"/>
      <c r="C932" s="175"/>
      <c r="D932" s="175"/>
      <c r="E932" s="175"/>
    </row>
    <row r="933" spans="1:5" ht="15" customHeight="1" x14ac:dyDescent="0.2">
      <c r="A933" s="175"/>
      <c r="B933" s="175"/>
      <c r="C933" s="175"/>
      <c r="D933" s="175"/>
      <c r="E933" s="175"/>
    </row>
    <row r="934" spans="1:5" ht="15" customHeight="1" x14ac:dyDescent="0.2">
      <c r="A934" s="175"/>
      <c r="B934" s="175"/>
      <c r="C934" s="175"/>
      <c r="D934" s="175"/>
      <c r="E934" s="175"/>
    </row>
    <row r="935" spans="1:5" ht="15" customHeight="1" x14ac:dyDescent="0.2">
      <c r="A935" s="175"/>
      <c r="B935" s="175"/>
      <c r="C935" s="175"/>
      <c r="D935" s="175"/>
      <c r="E935" s="175"/>
    </row>
    <row r="936" spans="1:5" ht="15" customHeight="1" x14ac:dyDescent="0.2">
      <c r="A936" s="175"/>
      <c r="B936" s="175"/>
      <c r="C936" s="175"/>
      <c r="D936" s="175"/>
      <c r="E936" s="175"/>
    </row>
    <row r="937" spans="1:5" ht="15" customHeight="1" x14ac:dyDescent="0.2">
      <c r="A937" s="113"/>
      <c r="B937" s="113"/>
      <c r="C937" s="113"/>
      <c r="D937" s="113"/>
      <c r="E937" s="113"/>
    </row>
    <row r="938" spans="1:5" ht="15" customHeight="1" x14ac:dyDescent="0.25">
      <c r="A938" s="38" t="s">
        <v>1</v>
      </c>
      <c r="B938" s="39"/>
      <c r="C938" s="39"/>
      <c r="D938" s="39"/>
      <c r="E938" s="39"/>
    </row>
    <row r="939" spans="1:5" ht="15" customHeight="1" x14ac:dyDescent="0.2">
      <c r="A939" s="83" t="s">
        <v>53</v>
      </c>
      <c r="E939" t="s">
        <v>54</v>
      </c>
    </row>
    <row r="940" spans="1:5" ht="15" customHeight="1" x14ac:dyDescent="0.25">
      <c r="B940" s="38"/>
      <c r="C940" s="39"/>
      <c r="D940" s="39"/>
      <c r="E940" s="43"/>
    </row>
    <row r="941" spans="1:5" ht="15" customHeight="1" x14ac:dyDescent="0.2">
      <c r="A941" s="103"/>
      <c r="B941" s="103"/>
      <c r="C941" s="45" t="s">
        <v>41</v>
      </c>
      <c r="D941" s="46" t="s">
        <v>42</v>
      </c>
      <c r="E941" s="44" t="s">
        <v>43</v>
      </c>
    </row>
    <row r="942" spans="1:5" ht="15" customHeight="1" x14ac:dyDescent="0.2">
      <c r="A942" s="114"/>
      <c r="B942" s="115"/>
      <c r="C942" s="61"/>
      <c r="D942" s="102" t="s">
        <v>84</v>
      </c>
      <c r="E942" s="75">
        <v>648037.4</v>
      </c>
    </row>
    <row r="943" spans="1:5" ht="15" customHeight="1" x14ac:dyDescent="0.2">
      <c r="A943" s="114"/>
      <c r="B943" s="115"/>
      <c r="C943" s="77" t="s">
        <v>45</v>
      </c>
      <c r="D943" s="78"/>
      <c r="E943" s="79">
        <f>SUM(E942:E942)</f>
        <v>648037.4</v>
      </c>
    </row>
    <row r="944" spans="1:5" ht="15" customHeight="1" x14ac:dyDescent="0.2"/>
    <row r="945" spans="1:5" ht="15" customHeight="1" x14ac:dyDescent="0.25">
      <c r="A945" s="68" t="s">
        <v>16</v>
      </c>
      <c r="B945" s="41"/>
      <c r="C945" s="41"/>
      <c r="D945" s="56"/>
      <c r="E945" s="56"/>
    </row>
    <row r="946" spans="1:5" ht="15" customHeight="1" x14ac:dyDescent="0.2">
      <c r="A946" s="40" t="s">
        <v>69</v>
      </c>
      <c r="B946" s="39"/>
      <c r="C946" s="39"/>
      <c r="D946" s="39"/>
      <c r="E946" s="69" t="s">
        <v>70</v>
      </c>
    </row>
    <row r="947" spans="1:5" ht="15" customHeight="1" x14ac:dyDescent="0.2">
      <c r="A947" s="87"/>
      <c r="B947" s="88"/>
      <c r="C947" s="41"/>
      <c r="D947" s="87"/>
      <c r="E947" s="89"/>
    </row>
    <row r="948" spans="1:5" ht="15" customHeight="1" x14ac:dyDescent="0.2">
      <c r="B948" s="103"/>
      <c r="C948" s="44" t="s">
        <v>41</v>
      </c>
      <c r="D948" s="95" t="s">
        <v>58</v>
      </c>
      <c r="E948" s="44" t="s">
        <v>43</v>
      </c>
    </row>
    <row r="949" spans="1:5" ht="15" customHeight="1" x14ac:dyDescent="0.2">
      <c r="B949" s="116"/>
      <c r="C949" s="61">
        <v>3114</v>
      </c>
      <c r="D949" s="91" t="s">
        <v>85</v>
      </c>
      <c r="E949" s="75">
        <v>648037.4</v>
      </c>
    </row>
    <row r="950" spans="1:5" ht="15" customHeight="1" x14ac:dyDescent="0.2">
      <c r="B950" s="117"/>
      <c r="C950" s="77" t="s">
        <v>45</v>
      </c>
      <c r="D950" s="92"/>
      <c r="E950" s="93">
        <f>SUM(E949:E949)</f>
        <v>648037.4</v>
      </c>
    </row>
    <row r="951" spans="1:5" ht="15" customHeight="1" x14ac:dyDescent="0.2"/>
    <row r="952" spans="1:5" ht="15" customHeight="1" x14ac:dyDescent="0.2"/>
    <row r="953" spans="1:5" ht="15" customHeight="1" x14ac:dyDescent="0.25">
      <c r="A953" s="36" t="s">
        <v>345</v>
      </c>
    </row>
    <row r="954" spans="1:5" ht="15" customHeight="1" x14ac:dyDescent="0.2">
      <c r="A954" s="176" t="s">
        <v>35</v>
      </c>
      <c r="B954" s="176"/>
      <c r="C954" s="176"/>
      <c r="D954" s="176"/>
      <c r="E954" s="176"/>
    </row>
    <row r="955" spans="1:5" ht="15" customHeight="1" x14ac:dyDescent="0.2">
      <c r="A955" s="175" t="s">
        <v>429</v>
      </c>
      <c r="B955" s="175"/>
      <c r="C955" s="175"/>
      <c r="D955" s="175"/>
      <c r="E955" s="175"/>
    </row>
    <row r="956" spans="1:5" ht="15" customHeight="1" x14ac:dyDescent="0.2">
      <c r="A956" s="175"/>
      <c r="B956" s="175"/>
      <c r="C956" s="175"/>
      <c r="D956" s="175"/>
      <c r="E956" s="175"/>
    </row>
    <row r="957" spans="1:5" ht="15" customHeight="1" x14ac:dyDescent="0.2">
      <c r="A957" s="175"/>
      <c r="B957" s="175"/>
      <c r="C957" s="175"/>
      <c r="D957" s="175"/>
      <c r="E957" s="175"/>
    </row>
    <row r="958" spans="1:5" ht="15" customHeight="1" x14ac:dyDescent="0.2">
      <c r="A958" s="175"/>
      <c r="B958" s="175"/>
      <c r="C958" s="175"/>
      <c r="D958" s="175"/>
      <c r="E958" s="175"/>
    </row>
    <row r="959" spans="1:5" ht="15" customHeight="1" x14ac:dyDescent="0.2">
      <c r="A959" s="175"/>
      <c r="B959" s="175"/>
      <c r="C959" s="175"/>
      <c r="D959" s="175"/>
      <c r="E959" s="175"/>
    </row>
    <row r="960" spans="1:5" ht="15" customHeight="1" x14ac:dyDescent="0.2">
      <c r="A960" s="175"/>
      <c r="B960" s="175"/>
      <c r="C960" s="175"/>
      <c r="D960" s="175"/>
      <c r="E960" s="175"/>
    </row>
    <row r="961" spans="1:5" ht="15" customHeight="1" x14ac:dyDescent="0.2">
      <c r="A961" s="175"/>
      <c r="B961" s="175"/>
      <c r="C961" s="175"/>
      <c r="D961" s="175"/>
      <c r="E961" s="175"/>
    </row>
    <row r="962" spans="1:5" ht="15" customHeight="1" x14ac:dyDescent="0.2">
      <c r="A962" s="175"/>
      <c r="B962" s="175"/>
      <c r="C962" s="175"/>
      <c r="D962" s="175"/>
      <c r="E962" s="175"/>
    </row>
    <row r="963" spans="1:5" ht="15" customHeight="1" x14ac:dyDescent="0.2">
      <c r="A963" s="113"/>
      <c r="B963" s="113"/>
      <c r="C963" s="113"/>
      <c r="D963" s="113"/>
      <c r="E963" s="113"/>
    </row>
    <row r="964" spans="1:5" ht="15" customHeight="1" x14ac:dyDescent="0.25">
      <c r="A964" s="38" t="s">
        <v>1</v>
      </c>
      <c r="B964" s="39"/>
      <c r="C964" s="39"/>
      <c r="D964" s="39"/>
      <c r="E964" s="39"/>
    </row>
    <row r="965" spans="1:5" ht="15" customHeight="1" x14ac:dyDescent="0.2">
      <c r="A965" s="83" t="s">
        <v>53</v>
      </c>
      <c r="E965" t="s">
        <v>54</v>
      </c>
    </row>
    <row r="966" spans="1:5" ht="15" customHeight="1" x14ac:dyDescent="0.25">
      <c r="B966" s="38"/>
      <c r="C966" s="39"/>
      <c r="D966" s="39"/>
      <c r="E966" s="43"/>
    </row>
    <row r="967" spans="1:5" ht="15" customHeight="1" x14ac:dyDescent="0.2">
      <c r="A967" s="103"/>
      <c r="B967" s="103"/>
      <c r="C967" s="45" t="s">
        <v>41</v>
      </c>
      <c r="D967" s="46" t="s">
        <v>42</v>
      </c>
      <c r="E967" s="44" t="s">
        <v>43</v>
      </c>
    </row>
    <row r="968" spans="1:5" ht="15" customHeight="1" x14ac:dyDescent="0.2">
      <c r="A968" s="114"/>
      <c r="B968" s="115"/>
      <c r="C968" s="61"/>
      <c r="D968" s="102" t="s">
        <v>84</v>
      </c>
      <c r="E968" s="75">
        <f>19239+1137458.71+301023.26+6798.33</f>
        <v>1464519.3</v>
      </c>
    </row>
    <row r="969" spans="1:5" ht="15" customHeight="1" x14ac:dyDescent="0.2">
      <c r="A969" s="114"/>
      <c r="B969" s="115"/>
      <c r="C969" s="77" t="s">
        <v>45</v>
      </c>
      <c r="D969" s="78"/>
      <c r="E969" s="79">
        <f>SUM(E968:E968)</f>
        <v>1464519.3</v>
      </c>
    </row>
    <row r="970" spans="1:5" ht="15" customHeight="1" x14ac:dyDescent="0.2"/>
    <row r="971" spans="1:5" ht="15" customHeight="1" x14ac:dyDescent="0.25">
      <c r="A971" s="68" t="s">
        <v>16</v>
      </c>
      <c r="B971" s="41"/>
      <c r="C971" s="41"/>
      <c r="D971" s="56"/>
      <c r="E971" s="56"/>
    </row>
    <row r="972" spans="1:5" ht="15" customHeight="1" x14ac:dyDescent="0.2">
      <c r="A972" s="40" t="s">
        <v>69</v>
      </c>
      <c r="B972" s="39"/>
      <c r="C972" s="39"/>
      <c r="D972" s="39"/>
      <c r="E972" s="69" t="s">
        <v>70</v>
      </c>
    </row>
    <row r="973" spans="1:5" ht="15" customHeight="1" x14ac:dyDescent="0.2">
      <c r="A973" s="87"/>
      <c r="B973" s="88"/>
      <c r="C973" s="41"/>
      <c r="D973" s="87"/>
      <c r="E973" s="89"/>
    </row>
    <row r="974" spans="1:5" ht="15" customHeight="1" x14ac:dyDescent="0.2">
      <c r="B974" s="103"/>
      <c r="C974" s="44" t="s">
        <v>41</v>
      </c>
      <c r="D974" s="95" t="s">
        <v>58</v>
      </c>
      <c r="E974" s="44" t="s">
        <v>43</v>
      </c>
    </row>
    <row r="975" spans="1:5" ht="15" customHeight="1" x14ac:dyDescent="0.2">
      <c r="B975" s="116"/>
      <c r="C975" s="61">
        <v>3122</v>
      </c>
      <c r="D975" s="91" t="s">
        <v>85</v>
      </c>
      <c r="E975" s="75">
        <v>1464519.3</v>
      </c>
    </row>
    <row r="976" spans="1:5" ht="15" customHeight="1" x14ac:dyDescent="0.2">
      <c r="B976" s="117"/>
      <c r="C976" s="77" t="s">
        <v>45</v>
      </c>
      <c r="D976" s="92"/>
      <c r="E976" s="93">
        <f>SUM(E975:E975)</f>
        <v>1464519.3</v>
      </c>
    </row>
    <row r="977" spans="1:5" ht="15" customHeight="1" x14ac:dyDescent="0.2"/>
    <row r="978" spans="1:5" ht="15" customHeight="1" x14ac:dyDescent="0.2"/>
    <row r="979" spans="1:5" ht="15" customHeight="1" x14ac:dyDescent="0.2"/>
    <row r="980" spans="1:5" ht="15" customHeight="1" x14ac:dyDescent="0.2"/>
    <row r="981" spans="1:5" ht="15" customHeight="1" x14ac:dyDescent="0.2"/>
    <row r="982" spans="1:5" ht="15" customHeight="1" x14ac:dyDescent="0.2"/>
    <row r="983" spans="1:5" ht="15" customHeight="1" x14ac:dyDescent="0.2"/>
    <row r="984" spans="1:5" ht="15" customHeight="1" x14ac:dyDescent="0.2"/>
    <row r="985" spans="1:5" ht="15" customHeight="1" x14ac:dyDescent="0.2"/>
    <row r="986" spans="1:5" ht="15" customHeight="1" x14ac:dyDescent="0.2"/>
    <row r="987" spans="1:5" ht="15" customHeight="1" x14ac:dyDescent="0.2"/>
    <row r="988" spans="1:5" ht="15" customHeight="1" x14ac:dyDescent="0.2"/>
    <row r="989" spans="1:5" ht="15" customHeight="1" x14ac:dyDescent="0.2"/>
    <row r="990" spans="1:5" ht="15" customHeight="1" x14ac:dyDescent="0.25">
      <c r="A990" s="36" t="s">
        <v>346</v>
      </c>
    </row>
    <row r="991" spans="1:5" ht="15" customHeight="1" x14ac:dyDescent="0.2">
      <c r="A991" s="176" t="s">
        <v>35</v>
      </c>
      <c r="B991" s="176"/>
      <c r="C991" s="176"/>
      <c r="D991" s="176"/>
      <c r="E991" s="176"/>
    </row>
    <row r="992" spans="1:5" ht="15" customHeight="1" x14ac:dyDescent="0.2">
      <c r="A992" s="175" t="s">
        <v>430</v>
      </c>
      <c r="B992" s="175"/>
      <c r="C992" s="175"/>
      <c r="D992" s="175"/>
      <c r="E992" s="175"/>
    </row>
    <row r="993" spans="1:5" ht="15" customHeight="1" x14ac:dyDescent="0.2">
      <c r="A993" s="175"/>
      <c r="B993" s="175"/>
      <c r="C993" s="175"/>
      <c r="D993" s="175"/>
      <c r="E993" s="175"/>
    </row>
    <row r="994" spans="1:5" ht="15" customHeight="1" x14ac:dyDescent="0.2">
      <c r="A994" s="175"/>
      <c r="B994" s="175"/>
      <c r="C994" s="175"/>
      <c r="D994" s="175"/>
      <c r="E994" s="175"/>
    </row>
    <row r="995" spans="1:5" ht="15" customHeight="1" x14ac:dyDescent="0.2">
      <c r="A995" s="175"/>
      <c r="B995" s="175"/>
      <c r="C995" s="175"/>
      <c r="D995" s="175"/>
      <c r="E995" s="175"/>
    </row>
    <row r="996" spans="1:5" ht="15" customHeight="1" x14ac:dyDescent="0.2">
      <c r="A996" s="175"/>
      <c r="B996" s="175"/>
      <c r="C996" s="175"/>
      <c r="D996" s="175"/>
      <c r="E996" s="175"/>
    </row>
    <row r="997" spans="1:5" ht="15" customHeight="1" x14ac:dyDescent="0.2">
      <c r="A997" s="175"/>
      <c r="B997" s="175"/>
      <c r="C997" s="175"/>
      <c r="D997" s="175"/>
      <c r="E997" s="175"/>
    </row>
    <row r="998" spans="1:5" ht="15" customHeight="1" x14ac:dyDescent="0.2">
      <c r="A998" s="175"/>
      <c r="B998" s="175"/>
      <c r="C998" s="175"/>
      <c r="D998" s="175"/>
      <c r="E998" s="175"/>
    </row>
    <row r="999" spans="1:5" ht="15" customHeight="1" x14ac:dyDescent="0.2">
      <c r="A999" s="175"/>
      <c r="B999" s="175"/>
      <c r="C999" s="175"/>
      <c r="D999" s="175"/>
      <c r="E999" s="175"/>
    </row>
    <row r="1000" spans="1:5" ht="15" customHeight="1" x14ac:dyDescent="0.2">
      <c r="A1000" s="175"/>
      <c r="B1000" s="175"/>
      <c r="C1000" s="175"/>
      <c r="D1000" s="175"/>
      <c r="E1000" s="175"/>
    </row>
    <row r="1001" spans="1:5" ht="15" customHeight="1" x14ac:dyDescent="0.2">
      <c r="A1001" s="175"/>
      <c r="B1001" s="175"/>
      <c r="C1001" s="175"/>
      <c r="D1001" s="175"/>
      <c r="E1001" s="175"/>
    </row>
    <row r="1002" spans="1:5" ht="15" customHeight="1" x14ac:dyDescent="0.2">
      <c r="A1002" s="113"/>
      <c r="B1002" s="113"/>
      <c r="C1002" s="113"/>
      <c r="D1002" s="113"/>
      <c r="E1002" s="113"/>
    </row>
    <row r="1003" spans="1:5" ht="15" customHeight="1" x14ac:dyDescent="0.25">
      <c r="A1003" s="38" t="s">
        <v>1</v>
      </c>
      <c r="B1003" s="39"/>
      <c r="C1003" s="39"/>
      <c r="D1003" s="39"/>
      <c r="E1003" s="39"/>
    </row>
    <row r="1004" spans="1:5" ht="15" customHeight="1" x14ac:dyDescent="0.2">
      <c r="A1004" s="83" t="s">
        <v>53</v>
      </c>
      <c r="E1004" t="s">
        <v>54</v>
      </c>
    </row>
    <row r="1005" spans="1:5" ht="15" customHeight="1" x14ac:dyDescent="0.25">
      <c r="B1005" s="38"/>
      <c r="C1005" s="39"/>
      <c r="D1005" s="39"/>
      <c r="E1005" s="43"/>
    </row>
    <row r="1006" spans="1:5" ht="15" customHeight="1" x14ac:dyDescent="0.2">
      <c r="A1006" s="103"/>
      <c r="B1006" s="103"/>
      <c r="C1006" s="45" t="s">
        <v>41</v>
      </c>
      <c r="D1006" s="46" t="s">
        <v>42</v>
      </c>
      <c r="E1006" s="44" t="s">
        <v>43</v>
      </c>
    </row>
    <row r="1007" spans="1:5" ht="15" customHeight="1" x14ac:dyDescent="0.2">
      <c r="A1007" s="114"/>
      <c r="B1007" s="115"/>
      <c r="C1007" s="61"/>
      <c r="D1007" s="102" t="s">
        <v>84</v>
      </c>
      <c r="E1007" s="75">
        <f>22824.47+3138344.28+1925290.79+12731.1+22824.47+8911.8</f>
        <v>5130926.9099999992</v>
      </c>
    </row>
    <row r="1008" spans="1:5" ht="15" customHeight="1" x14ac:dyDescent="0.2">
      <c r="A1008" s="114"/>
      <c r="B1008" s="115"/>
      <c r="C1008" s="77" t="s">
        <v>45</v>
      </c>
      <c r="D1008" s="78"/>
      <c r="E1008" s="79">
        <f>SUM(E1007:E1007)</f>
        <v>5130926.9099999992</v>
      </c>
    </row>
    <row r="1009" spans="1:5" ht="15" customHeight="1" x14ac:dyDescent="0.2"/>
    <row r="1010" spans="1:5" ht="15" customHeight="1" x14ac:dyDescent="0.25">
      <c r="A1010" s="68" t="s">
        <v>16</v>
      </c>
      <c r="B1010" s="41"/>
      <c r="C1010" s="41"/>
      <c r="D1010" s="56"/>
      <c r="E1010" s="56"/>
    </row>
    <row r="1011" spans="1:5" ht="15" customHeight="1" x14ac:dyDescent="0.2">
      <c r="A1011" s="40" t="s">
        <v>69</v>
      </c>
      <c r="B1011" s="39"/>
      <c r="C1011" s="39"/>
      <c r="D1011" s="39"/>
      <c r="E1011" s="69" t="s">
        <v>70</v>
      </c>
    </row>
    <row r="1012" spans="1:5" ht="15" customHeight="1" x14ac:dyDescent="0.2">
      <c r="A1012" s="87"/>
      <c r="B1012" s="88"/>
      <c r="C1012" s="41"/>
      <c r="D1012" s="87"/>
      <c r="E1012" s="89"/>
    </row>
    <row r="1013" spans="1:5" ht="15" customHeight="1" x14ac:dyDescent="0.2">
      <c r="B1013" s="103"/>
      <c r="C1013" s="44" t="s">
        <v>41</v>
      </c>
      <c r="D1013" s="95" t="s">
        <v>58</v>
      </c>
      <c r="E1013" s="44" t="s">
        <v>43</v>
      </c>
    </row>
    <row r="1014" spans="1:5" ht="15" customHeight="1" x14ac:dyDescent="0.2">
      <c r="B1014" s="116"/>
      <c r="C1014" s="61">
        <v>3122</v>
      </c>
      <c r="D1014" s="91" t="s">
        <v>85</v>
      </c>
      <c r="E1014" s="75">
        <v>5130926.9099999992</v>
      </c>
    </row>
    <row r="1015" spans="1:5" ht="15" customHeight="1" x14ac:dyDescent="0.2">
      <c r="B1015" s="117"/>
      <c r="C1015" s="77" t="s">
        <v>45</v>
      </c>
      <c r="D1015" s="92"/>
      <c r="E1015" s="93">
        <f>SUM(E1014:E1014)</f>
        <v>5130926.9099999992</v>
      </c>
    </row>
    <row r="1016" spans="1:5" ht="15" customHeight="1" x14ac:dyDescent="0.2"/>
    <row r="1017" spans="1:5" ht="15" customHeight="1" x14ac:dyDescent="0.2"/>
    <row r="1018" spans="1:5" ht="15" customHeight="1" x14ac:dyDescent="0.25">
      <c r="A1018" s="36" t="s">
        <v>347</v>
      </c>
    </row>
    <row r="1019" spans="1:5" ht="15" customHeight="1" x14ac:dyDescent="0.2">
      <c r="A1019" s="176" t="s">
        <v>35</v>
      </c>
      <c r="B1019" s="176"/>
      <c r="C1019" s="176"/>
      <c r="D1019" s="176"/>
      <c r="E1019" s="176"/>
    </row>
    <row r="1020" spans="1:5" ht="15" customHeight="1" x14ac:dyDescent="0.2">
      <c r="A1020" s="175" t="s">
        <v>431</v>
      </c>
      <c r="B1020" s="175"/>
      <c r="C1020" s="175"/>
      <c r="D1020" s="175"/>
      <c r="E1020" s="175"/>
    </row>
    <row r="1021" spans="1:5" ht="15" customHeight="1" x14ac:dyDescent="0.2">
      <c r="A1021" s="175"/>
      <c r="B1021" s="175"/>
      <c r="C1021" s="175"/>
      <c r="D1021" s="175"/>
      <c r="E1021" s="175"/>
    </row>
    <row r="1022" spans="1:5" ht="15" customHeight="1" x14ac:dyDescent="0.2">
      <c r="A1022" s="175"/>
      <c r="B1022" s="175"/>
      <c r="C1022" s="175"/>
      <c r="D1022" s="175"/>
      <c r="E1022" s="175"/>
    </row>
    <row r="1023" spans="1:5" ht="15" customHeight="1" x14ac:dyDescent="0.2">
      <c r="A1023" s="175"/>
      <c r="B1023" s="175"/>
      <c r="C1023" s="175"/>
      <c r="D1023" s="175"/>
      <c r="E1023" s="175"/>
    </row>
    <row r="1024" spans="1:5" ht="15" customHeight="1" x14ac:dyDescent="0.2">
      <c r="A1024" s="175"/>
      <c r="B1024" s="175"/>
      <c r="C1024" s="175"/>
      <c r="D1024" s="175"/>
      <c r="E1024" s="175"/>
    </row>
    <row r="1025" spans="1:5" ht="15" customHeight="1" x14ac:dyDescent="0.2">
      <c r="A1025" s="175"/>
      <c r="B1025" s="175"/>
      <c r="C1025" s="175"/>
      <c r="D1025" s="175"/>
      <c r="E1025" s="175"/>
    </row>
    <row r="1026" spans="1:5" ht="15" customHeight="1" x14ac:dyDescent="0.2">
      <c r="A1026" s="175"/>
      <c r="B1026" s="175"/>
      <c r="C1026" s="175"/>
      <c r="D1026" s="175"/>
      <c r="E1026" s="175"/>
    </row>
    <row r="1027" spans="1:5" ht="15" customHeight="1" x14ac:dyDescent="0.2">
      <c r="A1027" s="175"/>
      <c r="B1027" s="175"/>
      <c r="C1027" s="175"/>
      <c r="D1027" s="175"/>
      <c r="E1027" s="175"/>
    </row>
    <row r="1028" spans="1:5" ht="15" customHeight="1" x14ac:dyDescent="0.2">
      <c r="A1028" s="175"/>
      <c r="B1028" s="175"/>
      <c r="C1028" s="175"/>
      <c r="D1028" s="175"/>
      <c r="E1028" s="175"/>
    </row>
    <row r="1029" spans="1:5" ht="15" customHeight="1" x14ac:dyDescent="0.2">
      <c r="A1029" s="113"/>
      <c r="B1029" s="113"/>
      <c r="C1029" s="113"/>
      <c r="D1029" s="113"/>
      <c r="E1029" s="113"/>
    </row>
    <row r="1030" spans="1:5" ht="15" customHeight="1" x14ac:dyDescent="0.25">
      <c r="A1030" s="38" t="s">
        <v>1</v>
      </c>
      <c r="B1030" s="39"/>
      <c r="C1030" s="39"/>
      <c r="D1030" s="39"/>
      <c r="E1030" s="39"/>
    </row>
    <row r="1031" spans="1:5" ht="15" customHeight="1" x14ac:dyDescent="0.2">
      <c r="A1031" s="83" t="s">
        <v>53</v>
      </c>
      <c r="E1031" t="s">
        <v>54</v>
      </c>
    </row>
    <row r="1032" spans="1:5" ht="15" customHeight="1" x14ac:dyDescent="0.25">
      <c r="B1032" s="38"/>
      <c r="C1032" s="39"/>
      <c r="D1032" s="39"/>
      <c r="E1032" s="43"/>
    </row>
    <row r="1033" spans="1:5" ht="15" customHeight="1" x14ac:dyDescent="0.2">
      <c r="A1033" s="103"/>
      <c r="B1033" s="103"/>
      <c r="C1033" s="45" t="s">
        <v>41</v>
      </c>
      <c r="D1033" s="46" t="s">
        <v>42</v>
      </c>
      <c r="E1033" s="44" t="s">
        <v>43</v>
      </c>
    </row>
    <row r="1034" spans="1:5" ht="15" customHeight="1" x14ac:dyDescent="0.2">
      <c r="A1034" s="114"/>
      <c r="B1034" s="115"/>
      <c r="C1034" s="61"/>
      <c r="D1034" s="102" t="s">
        <v>84</v>
      </c>
      <c r="E1034" s="75">
        <f>5610.52+3225.39+2216284.41</f>
        <v>2225120.3200000003</v>
      </c>
    </row>
    <row r="1035" spans="1:5" ht="15" customHeight="1" x14ac:dyDescent="0.2">
      <c r="A1035" s="114"/>
      <c r="B1035" s="115"/>
      <c r="C1035" s="77" t="s">
        <v>45</v>
      </c>
      <c r="D1035" s="78"/>
      <c r="E1035" s="79">
        <f>SUM(E1034:E1034)</f>
        <v>2225120.3200000003</v>
      </c>
    </row>
    <row r="1036" spans="1:5" ht="15" customHeight="1" x14ac:dyDescent="0.2"/>
    <row r="1037" spans="1:5" ht="15" customHeight="1" x14ac:dyDescent="0.2"/>
    <row r="1038" spans="1:5" ht="15" customHeight="1" x14ac:dyDescent="0.2"/>
    <row r="1039" spans="1:5" ht="15" customHeight="1" x14ac:dyDescent="0.2"/>
    <row r="1040" spans="1:5" ht="15" customHeight="1" x14ac:dyDescent="0.2"/>
    <row r="1041" spans="1:5" ht="15" customHeight="1" x14ac:dyDescent="0.2"/>
    <row r="1042" spans="1:5" ht="15" customHeight="1" x14ac:dyDescent="0.25">
      <c r="A1042" s="68" t="s">
        <v>16</v>
      </c>
      <c r="B1042" s="41"/>
      <c r="C1042" s="41"/>
      <c r="D1042" s="56"/>
      <c r="E1042" s="56"/>
    </row>
    <row r="1043" spans="1:5" ht="15" customHeight="1" x14ac:dyDescent="0.2">
      <c r="A1043" s="40" t="s">
        <v>69</v>
      </c>
      <c r="B1043" s="39"/>
      <c r="C1043" s="39"/>
      <c r="D1043" s="39"/>
      <c r="E1043" s="69" t="s">
        <v>70</v>
      </c>
    </row>
    <row r="1044" spans="1:5" ht="15" customHeight="1" x14ac:dyDescent="0.2">
      <c r="A1044" s="87"/>
      <c r="B1044" s="88"/>
      <c r="C1044" s="41"/>
      <c r="D1044" s="87"/>
      <c r="E1044" s="89"/>
    </row>
    <row r="1045" spans="1:5" ht="15" customHeight="1" x14ac:dyDescent="0.2">
      <c r="B1045" s="103"/>
      <c r="C1045" s="44" t="s">
        <v>41</v>
      </c>
      <c r="D1045" s="95" t="s">
        <v>58</v>
      </c>
      <c r="E1045" s="44" t="s">
        <v>43</v>
      </c>
    </row>
    <row r="1046" spans="1:5" ht="15" customHeight="1" x14ac:dyDescent="0.2">
      <c r="B1046" s="116"/>
      <c r="C1046" s="61">
        <v>3121</v>
      </c>
      <c r="D1046" s="91" t="s">
        <v>85</v>
      </c>
      <c r="E1046" s="75">
        <f>2216284.41+8835.91</f>
        <v>2225120.3200000003</v>
      </c>
    </row>
    <row r="1047" spans="1:5" ht="15" customHeight="1" x14ac:dyDescent="0.2">
      <c r="B1047" s="117"/>
      <c r="C1047" s="77" t="s">
        <v>45</v>
      </c>
      <c r="D1047" s="92"/>
      <c r="E1047" s="93">
        <f>SUM(E1046:E1046)</f>
        <v>2225120.3200000003</v>
      </c>
    </row>
    <row r="1048" spans="1:5" ht="15" customHeight="1" x14ac:dyDescent="0.2"/>
    <row r="1049" spans="1:5" ht="15" customHeight="1" x14ac:dyDescent="0.2"/>
    <row r="1050" spans="1:5" ht="15" customHeight="1" x14ac:dyDescent="0.25">
      <c r="A1050" s="36" t="s">
        <v>348</v>
      </c>
    </row>
    <row r="1051" spans="1:5" ht="15" customHeight="1" x14ac:dyDescent="0.2">
      <c r="A1051" s="176" t="s">
        <v>35</v>
      </c>
      <c r="B1051" s="176"/>
      <c r="C1051" s="176"/>
      <c r="D1051" s="176"/>
      <c r="E1051" s="176"/>
    </row>
    <row r="1052" spans="1:5" ht="15" customHeight="1" x14ac:dyDescent="0.2">
      <c r="A1052" s="175" t="s">
        <v>432</v>
      </c>
      <c r="B1052" s="175"/>
      <c r="C1052" s="175"/>
      <c r="D1052" s="175"/>
      <c r="E1052" s="175"/>
    </row>
    <row r="1053" spans="1:5" ht="15" customHeight="1" x14ac:dyDescent="0.2">
      <c r="A1053" s="175"/>
      <c r="B1053" s="175"/>
      <c r="C1053" s="175"/>
      <c r="D1053" s="175"/>
      <c r="E1053" s="175"/>
    </row>
    <row r="1054" spans="1:5" ht="15" customHeight="1" x14ac:dyDescent="0.2">
      <c r="A1054" s="175"/>
      <c r="B1054" s="175"/>
      <c r="C1054" s="175"/>
      <c r="D1054" s="175"/>
      <c r="E1054" s="175"/>
    </row>
    <row r="1055" spans="1:5" ht="15" customHeight="1" x14ac:dyDescent="0.2">
      <c r="A1055" s="175"/>
      <c r="B1055" s="175"/>
      <c r="C1055" s="175"/>
      <c r="D1055" s="175"/>
      <c r="E1055" s="175"/>
    </row>
    <row r="1056" spans="1:5" ht="15" customHeight="1" x14ac:dyDescent="0.2">
      <c r="A1056" s="175"/>
      <c r="B1056" s="175"/>
      <c r="C1056" s="175"/>
      <c r="D1056" s="175"/>
      <c r="E1056" s="175"/>
    </row>
    <row r="1057" spans="1:5" ht="15" customHeight="1" x14ac:dyDescent="0.2">
      <c r="A1057" s="175"/>
      <c r="B1057" s="175"/>
      <c r="C1057" s="175"/>
      <c r="D1057" s="175"/>
      <c r="E1057" s="175"/>
    </row>
    <row r="1058" spans="1:5" ht="15" customHeight="1" x14ac:dyDescent="0.2">
      <c r="A1058" s="175"/>
      <c r="B1058" s="175"/>
      <c r="C1058" s="175"/>
      <c r="D1058" s="175"/>
      <c r="E1058" s="175"/>
    </row>
    <row r="1059" spans="1:5" ht="15" customHeight="1" x14ac:dyDescent="0.2">
      <c r="A1059" s="175"/>
      <c r="B1059" s="175"/>
      <c r="C1059" s="175"/>
      <c r="D1059" s="175"/>
      <c r="E1059" s="175"/>
    </row>
    <row r="1060" spans="1:5" ht="15" customHeight="1" x14ac:dyDescent="0.2">
      <c r="A1060" s="175"/>
      <c r="B1060" s="175"/>
      <c r="C1060" s="175"/>
      <c r="D1060" s="175"/>
      <c r="E1060" s="175"/>
    </row>
    <row r="1061" spans="1:5" ht="15" customHeight="1" x14ac:dyDescent="0.2">
      <c r="A1061" s="175"/>
      <c r="B1061" s="175"/>
      <c r="C1061" s="175"/>
      <c r="D1061" s="175"/>
      <c r="E1061" s="175"/>
    </row>
    <row r="1062" spans="1:5" ht="15" customHeight="1" x14ac:dyDescent="0.2">
      <c r="A1062" s="113"/>
      <c r="B1062" s="113"/>
      <c r="C1062" s="113"/>
      <c r="D1062" s="113"/>
      <c r="E1062" s="113"/>
    </row>
    <row r="1063" spans="1:5" ht="15" customHeight="1" x14ac:dyDescent="0.25">
      <c r="A1063" s="38" t="s">
        <v>1</v>
      </c>
      <c r="B1063" s="39"/>
      <c r="C1063" s="39"/>
      <c r="D1063" s="39"/>
      <c r="E1063" s="39"/>
    </row>
    <row r="1064" spans="1:5" ht="15" customHeight="1" x14ac:dyDescent="0.2">
      <c r="A1064" s="83" t="s">
        <v>53</v>
      </c>
      <c r="E1064" t="s">
        <v>54</v>
      </c>
    </row>
    <row r="1065" spans="1:5" ht="15" customHeight="1" x14ac:dyDescent="0.25">
      <c r="B1065" s="38"/>
      <c r="C1065" s="39"/>
      <c r="D1065" s="39"/>
      <c r="E1065" s="43"/>
    </row>
    <row r="1066" spans="1:5" ht="15" customHeight="1" x14ac:dyDescent="0.2">
      <c r="A1066" s="103"/>
      <c r="B1066" s="103"/>
      <c r="C1066" s="45" t="s">
        <v>41</v>
      </c>
      <c r="D1066" s="46" t="s">
        <v>42</v>
      </c>
      <c r="E1066" s="44" t="s">
        <v>43</v>
      </c>
    </row>
    <row r="1067" spans="1:5" ht="15" customHeight="1" x14ac:dyDescent="0.2">
      <c r="A1067" s="114"/>
      <c r="B1067" s="115"/>
      <c r="C1067" s="61"/>
      <c r="D1067" s="102" t="s">
        <v>84</v>
      </c>
      <c r="E1067" s="75">
        <f>15272.56+3308.47+382021.68+988320.2</f>
        <v>1388922.91</v>
      </c>
    </row>
    <row r="1068" spans="1:5" ht="15" customHeight="1" x14ac:dyDescent="0.2">
      <c r="A1068" s="114"/>
      <c r="B1068" s="115"/>
      <c r="C1068" s="77" t="s">
        <v>45</v>
      </c>
      <c r="D1068" s="78"/>
      <c r="E1068" s="79">
        <f>SUM(E1067:E1067)</f>
        <v>1388922.91</v>
      </c>
    </row>
    <row r="1069" spans="1:5" ht="15" customHeight="1" x14ac:dyDescent="0.2"/>
    <row r="1070" spans="1:5" ht="15" customHeight="1" x14ac:dyDescent="0.25">
      <c r="A1070" s="68" t="s">
        <v>16</v>
      </c>
      <c r="B1070" s="41"/>
      <c r="C1070" s="41"/>
      <c r="D1070" s="56"/>
      <c r="E1070" s="56"/>
    </row>
    <row r="1071" spans="1:5" ht="15" customHeight="1" x14ac:dyDescent="0.2">
      <c r="A1071" s="40" t="s">
        <v>69</v>
      </c>
      <c r="B1071" s="39"/>
      <c r="C1071" s="39"/>
      <c r="D1071" s="39"/>
      <c r="E1071" s="69" t="s">
        <v>70</v>
      </c>
    </row>
    <row r="1072" spans="1:5" ht="15" customHeight="1" x14ac:dyDescent="0.2">
      <c r="A1072" s="87"/>
      <c r="B1072" s="88"/>
      <c r="C1072" s="41"/>
      <c r="D1072" s="87"/>
      <c r="E1072" s="89"/>
    </row>
    <row r="1073" spans="1:5" ht="15" customHeight="1" x14ac:dyDescent="0.2">
      <c r="B1073" s="103"/>
      <c r="C1073" s="44" t="s">
        <v>41</v>
      </c>
      <c r="D1073" s="95" t="s">
        <v>58</v>
      </c>
      <c r="E1073" s="44" t="s">
        <v>43</v>
      </c>
    </row>
    <row r="1074" spans="1:5" ht="15" customHeight="1" x14ac:dyDescent="0.2">
      <c r="B1074" s="116"/>
      <c r="C1074" s="61">
        <v>3113</v>
      </c>
      <c r="D1074" s="91" t="s">
        <v>85</v>
      </c>
      <c r="E1074" s="75">
        <f>1370341.88+18581.03</f>
        <v>1388922.91</v>
      </c>
    </row>
    <row r="1075" spans="1:5" ht="15" customHeight="1" x14ac:dyDescent="0.2">
      <c r="B1075" s="117"/>
      <c r="C1075" s="77" t="s">
        <v>45</v>
      </c>
      <c r="D1075" s="92"/>
      <c r="E1075" s="93">
        <f>SUM(E1074:E1074)</f>
        <v>1388922.91</v>
      </c>
    </row>
    <row r="1076" spans="1:5" ht="15" customHeight="1" x14ac:dyDescent="0.2"/>
    <row r="1077" spans="1:5" ht="15" customHeight="1" x14ac:dyDescent="0.2"/>
    <row r="1078" spans="1:5" ht="15" customHeight="1" x14ac:dyDescent="0.25">
      <c r="A1078" s="36" t="s">
        <v>349</v>
      </c>
    </row>
    <row r="1079" spans="1:5" ht="15" customHeight="1" x14ac:dyDescent="0.2">
      <c r="A1079" s="176" t="s">
        <v>35</v>
      </c>
      <c r="B1079" s="176"/>
      <c r="C1079" s="176"/>
      <c r="D1079" s="176"/>
      <c r="E1079" s="176"/>
    </row>
    <row r="1080" spans="1:5" ht="15" customHeight="1" x14ac:dyDescent="0.2">
      <c r="A1080" s="175" t="s">
        <v>433</v>
      </c>
      <c r="B1080" s="175"/>
      <c r="C1080" s="175"/>
      <c r="D1080" s="175"/>
      <c r="E1080" s="175"/>
    </row>
    <row r="1081" spans="1:5" ht="15" customHeight="1" x14ac:dyDescent="0.2">
      <c r="A1081" s="175"/>
      <c r="B1081" s="175"/>
      <c r="C1081" s="175"/>
      <c r="D1081" s="175"/>
      <c r="E1081" s="175"/>
    </row>
    <row r="1082" spans="1:5" ht="15" customHeight="1" x14ac:dyDescent="0.2">
      <c r="A1082" s="175"/>
      <c r="B1082" s="175"/>
      <c r="C1082" s="175"/>
      <c r="D1082" s="175"/>
      <c r="E1082" s="175"/>
    </row>
    <row r="1083" spans="1:5" ht="15" customHeight="1" x14ac:dyDescent="0.2">
      <c r="A1083" s="175"/>
      <c r="B1083" s="175"/>
      <c r="C1083" s="175"/>
      <c r="D1083" s="175"/>
      <c r="E1083" s="175"/>
    </row>
    <row r="1084" spans="1:5" ht="15" customHeight="1" x14ac:dyDescent="0.2">
      <c r="A1084" s="175"/>
      <c r="B1084" s="175"/>
      <c r="C1084" s="175"/>
      <c r="D1084" s="175"/>
      <c r="E1084" s="175"/>
    </row>
    <row r="1085" spans="1:5" ht="15" customHeight="1" x14ac:dyDescent="0.2">
      <c r="A1085" s="175"/>
      <c r="B1085" s="175"/>
      <c r="C1085" s="175"/>
      <c r="D1085" s="175"/>
      <c r="E1085" s="175"/>
    </row>
    <row r="1086" spans="1:5" ht="15" customHeight="1" x14ac:dyDescent="0.2">
      <c r="A1086" s="175"/>
      <c r="B1086" s="175"/>
      <c r="C1086" s="175"/>
      <c r="D1086" s="175"/>
      <c r="E1086" s="175"/>
    </row>
    <row r="1087" spans="1:5" ht="15" customHeight="1" x14ac:dyDescent="0.2">
      <c r="A1087" s="175"/>
      <c r="B1087" s="175"/>
      <c r="C1087" s="175"/>
      <c r="D1087" s="175"/>
      <c r="E1087" s="175"/>
    </row>
    <row r="1088" spans="1:5" ht="15" customHeight="1" x14ac:dyDescent="0.2">
      <c r="A1088" s="113"/>
      <c r="B1088" s="113"/>
      <c r="C1088" s="113"/>
      <c r="D1088" s="113"/>
      <c r="E1088" s="113"/>
    </row>
    <row r="1089" spans="1:5" ht="15" customHeight="1" x14ac:dyDescent="0.2">
      <c r="A1089" s="113"/>
      <c r="B1089" s="113"/>
      <c r="C1089" s="113"/>
      <c r="D1089" s="113"/>
      <c r="E1089" s="113"/>
    </row>
    <row r="1090" spans="1:5" ht="15" customHeight="1" x14ac:dyDescent="0.2">
      <c r="A1090" s="113"/>
      <c r="B1090" s="113"/>
      <c r="C1090" s="113"/>
      <c r="D1090" s="113"/>
      <c r="E1090" s="113"/>
    </row>
    <row r="1091" spans="1:5" ht="15" customHeight="1" x14ac:dyDescent="0.2">
      <c r="A1091" s="113"/>
      <c r="B1091" s="113"/>
      <c r="C1091" s="113"/>
      <c r="D1091" s="113"/>
      <c r="E1091" s="113"/>
    </row>
    <row r="1092" spans="1:5" ht="15" customHeight="1" x14ac:dyDescent="0.2">
      <c r="A1092" s="113"/>
      <c r="B1092" s="113"/>
      <c r="C1092" s="113"/>
      <c r="D1092" s="113"/>
      <c r="E1092" s="113"/>
    </row>
    <row r="1093" spans="1:5" ht="15" customHeight="1" x14ac:dyDescent="0.2">
      <c r="A1093" s="113"/>
      <c r="B1093" s="113"/>
      <c r="C1093" s="113"/>
      <c r="D1093" s="113"/>
      <c r="E1093" s="113"/>
    </row>
    <row r="1094" spans="1:5" ht="15" customHeight="1" x14ac:dyDescent="0.25">
      <c r="A1094" s="38" t="s">
        <v>1</v>
      </c>
      <c r="B1094" s="39"/>
      <c r="C1094" s="39"/>
      <c r="D1094" s="39"/>
      <c r="E1094" s="39"/>
    </row>
    <row r="1095" spans="1:5" ht="15" customHeight="1" x14ac:dyDescent="0.2">
      <c r="A1095" s="83" t="s">
        <v>53</v>
      </c>
      <c r="E1095" t="s">
        <v>54</v>
      </c>
    </row>
    <row r="1096" spans="1:5" ht="15" customHeight="1" x14ac:dyDescent="0.25">
      <c r="B1096" s="38"/>
      <c r="C1096" s="39"/>
      <c r="D1096" s="39"/>
      <c r="E1096" s="43"/>
    </row>
    <row r="1097" spans="1:5" ht="15" customHeight="1" x14ac:dyDescent="0.2">
      <c r="A1097" s="103"/>
      <c r="B1097" s="103"/>
      <c r="C1097" s="45" t="s">
        <v>41</v>
      </c>
      <c r="D1097" s="46" t="s">
        <v>42</v>
      </c>
      <c r="E1097" s="44" t="s">
        <v>43</v>
      </c>
    </row>
    <row r="1098" spans="1:5" ht="15" customHeight="1" x14ac:dyDescent="0.2">
      <c r="A1098" s="114"/>
      <c r="B1098" s="115"/>
      <c r="C1098" s="61"/>
      <c r="D1098" s="102" t="s">
        <v>84</v>
      </c>
      <c r="E1098" s="75">
        <f>61806.31+1849806.92+22053.55</f>
        <v>1933666.78</v>
      </c>
    </row>
    <row r="1099" spans="1:5" ht="15" customHeight="1" x14ac:dyDescent="0.2">
      <c r="A1099" s="114"/>
      <c r="B1099" s="115"/>
      <c r="C1099" s="77" t="s">
        <v>45</v>
      </c>
      <c r="D1099" s="78"/>
      <c r="E1099" s="79">
        <f>SUM(E1098:E1098)</f>
        <v>1933666.78</v>
      </c>
    </row>
    <row r="1100" spans="1:5" ht="15" customHeight="1" x14ac:dyDescent="0.2"/>
    <row r="1101" spans="1:5" ht="15" customHeight="1" x14ac:dyDescent="0.25">
      <c r="A1101" s="68" t="s">
        <v>16</v>
      </c>
      <c r="B1101" s="41"/>
      <c r="C1101" s="41"/>
      <c r="D1101" s="56"/>
      <c r="E1101" s="56"/>
    </row>
    <row r="1102" spans="1:5" ht="15" customHeight="1" x14ac:dyDescent="0.2">
      <c r="A1102" s="40" t="s">
        <v>69</v>
      </c>
      <c r="B1102" s="39"/>
      <c r="C1102" s="39"/>
      <c r="D1102" s="39"/>
      <c r="E1102" s="69" t="s">
        <v>70</v>
      </c>
    </row>
    <row r="1103" spans="1:5" ht="15" customHeight="1" x14ac:dyDescent="0.2">
      <c r="A1103" s="87"/>
      <c r="B1103" s="88"/>
      <c r="C1103" s="41"/>
      <c r="D1103" s="87"/>
      <c r="E1103" s="89"/>
    </row>
    <row r="1104" spans="1:5" ht="15" customHeight="1" x14ac:dyDescent="0.2">
      <c r="B1104" s="103"/>
      <c r="C1104" s="44" t="s">
        <v>41</v>
      </c>
      <c r="D1104" s="95" t="s">
        <v>58</v>
      </c>
      <c r="E1104" s="44" t="s">
        <v>43</v>
      </c>
    </row>
    <row r="1105" spans="1:5" ht="15" customHeight="1" x14ac:dyDescent="0.2">
      <c r="B1105" s="116"/>
      <c r="C1105" s="61">
        <v>3122</v>
      </c>
      <c r="D1105" s="91" t="s">
        <v>85</v>
      </c>
      <c r="E1105" s="75">
        <v>1933666.78</v>
      </c>
    </row>
    <row r="1106" spans="1:5" ht="15" customHeight="1" x14ac:dyDescent="0.2">
      <c r="B1106" s="117"/>
      <c r="C1106" s="77" t="s">
        <v>45</v>
      </c>
      <c r="D1106" s="92"/>
      <c r="E1106" s="93">
        <f>SUM(E1105:E1105)</f>
        <v>1933666.78</v>
      </c>
    </row>
    <row r="1107" spans="1:5" ht="15" customHeight="1" x14ac:dyDescent="0.2"/>
    <row r="1108" spans="1:5" ht="15" customHeight="1" x14ac:dyDescent="0.2"/>
    <row r="1109" spans="1:5" ht="15" customHeight="1" x14ac:dyDescent="0.25">
      <c r="A1109" s="36" t="s">
        <v>350</v>
      </c>
    </row>
    <row r="1110" spans="1:5" ht="15" customHeight="1" x14ac:dyDescent="0.2">
      <c r="A1110" s="176" t="s">
        <v>35</v>
      </c>
      <c r="B1110" s="176"/>
      <c r="C1110" s="176"/>
      <c r="D1110" s="176"/>
      <c r="E1110" s="176"/>
    </row>
    <row r="1111" spans="1:5" ht="15" customHeight="1" x14ac:dyDescent="0.2">
      <c r="A1111" s="175" t="s">
        <v>434</v>
      </c>
      <c r="B1111" s="175"/>
      <c r="C1111" s="175"/>
      <c r="D1111" s="175"/>
      <c r="E1111" s="175"/>
    </row>
    <row r="1112" spans="1:5" ht="15" customHeight="1" x14ac:dyDescent="0.2">
      <c r="A1112" s="175"/>
      <c r="B1112" s="175"/>
      <c r="C1112" s="175"/>
      <c r="D1112" s="175"/>
      <c r="E1112" s="175"/>
    </row>
    <row r="1113" spans="1:5" ht="15" customHeight="1" x14ac:dyDescent="0.2">
      <c r="A1113" s="175"/>
      <c r="B1113" s="175"/>
      <c r="C1113" s="175"/>
      <c r="D1113" s="175"/>
      <c r="E1113" s="175"/>
    </row>
    <row r="1114" spans="1:5" ht="15" customHeight="1" x14ac:dyDescent="0.2">
      <c r="A1114" s="175"/>
      <c r="B1114" s="175"/>
      <c r="C1114" s="175"/>
      <c r="D1114" s="175"/>
      <c r="E1114" s="175"/>
    </row>
    <row r="1115" spans="1:5" ht="15" customHeight="1" x14ac:dyDescent="0.2">
      <c r="A1115" s="175"/>
      <c r="B1115" s="175"/>
      <c r="C1115" s="175"/>
      <c r="D1115" s="175"/>
      <c r="E1115" s="175"/>
    </row>
    <row r="1116" spans="1:5" ht="15" customHeight="1" x14ac:dyDescent="0.2">
      <c r="A1116" s="175"/>
      <c r="B1116" s="175"/>
      <c r="C1116" s="175"/>
      <c r="D1116" s="175"/>
      <c r="E1116" s="175"/>
    </row>
    <row r="1117" spans="1:5" ht="15" customHeight="1" x14ac:dyDescent="0.2">
      <c r="A1117" s="175"/>
      <c r="B1117" s="175"/>
      <c r="C1117" s="175"/>
      <c r="D1117" s="175"/>
      <c r="E1117" s="175"/>
    </row>
    <row r="1118" spans="1:5" ht="15" customHeight="1" x14ac:dyDescent="0.2">
      <c r="A1118" s="175"/>
      <c r="B1118" s="175"/>
      <c r="C1118" s="175"/>
      <c r="D1118" s="175"/>
      <c r="E1118" s="175"/>
    </row>
    <row r="1119" spans="1:5" ht="15" customHeight="1" x14ac:dyDescent="0.2">
      <c r="A1119" s="113"/>
      <c r="B1119" s="113"/>
      <c r="C1119" s="113"/>
      <c r="D1119" s="113"/>
      <c r="E1119" s="113"/>
    </row>
    <row r="1120" spans="1:5" ht="15" customHeight="1" x14ac:dyDescent="0.25">
      <c r="A1120" s="38" t="s">
        <v>1</v>
      </c>
      <c r="B1120" s="39"/>
      <c r="C1120" s="39"/>
      <c r="D1120" s="39"/>
      <c r="E1120" s="39"/>
    </row>
    <row r="1121" spans="1:5" ht="15" customHeight="1" x14ac:dyDescent="0.2">
      <c r="A1121" s="83" t="s">
        <v>53</v>
      </c>
      <c r="E1121" t="s">
        <v>54</v>
      </c>
    </row>
    <row r="1122" spans="1:5" ht="15" customHeight="1" x14ac:dyDescent="0.25">
      <c r="B1122" s="38"/>
      <c r="C1122" s="39"/>
      <c r="D1122" s="39"/>
      <c r="E1122" s="43"/>
    </row>
    <row r="1123" spans="1:5" ht="15" customHeight="1" x14ac:dyDescent="0.2">
      <c r="A1123" s="103"/>
      <c r="B1123" s="103"/>
      <c r="C1123" s="45" t="s">
        <v>41</v>
      </c>
      <c r="D1123" s="46" t="s">
        <v>42</v>
      </c>
      <c r="E1123" s="44" t="s">
        <v>43</v>
      </c>
    </row>
    <row r="1124" spans="1:5" ht="15" customHeight="1" x14ac:dyDescent="0.2">
      <c r="A1124" s="114"/>
      <c r="B1124" s="115"/>
      <c r="C1124" s="61"/>
      <c r="D1124" s="102" t="s">
        <v>84</v>
      </c>
      <c r="E1124" s="75">
        <v>4567.3</v>
      </c>
    </row>
    <row r="1125" spans="1:5" ht="15" customHeight="1" x14ac:dyDescent="0.2">
      <c r="A1125" s="114"/>
      <c r="B1125" s="115"/>
      <c r="C1125" s="77" t="s">
        <v>45</v>
      </c>
      <c r="D1125" s="78"/>
      <c r="E1125" s="79">
        <f>SUM(E1124:E1124)</f>
        <v>4567.3</v>
      </c>
    </row>
    <row r="1126" spans="1:5" ht="15" customHeight="1" x14ac:dyDescent="0.2"/>
    <row r="1127" spans="1:5" ht="15" customHeight="1" x14ac:dyDescent="0.25">
      <c r="A1127" s="68" t="s">
        <v>16</v>
      </c>
      <c r="B1127" s="41"/>
      <c r="C1127" s="41"/>
      <c r="D1127" s="56"/>
      <c r="E1127" s="56"/>
    </row>
    <row r="1128" spans="1:5" ht="15" customHeight="1" x14ac:dyDescent="0.2">
      <c r="A1128" s="40" t="s">
        <v>69</v>
      </c>
      <c r="B1128" s="39"/>
      <c r="C1128" s="39"/>
      <c r="D1128" s="39"/>
      <c r="E1128" s="69" t="s">
        <v>70</v>
      </c>
    </row>
    <row r="1129" spans="1:5" ht="15" customHeight="1" x14ac:dyDescent="0.2">
      <c r="A1129" s="87"/>
      <c r="B1129" s="88"/>
      <c r="C1129" s="41"/>
      <c r="D1129" s="87"/>
      <c r="E1129" s="89"/>
    </row>
    <row r="1130" spans="1:5" ht="15" customHeight="1" x14ac:dyDescent="0.2">
      <c r="B1130" s="103"/>
      <c r="C1130" s="44" t="s">
        <v>41</v>
      </c>
      <c r="D1130" s="95" t="s">
        <v>58</v>
      </c>
      <c r="E1130" s="44" t="s">
        <v>43</v>
      </c>
    </row>
    <row r="1131" spans="1:5" ht="15" customHeight="1" x14ac:dyDescent="0.2">
      <c r="B1131" s="116"/>
      <c r="C1131" s="61">
        <v>3122</v>
      </c>
      <c r="D1131" s="91" t="s">
        <v>85</v>
      </c>
      <c r="E1131" s="75">
        <v>4567.3</v>
      </c>
    </row>
    <row r="1132" spans="1:5" ht="15" customHeight="1" x14ac:dyDescent="0.2">
      <c r="B1132" s="117"/>
      <c r="C1132" s="77" t="s">
        <v>45</v>
      </c>
      <c r="D1132" s="92"/>
      <c r="E1132" s="93">
        <f>SUM(E1131:E1131)</f>
        <v>4567.3</v>
      </c>
    </row>
    <row r="1133" spans="1:5" ht="15" customHeight="1" x14ac:dyDescent="0.2"/>
    <row r="1134" spans="1:5" ht="15" customHeight="1" x14ac:dyDescent="0.2"/>
    <row r="1135" spans="1:5" ht="15" customHeight="1" x14ac:dyDescent="0.2"/>
    <row r="1136" spans="1:5" ht="15" customHeight="1" x14ac:dyDescent="0.2"/>
    <row r="1137" spans="1:5" ht="15" customHeight="1" x14ac:dyDescent="0.2"/>
    <row r="1138" spans="1:5" ht="15" customHeight="1" x14ac:dyDescent="0.2"/>
    <row r="1139" spans="1:5" ht="15" customHeight="1" x14ac:dyDescent="0.2"/>
    <row r="1140" spans="1:5" ht="15" customHeight="1" x14ac:dyDescent="0.2"/>
    <row r="1141" spans="1:5" ht="15" customHeight="1" x14ac:dyDescent="0.2"/>
    <row r="1142" spans="1:5" ht="15" customHeight="1" x14ac:dyDescent="0.2"/>
    <row r="1143" spans="1:5" ht="15" customHeight="1" x14ac:dyDescent="0.2"/>
    <row r="1144" spans="1:5" ht="15" customHeight="1" x14ac:dyDescent="0.2"/>
    <row r="1145" spans="1:5" ht="15" customHeight="1" x14ac:dyDescent="0.2"/>
    <row r="1146" spans="1:5" ht="15" customHeight="1" x14ac:dyDescent="0.25">
      <c r="A1146" s="36" t="s">
        <v>351</v>
      </c>
    </row>
    <row r="1147" spans="1:5" ht="15" customHeight="1" x14ac:dyDescent="0.2">
      <c r="A1147" s="176" t="s">
        <v>35</v>
      </c>
      <c r="B1147" s="176"/>
      <c r="C1147" s="176"/>
      <c r="D1147" s="176"/>
      <c r="E1147" s="176"/>
    </row>
    <row r="1148" spans="1:5" ht="15" customHeight="1" x14ac:dyDescent="0.2">
      <c r="A1148" s="175" t="s">
        <v>435</v>
      </c>
      <c r="B1148" s="175"/>
      <c r="C1148" s="175"/>
      <c r="D1148" s="175"/>
      <c r="E1148" s="175"/>
    </row>
    <row r="1149" spans="1:5" ht="15" customHeight="1" x14ac:dyDescent="0.2">
      <c r="A1149" s="175"/>
      <c r="B1149" s="175"/>
      <c r="C1149" s="175"/>
      <c r="D1149" s="175"/>
      <c r="E1149" s="175"/>
    </row>
    <row r="1150" spans="1:5" ht="15" customHeight="1" x14ac:dyDescent="0.2">
      <c r="A1150" s="175"/>
      <c r="B1150" s="175"/>
      <c r="C1150" s="175"/>
      <c r="D1150" s="175"/>
      <c r="E1150" s="175"/>
    </row>
    <row r="1151" spans="1:5" ht="15" customHeight="1" x14ac:dyDescent="0.2">
      <c r="A1151" s="175"/>
      <c r="B1151" s="175"/>
      <c r="C1151" s="175"/>
      <c r="D1151" s="175"/>
      <c r="E1151" s="175"/>
    </row>
    <row r="1152" spans="1:5" ht="15" customHeight="1" x14ac:dyDescent="0.2">
      <c r="A1152" s="175"/>
      <c r="B1152" s="175"/>
      <c r="C1152" s="175"/>
      <c r="D1152" s="175"/>
      <c r="E1152" s="175"/>
    </row>
    <row r="1153" spans="1:5" ht="15" customHeight="1" x14ac:dyDescent="0.2">
      <c r="A1153" s="175"/>
      <c r="B1153" s="175"/>
      <c r="C1153" s="175"/>
      <c r="D1153" s="175"/>
      <c r="E1153" s="175"/>
    </row>
    <row r="1154" spans="1:5" ht="15" customHeight="1" x14ac:dyDescent="0.2">
      <c r="A1154" s="175"/>
      <c r="B1154" s="175"/>
      <c r="C1154" s="175"/>
      <c r="D1154" s="175"/>
      <c r="E1154" s="175"/>
    </row>
    <row r="1155" spans="1:5" ht="15" customHeight="1" x14ac:dyDescent="0.2">
      <c r="A1155" s="175"/>
      <c r="B1155" s="175"/>
      <c r="C1155" s="175"/>
      <c r="D1155" s="175"/>
      <c r="E1155" s="175"/>
    </row>
    <row r="1156" spans="1:5" ht="15" customHeight="1" x14ac:dyDescent="0.2">
      <c r="A1156" s="175"/>
      <c r="B1156" s="175"/>
      <c r="C1156" s="175"/>
      <c r="D1156" s="175"/>
      <c r="E1156" s="175"/>
    </row>
    <row r="1157" spans="1:5" ht="15" customHeight="1" x14ac:dyDescent="0.2">
      <c r="A1157" s="175"/>
      <c r="B1157" s="175"/>
      <c r="C1157" s="175"/>
      <c r="D1157" s="175"/>
      <c r="E1157" s="175"/>
    </row>
    <row r="1158" spans="1:5" ht="15" customHeight="1" x14ac:dyDescent="0.2">
      <c r="A1158" s="175"/>
      <c r="B1158" s="175"/>
      <c r="C1158" s="175"/>
      <c r="D1158" s="175"/>
      <c r="E1158" s="175"/>
    </row>
    <row r="1159" spans="1:5" ht="15" customHeight="1" x14ac:dyDescent="0.2">
      <c r="A1159" s="175"/>
      <c r="B1159" s="175"/>
      <c r="C1159" s="175"/>
      <c r="D1159" s="175"/>
      <c r="E1159" s="175"/>
    </row>
    <row r="1160" spans="1:5" ht="15" customHeight="1" x14ac:dyDescent="0.2">
      <c r="A1160" s="175"/>
      <c r="B1160" s="175"/>
      <c r="C1160" s="175"/>
      <c r="D1160" s="175"/>
      <c r="E1160" s="175"/>
    </row>
    <row r="1161" spans="1:5" ht="15" customHeight="1" x14ac:dyDescent="0.2">
      <c r="A1161" s="113"/>
      <c r="B1161" s="113"/>
      <c r="C1161" s="113"/>
      <c r="D1161" s="113"/>
      <c r="E1161" s="113"/>
    </row>
    <row r="1162" spans="1:5" ht="15" customHeight="1" x14ac:dyDescent="0.25">
      <c r="A1162" s="38" t="s">
        <v>1</v>
      </c>
      <c r="B1162" s="39"/>
      <c r="C1162" s="39"/>
      <c r="D1162" s="39"/>
      <c r="E1162" s="39"/>
    </row>
    <row r="1163" spans="1:5" ht="15" customHeight="1" x14ac:dyDescent="0.2">
      <c r="A1163" s="83" t="s">
        <v>53</v>
      </c>
      <c r="E1163" t="s">
        <v>54</v>
      </c>
    </row>
    <row r="1164" spans="1:5" ht="15" customHeight="1" x14ac:dyDescent="0.25">
      <c r="B1164" s="38"/>
      <c r="C1164" s="39"/>
      <c r="D1164" s="39"/>
      <c r="E1164" s="43"/>
    </row>
    <row r="1165" spans="1:5" ht="15" customHeight="1" x14ac:dyDescent="0.2">
      <c r="A1165" s="103"/>
      <c r="B1165" s="103"/>
      <c r="C1165" s="45" t="s">
        <v>41</v>
      </c>
      <c r="D1165" s="46" t="s">
        <v>42</v>
      </c>
      <c r="E1165" s="44" t="s">
        <v>43</v>
      </c>
    </row>
    <row r="1166" spans="1:5" ht="15" customHeight="1" x14ac:dyDescent="0.2">
      <c r="A1166" s="114"/>
      <c r="B1166" s="115"/>
      <c r="C1166" s="61"/>
      <c r="D1166" s="102" t="s">
        <v>84</v>
      </c>
      <c r="E1166" s="75">
        <f>11740.5+11740.5+11740.5+11740.5+430813.7+103121.42+152616.7+393803.3+11740.5+11740.5+11740.5+11740.5</f>
        <v>1174279.1200000001</v>
      </c>
    </row>
    <row r="1167" spans="1:5" ht="15" customHeight="1" x14ac:dyDescent="0.2">
      <c r="A1167" s="114"/>
      <c r="B1167" s="115"/>
      <c r="C1167" s="77" t="s">
        <v>45</v>
      </c>
      <c r="D1167" s="78"/>
      <c r="E1167" s="79">
        <f>SUM(E1166:E1166)</f>
        <v>1174279.1200000001</v>
      </c>
    </row>
    <row r="1168" spans="1:5" ht="15" customHeight="1" x14ac:dyDescent="0.2"/>
    <row r="1169" spans="1:5" ht="15" customHeight="1" x14ac:dyDescent="0.25">
      <c r="A1169" s="68" t="s">
        <v>16</v>
      </c>
      <c r="B1169" s="41"/>
      <c r="C1169" s="41"/>
      <c r="D1169" s="56"/>
      <c r="E1169" s="56"/>
    </row>
    <row r="1170" spans="1:5" ht="15" customHeight="1" x14ac:dyDescent="0.2">
      <c r="A1170" s="40" t="s">
        <v>69</v>
      </c>
      <c r="B1170" s="39"/>
      <c r="C1170" s="39"/>
      <c r="D1170" s="39"/>
      <c r="E1170" s="69" t="s">
        <v>70</v>
      </c>
    </row>
    <row r="1171" spans="1:5" ht="15" customHeight="1" x14ac:dyDescent="0.2">
      <c r="A1171" s="87"/>
      <c r="B1171" s="88"/>
      <c r="C1171" s="41"/>
      <c r="D1171" s="87"/>
      <c r="E1171" s="89"/>
    </row>
    <row r="1172" spans="1:5" ht="15" customHeight="1" x14ac:dyDescent="0.2">
      <c r="B1172" s="103"/>
      <c r="C1172" s="44" t="s">
        <v>41</v>
      </c>
      <c r="D1172" s="95" t="s">
        <v>58</v>
      </c>
      <c r="E1172" s="44" t="s">
        <v>43</v>
      </c>
    </row>
    <row r="1173" spans="1:5" ht="15" customHeight="1" x14ac:dyDescent="0.2">
      <c r="B1173" s="116"/>
      <c r="C1173" s="61">
        <v>4357</v>
      </c>
      <c r="D1173" s="91" t="s">
        <v>85</v>
      </c>
      <c r="E1173" s="75">
        <f>11740.5+11740.5+11740.5+11740.5+430813.7+103121.42+152616.7+393803.3+11740.5+11740.5+11740.5+11740.5</f>
        <v>1174279.1200000001</v>
      </c>
    </row>
    <row r="1174" spans="1:5" ht="15" customHeight="1" x14ac:dyDescent="0.2">
      <c r="B1174" s="117"/>
      <c r="C1174" s="77" t="s">
        <v>45</v>
      </c>
      <c r="D1174" s="92"/>
      <c r="E1174" s="93">
        <f>SUM(E1173:E1173)</f>
        <v>1174279.1200000001</v>
      </c>
    </row>
    <row r="1175" spans="1:5" ht="15" customHeight="1" x14ac:dyDescent="0.2"/>
    <row r="1176" spans="1:5" ht="15" customHeight="1" x14ac:dyDescent="0.2"/>
    <row r="1177" spans="1:5" ht="15" customHeight="1" x14ac:dyDescent="0.25">
      <c r="A1177" s="36" t="s">
        <v>352</v>
      </c>
    </row>
    <row r="1178" spans="1:5" ht="15" customHeight="1" x14ac:dyDescent="0.2">
      <c r="A1178" s="174" t="s">
        <v>170</v>
      </c>
      <c r="B1178" s="174"/>
      <c r="C1178" s="174"/>
      <c r="D1178" s="174"/>
      <c r="E1178" s="174"/>
    </row>
    <row r="1179" spans="1:5" ht="15" customHeight="1" x14ac:dyDescent="0.2">
      <c r="A1179" s="174"/>
      <c r="B1179" s="174"/>
      <c r="C1179" s="174"/>
      <c r="D1179" s="174"/>
      <c r="E1179" s="174"/>
    </row>
    <row r="1180" spans="1:5" ht="15" customHeight="1" x14ac:dyDescent="0.2">
      <c r="A1180" s="175" t="s">
        <v>353</v>
      </c>
      <c r="B1180" s="175"/>
      <c r="C1180" s="175"/>
      <c r="D1180" s="175"/>
      <c r="E1180" s="175"/>
    </row>
    <row r="1181" spans="1:5" ht="15" customHeight="1" x14ac:dyDescent="0.2">
      <c r="A1181" s="175"/>
      <c r="B1181" s="175"/>
      <c r="C1181" s="175"/>
      <c r="D1181" s="175"/>
      <c r="E1181" s="175"/>
    </row>
    <row r="1182" spans="1:5" ht="15" customHeight="1" x14ac:dyDescent="0.2">
      <c r="A1182" s="175"/>
      <c r="B1182" s="175"/>
      <c r="C1182" s="175"/>
      <c r="D1182" s="175"/>
      <c r="E1182" s="175"/>
    </row>
    <row r="1183" spans="1:5" ht="15" customHeight="1" x14ac:dyDescent="0.2">
      <c r="A1183" s="175"/>
      <c r="B1183" s="175"/>
      <c r="C1183" s="175"/>
      <c r="D1183" s="175"/>
      <c r="E1183" s="175"/>
    </row>
    <row r="1184" spans="1:5" ht="15" customHeight="1" x14ac:dyDescent="0.2">
      <c r="A1184" s="175"/>
      <c r="B1184" s="175"/>
      <c r="C1184" s="175"/>
      <c r="D1184" s="175"/>
      <c r="E1184" s="175"/>
    </row>
    <row r="1185" spans="1:5" ht="15" customHeight="1" x14ac:dyDescent="0.2">
      <c r="A1185" s="175"/>
      <c r="B1185" s="175"/>
      <c r="C1185" s="175"/>
      <c r="D1185" s="175"/>
      <c r="E1185" s="175"/>
    </row>
    <row r="1186" spans="1:5" ht="15" customHeight="1" x14ac:dyDescent="0.2">
      <c r="A1186" s="175"/>
      <c r="B1186" s="175"/>
      <c r="C1186" s="175"/>
      <c r="D1186" s="175"/>
      <c r="E1186" s="175"/>
    </row>
    <row r="1187" spans="1:5" ht="15" customHeight="1" x14ac:dyDescent="0.2">
      <c r="A1187" s="175"/>
      <c r="B1187" s="175"/>
      <c r="C1187" s="175"/>
      <c r="D1187" s="175"/>
      <c r="E1187" s="175"/>
    </row>
    <row r="1188" spans="1:5" ht="15" customHeight="1" x14ac:dyDescent="0.2">
      <c r="A1188" s="175"/>
      <c r="B1188" s="175"/>
      <c r="C1188" s="175"/>
      <c r="D1188" s="175"/>
      <c r="E1188" s="175"/>
    </row>
    <row r="1189" spans="1:5" ht="15" customHeight="1" x14ac:dyDescent="0.2"/>
    <row r="1190" spans="1:5" ht="15" customHeight="1" x14ac:dyDescent="0.25">
      <c r="A1190" s="68" t="s">
        <v>16</v>
      </c>
      <c r="B1190" s="41"/>
      <c r="C1190" s="41"/>
      <c r="D1190" s="41"/>
      <c r="E1190" s="41"/>
    </row>
    <row r="1191" spans="1:5" ht="15" customHeight="1" x14ac:dyDescent="0.2">
      <c r="A1191" s="40" t="s">
        <v>53</v>
      </c>
      <c r="B1191" s="41"/>
      <c r="C1191" s="41"/>
      <c r="D1191" s="41"/>
      <c r="E1191" s="42" t="s">
        <v>54</v>
      </c>
    </row>
    <row r="1192" spans="1:5" ht="15" customHeight="1" x14ac:dyDescent="0.25">
      <c r="A1192" s="68"/>
      <c r="B1192" s="70"/>
      <c r="C1192" s="41"/>
      <c r="D1192" s="41"/>
      <c r="E1192" s="71"/>
    </row>
    <row r="1193" spans="1:5" ht="15" customHeight="1" x14ac:dyDescent="0.2">
      <c r="B1193" s="118"/>
      <c r="C1193" s="44" t="s">
        <v>41</v>
      </c>
      <c r="D1193" s="90" t="s">
        <v>58</v>
      </c>
      <c r="E1193" s="47" t="s">
        <v>43</v>
      </c>
    </row>
    <row r="1194" spans="1:5" ht="15" customHeight="1" x14ac:dyDescent="0.2">
      <c r="B1194" s="156"/>
      <c r="C1194" s="153">
        <v>4324</v>
      </c>
      <c r="D1194" s="119" t="s">
        <v>78</v>
      </c>
      <c r="E1194" s="154">
        <f>-77520-250800</f>
        <v>-328320</v>
      </c>
    </row>
    <row r="1195" spans="1:5" ht="15" customHeight="1" x14ac:dyDescent="0.2">
      <c r="B1195" s="157"/>
      <c r="C1195" s="77" t="s">
        <v>45</v>
      </c>
      <c r="D1195" s="78"/>
      <c r="E1195" s="79">
        <f>SUM(E1194:E1194)</f>
        <v>-328320</v>
      </c>
    </row>
    <row r="1196" spans="1:5" ht="15" customHeight="1" x14ac:dyDescent="0.2"/>
    <row r="1197" spans="1:5" ht="15" customHeight="1" x14ac:dyDescent="0.2"/>
    <row r="1198" spans="1:5" ht="15" customHeight="1" x14ac:dyDescent="0.25">
      <c r="A1198" s="38" t="s">
        <v>16</v>
      </c>
      <c r="B1198" s="39"/>
      <c r="C1198" s="39"/>
      <c r="D1198" s="39"/>
      <c r="E1198" s="39"/>
    </row>
    <row r="1199" spans="1:5" ht="15" customHeight="1" x14ac:dyDescent="0.2">
      <c r="A1199" s="83" t="s">
        <v>63</v>
      </c>
      <c r="B1199" s="146"/>
      <c r="C1199" s="146"/>
      <c r="D1199" s="146"/>
      <c r="E1199" s="146" t="s">
        <v>64</v>
      </c>
    </row>
    <row r="1200" spans="1:5" ht="15" customHeight="1" x14ac:dyDescent="0.2">
      <c r="A1200" s="146"/>
      <c r="B1200" s="57"/>
      <c r="C1200" s="39"/>
      <c r="D1200" s="146"/>
      <c r="E1200" s="58"/>
    </row>
    <row r="1201" spans="1:7" ht="15" customHeight="1" x14ac:dyDescent="0.2">
      <c r="B1201" s="44" t="s">
        <v>40</v>
      </c>
      <c r="C1201" s="45" t="s">
        <v>41</v>
      </c>
      <c r="D1201" s="59" t="s">
        <v>42</v>
      </c>
      <c r="E1201" s="47" t="s">
        <v>43</v>
      </c>
    </row>
    <row r="1202" spans="1:7" ht="15" customHeight="1" x14ac:dyDescent="0.2">
      <c r="B1202" s="152">
        <v>13307</v>
      </c>
      <c r="C1202" s="148"/>
      <c r="D1202" s="62" t="s">
        <v>172</v>
      </c>
      <c r="E1202" s="63">
        <v>77520</v>
      </c>
    </row>
    <row r="1203" spans="1:7" ht="15" customHeight="1" x14ac:dyDescent="0.2">
      <c r="B1203" s="155"/>
      <c r="C1203" s="53" t="s">
        <v>45</v>
      </c>
      <c r="D1203" s="65"/>
      <c r="E1203" s="66">
        <f>SUM(E1202:E1202)</f>
        <v>77520</v>
      </c>
    </row>
    <row r="1204" spans="1:7" ht="15" customHeight="1" x14ac:dyDescent="0.2">
      <c r="A1204" s="146"/>
      <c r="B1204" s="146"/>
      <c r="C1204" s="146"/>
      <c r="D1204" s="146"/>
      <c r="E1204" s="146"/>
    </row>
    <row r="1205" spans="1:7" ht="15" customHeight="1" x14ac:dyDescent="0.25">
      <c r="A1205" s="38" t="s">
        <v>16</v>
      </c>
      <c r="B1205" s="39"/>
      <c r="C1205" s="39"/>
      <c r="D1205" s="39"/>
      <c r="E1205" s="39"/>
    </row>
    <row r="1206" spans="1:7" ht="15" customHeight="1" x14ac:dyDescent="0.2">
      <c r="A1206" s="83" t="s">
        <v>173</v>
      </c>
      <c r="B1206" s="146"/>
      <c r="C1206" s="146"/>
      <c r="D1206" s="146"/>
      <c r="E1206" s="146" t="s">
        <v>174</v>
      </c>
    </row>
    <row r="1207" spans="1:7" ht="15" customHeight="1" x14ac:dyDescent="0.2">
      <c r="A1207" s="146"/>
      <c r="B1207" s="57"/>
      <c r="C1207" s="39"/>
      <c r="D1207" s="146"/>
      <c r="E1207" s="58"/>
    </row>
    <row r="1208" spans="1:7" ht="15" customHeight="1" x14ac:dyDescent="0.2">
      <c r="A1208" s="118"/>
      <c r="B1208" s="44" t="s">
        <v>40</v>
      </c>
      <c r="C1208" s="45" t="s">
        <v>41</v>
      </c>
      <c r="D1208" s="59" t="s">
        <v>42</v>
      </c>
      <c r="E1208" s="47" t="s">
        <v>43</v>
      </c>
    </row>
    <row r="1209" spans="1:7" ht="15" customHeight="1" x14ac:dyDescent="0.2">
      <c r="A1209" s="156"/>
      <c r="B1209" s="152">
        <v>13307</v>
      </c>
      <c r="C1209" s="148"/>
      <c r="D1209" s="62" t="s">
        <v>172</v>
      </c>
      <c r="E1209" s="127">
        <v>250800</v>
      </c>
    </row>
    <row r="1210" spans="1:7" ht="15" customHeight="1" x14ac:dyDescent="0.2">
      <c r="A1210" s="157"/>
      <c r="B1210" s="155"/>
      <c r="C1210" s="53" t="s">
        <v>45</v>
      </c>
      <c r="D1210" s="65"/>
      <c r="E1210" s="66">
        <f>SUM(E1209)</f>
        <v>250800</v>
      </c>
      <c r="G1210" s="179">
        <f>+E1203+E1210</f>
        <v>328320</v>
      </c>
    </row>
    <row r="1211" spans="1:7" ht="15" customHeight="1" x14ac:dyDescent="0.2"/>
    <row r="1212" spans="1:7" ht="15" customHeight="1" x14ac:dyDescent="0.2"/>
    <row r="1213" spans="1:7" ht="15" customHeight="1" x14ac:dyDescent="0.25">
      <c r="A1213" s="36" t="s">
        <v>354</v>
      </c>
    </row>
    <row r="1214" spans="1:7" ht="15" customHeight="1" x14ac:dyDescent="0.2">
      <c r="A1214" s="192" t="s">
        <v>178</v>
      </c>
      <c r="B1214" s="192"/>
      <c r="C1214" s="192"/>
      <c r="D1214" s="192"/>
      <c r="E1214" s="192"/>
    </row>
    <row r="1215" spans="1:7" ht="15" customHeight="1" x14ac:dyDescent="0.2">
      <c r="A1215" s="192"/>
      <c r="B1215" s="192"/>
      <c r="C1215" s="192"/>
      <c r="D1215" s="192"/>
      <c r="E1215" s="192"/>
    </row>
    <row r="1216" spans="1:7" ht="15" customHeight="1" x14ac:dyDescent="0.2">
      <c r="A1216" s="175" t="s">
        <v>355</v>
      </c>
      <c r="B1216" s="175"/>
      <c r="C1216" s="175"/>
      <c r="D1216" s="175"/>
      <c r="E1216" s="175"/>
    </row>
    <row r="1217" spans="1:5" ht="15" customHeight="1" x14ac:dyDescent="0.2">
      <c r="A1217" s="175"/>
      <c r="B1217" s="175"/>
      <c r="C1217" s="175"/>
      <c r="D1217" s="175"/>
      <c r="E1217" s="175"/>
    </row>
    <row r="1218" spans="1:5" ht="15" customHeight="1" x14ac:dyDescent="0.2">
      <c r="A1218" s="175"/>
      <c r="B1218" s="175"/>
      <c r="C1218" s="175"/>
      <c r="D1218" s="175"/>
      <c r="E1218" s="175"/>
    </row>
    <row r="1219" spans="1:5" ht="15" customHeight="1" x14ac:dyDescent="0.2">
      <c r="A1219" s="175"/>
      <c r="B1219" s="175"/>
      <c r="C1219" s="175"/>
      <c r="D1219" s="175"/>
      <c r="E1219" s="175"/>
    </row>
    <row r="1220" spans="1:5" ht="15" customHeight="1" x14ac:dyDescent="0.2">
      <c r="A1220" s="175"/>
      <c r="B1220" s="175"/>
      <c r="C1220" s="175"/>
      <c r="D1220" s="175"/>
      <c r="E1220" s="175"/>
    </row>
    <row r="1221" spans="1:5" ht="15" customHeight="1" x14ac:dyDescent="0.2">
      <c r="A1221" s="175"/>
      <c r="B1221" s="175"/>
      <c r="C1221" s="175"/>
      <c r="D1221" s="175"/>
      <c r="E1221" s="175"/>
    </row>
    <row r="1222" spans="1:5" ht="15" customHeight="1" x14ac:dyDescent="0.2">
      <c r="A1222" s="175"/>
      <c r="B1222" s="175"/>
      <c r="C1222" s="175"/>
      <c r="D1222" s="175"/>
      <c r="E1222" s="175"/>
    </row>
    <row r="1223" spans="1:5" ht="15" customHeight="1" x14ac:dyDescent="0.2">
      <c r="A1223" s="175"/>
      <c r="B1223" s="175"/>
      <c r="C1223" s="175"/>
      <c r="D1223" s="175"/>
      <c r="E1223" s="175"/>
    </row>
    <row r="1224" spans="1:5" ht="15" customHeight="1" x14ac:dyDescent="0.2"/>
    <row r="1225" spans="1:5" ht="15" customHeight="1" x14ac:dyDescent="0.25">
      <c r="A1225" s="68" t="s">
        <v>16</v>
      </c>
      <c r="B1225" s="41"/>
      <c r="C1225" s="41"/>
      <c r="D1225" s="41"/>
      <c r="E1225" s="41"/>
    </row>
    <row r="1226" spans="1:5" ht="15" customHeight="1" x14ac:dyDescent="0.2">
      <c r="A1226" s="40" t="s">
        <v>53</v>
      </c>
      <c r="B1226" s="41"/>
      <c r="C1226" s="41"/>
      <c r="D1226" s="41"/>
      <c r="E1226" s="42" t="s">
        <v>54</v>
      </c>
    </row>
    <row r="1227" spans="1:5" ht="15" customHeight="1" x14ac:dyDescent="0.25">
      <c r="A1227" s="68"/>
      <c r="B1227" s="70"/>
      <c r="C1227" s="41"/>
      <c r="D1227" s="41"/>
      <c r="E1227" s="71"/>
    </row>
    <row r="1228" spans="1:5" ht="15" customHeight="1" x14ac:dyDescent="0.2">
      <c r="B1228" s="118"/>
      <c r="C1228" s="44" t="s">
        <v>41</v>
      </c>
      <c r="D1228" s="90" t="s">
        <v>58</v>
      </c>
      <c r="E1228" s="47" t="s">
        <v>43</v>
      </c>
    </row>
    <row r="1229" spans="1:5" ht="15" customHeight="1" x14ac:dyDescent="0.2">
      <c r="B1229" s="156"/>
      <c r="C1229" s="153">
        <v>4324</v>
      </c>
      <c r="D1229" s="119" t="s">
        <v>78</v>
      </c>
      <c r="E1229" s="154">
        <v>-1800000</v>
      </c>
    </row>
    <row r="1230" spans="1:5" ht="15" customHeight="1" x14ac:dyDescent="0.2">
      <c r="B1230" s="157"/>
      <c r="C1230" s="77" t="s">
        <v>45</v>
      </c>
      <c r="D1230" s="78"/>
      <c r="E1230" s="79">
        <f>SUM(E1229:E1229)</f>
        <v>-1800000</v>
      </c>
    </row>
    <row r="1231" spans="1:5" ht="15" customHeight="1" x14ac:dyDescent="0.2"/>
    <row r="1232" spans="1:5" ht="15" customHeight="1" x14ac:dyDescent="0.25">
      <c r="A1232" s="38" t="s">
        <v>16</v>
      </c>
      <c r="B1232" s="124"/>
      <c r="C1232" s="39"/>
      <c r="D1232" s="39"/>
      <c r="E1232" s="39"/>
    </row>
    <row r="1233" spans="1:5" ht="15" customHeight="1" x14ac:dyDescent="0.2">
      <c r="A1233" s="83" t="s">
        <v>63</v>
      </c>
      <c r="B1233" s="122"/>
      <c r="C1233" s="56"/>
      <c r="D1233" s="56"/>
      <c r="E1233" s="56" t="s">
        <v>64</v>
      </c>
    </row>
    <row r="1234" spans="1:5" ht="15" customHeight="1" x14ac:dyDescent="0.2">
      <c r="A1234" s="56"/>
      <c r="B1234" s="125"/>
      <c r="C1234" s="39"/>
      <c r="D1234" s="56"/>
      <c r="E1234" s="58"/>
    </row>
    <row r="1235" spans="1:5" ht="15" customHeight="1" x14ac:dyDescent="0.2">
      <c r="B1235" s="118"/>
      <c r="C1235" s="45" t="s">
        <v>41</v>
      </c>
      <c r="D1235" s="90" t="s">
        <v>58</v>
      </c>
      <c r="E1235" s="45" t="s">
        <v>43</v>
      </c>
    </row>
    <row r="1236" spans="1:5" ht="15" customHeight="1" x14ac:dyDescent="0.2">
      <c r="B1236" s="126"/>
      <c r="C1236" s="96">
        <v>4324</v>
      </c>
      <c r="D1236" s="102" t="s">
        <v>99</v>
      </c>
      <c r="E1236" s="127">
        <v>1800000</v>
      </c>
    </row>
    <row r="1237" spans="1:5" ht="15" customHeight="1" x14ac:dyDescent="0.2">
      <c r="B1237" s="128"/>
      <c r="C1237" s="53" t="s">
        <v>45</v>
      </c>
      <c r="D1237" s="65"/>
      <c r="E1237" s="66">
        <f>SUM(E1236:E1236)</f>
        <v>1800000</v>
      </c>
    </row>
    <row r="1238" spans="1:5" ht="15" customHeight="1" x14ac:dyDescent="0.2">
      <c r="B1238" s="128"/>
      <c r="C1238" s="110"/>
      <c r="D1238" s="193"/>
      <c r="E1238" s="194"/>
    </row>
    <row r="1239" spans="1:5" ht="15" customHeight="1" x14ac:dyDescent="0.2">
      <c r="B1239" s="128"/>
      <c r="C1239" s="110"/>
      <c r="D1239" s="193"/>
      <c r="E1239" s="194"/>
    </row>
    <row r="1240" spans="1:5" ht="15" customHeight="1" x14ac:dyDescent="0.25">
      <c r="A1240" s="36" t="s">
        <v>356</v>
      </c>
      <c r="B1240" s="128"/>
      <c r="C1240" s="110"/>
      <c r="D1240" s="193"/>
      <c r="E1240" s="194"/>
    </row>
    <row r="1241" spans="1:5" ht="15" customHeight="1" x14ac:dyDescent="0.2">
      <c r="A1241" s="174" t="s">
        <v>357</v>
      </c>
      <c r="B1241" s="174"/>
      <c r="C1241" s="174"/>
      <c r="D1241" s="174"/>
      <c r="E1241" s="174"/>
    </row>
    <row r="1242" spans="1:5" ht="15" customHeight="1" x14ac:dyDescent="0.2">
      <c r="A1242" s="174"/>
      <c r="B1242" s="174"/>
      <c r="C1242" s="174"/>
      <c r="D1242" s="174"/>
      <c r="E1242" s="174"/>
    </row>
    <row r="1243" spans="1:5" ht="15" customHeight="1" x14ac:dyDescent="0.2">
      <c r="A1243" s="175" t="s">
        <v>358</v>
      </c>
      <c r="B1243" s="175"/>
      <c r="C1243" s="175"/>
      <c r="D1243" s="175"/>
      <c r="E1243" s="175"/>
    </row>
    <row r="1244" spans="1:5" ht="15" customHeight="1" x14ac:dyDescent="0.2">
      <c r="A1244" s="175"/>
      <c r="B1244" s="175"/>
      <c r="C1244" s="175"/>
      <c r="D1244" s="175"/>
      <c r="E1244" s="175"/>
    </row>
    <row r="1245" spans="1:5" ht="15" customHeight="1" x14ac:dyDescent="0.2">
      <c r="A1245" s="175"/>
      <c r="B1245" s="175"/>
      <c r="C1245" s="175"/>
      <c r="D1245" s="175"/>
      <c r="E1245" s="175"/>
    </row>
    <row r="1246" spans="1:5" ht="15" customHeight="1" x14ac:dyDescent="0.2">
      <c r="A1246" s="175"/>
      <c r="B1246" s="175"/>
      <c r="C1246" s="175"/>
      <c r="D1246" s="175"/>
      <c r="E1246" s="175"/>
    </row>
    <row r="1247" spans="1:5" ht="15" customHeight="1" x14ac:dyDescent="0.2">
      <c r="A1247" s="175"/>
      <c r="B1247" s="175"/>
      <c r="C1247" s="175"/>
      <c r="D1247" s="175"/>
      <c r="E1247" s="175"/>
    </row>
    <row r="1248" spans="1:5" ht="15" customHeight="1" x14ac:dyDescent="0.2">
      <c r="A1248" s="175"/>
      <c r="B1248" s="175"/>
      <c r="C1248" s="175"/>
      <c r="D1248" s="175"/>
      <c r="E1248" s="175"/>
    </row>
    <row r="1249" spans="1:5" ht="15" customHeight="1" x14ac:dyDescent="0.2"/>
    <row r="1250" spans="1:5" ht="15" customHeight="1" x14ac:dyDescent="0.25">
      <c r="A1250" s="68" t="s">
        <v>16</v>
      </c>
      <c r="B1250" s="41"/>
      <c r="C1250" s="41"/>
      <c r="D1250" s="41"/>
      <c r="E1250" s="41"/>
    </row>
    <row r="1251" spans="1:5" ht="15" customHeight="1" x14ac:dyDescent="0.2">
      <c r="A1251" s="40" t="s">
        <v>53</v>
      </c>
      <c r="B1251" s="41"/>
      <c r="C1251" s="41"/>
      <c r="D1251" s="41"/>
      <c r="E1251" s="42" t="s">
        <v>54</v>
      </c>
    </row>
    <row r="1252" spans="1:5" ht="15" customHeight="1" x14ac:dyDescent="0.25">
      <c r="A1252" s="87"/>
      <c r="B1252" s="68"/>
      <c r="C1252" s="41"/>
      <c r="D1252" s="41"/>
      <c r="E1252" s="71"/>
    </row>
    <row r="1253" spans="1:5" ht="15" customHeight="1" x14ac:dyDescent="0.2">
      <c r="A1253" s="118"/>
      <c r="B1253" s="103"/>
      <c r="C1253" s="44" t="s">
        <v>41</v>
      </c>
      <c r="D1253" s="95" t="s">
        <v>58</v>
      </c>
      <c r="E1253" s="44" t="s">
        <v>43</v>
      </c>
    </row>
    <row r="1254" spans="1:5" ht="15" customHeight="1" x14ac:dyDescent="0.2">
      <c r="A1254" s="114"/>
      <c r="B1254" s="115"/>
      <c r="C1254" s="61">
        <v>6409</v>
      </c>
      <c r="D1254" s="91" t="s">
        <v>78</v>
      </c>
      <c r="E1254" s="75">
        <v>-482790</v>
      </c>
    </row>
    <row r="1255" spans="1:5" ht="15" customHeight="1" x14ac:dyDescent="0.2">
      <c r="A1255" s="114"/>
      <c r="B1255" s="115"/>
      <c r="C1255" s="61">
        <v>6172</v>
      </c>
      <c r="D1255" s="91" t="s">
        <v>65</v>
      </c>
      <c r="E1255" s="75">
        <v>482790</v>
      </c>
    </row>
    <row r="1256" spans="1:5" ht="15" customHeight="1" x14ac:dyDescent="0.2">
      <c r="A1256" s="121"/>
      <c r="B1256" s="128"/>
      <c r="C1256" s="77" t="s">
        <v>45</v>
      </c>
      <c r="D1256" s="92"/>
      <c r="E1256" s="93">
        <f>SUM(E1254:E1255)</f>
        <v>0</v>
      </c>
    </row>
    <row r="1257" spans="1:5" ht="15" customHeight="1" x14ac:dyDescent="0.2">
      <c r="B1257" s="128"/>
      <c r="C1257" s="110"/>
      <c r="D1257" s="193"/>
      <c r="E1257" s="194"/>
    </row>
    <row r="1258" spans="1:5" ht="15" customHeight="1" x14ac:dyDescent="0.2">
      <c r="B1258" s="128"/>
      <c r="C1258" s="110"/>
      <c r="D1258" s="193"/>
      <c r="E1258" s="194"/>
    </row>
    <row r="1259" spans="1:5" ht="15" customHeight="1" x14ac:dyDescent="0.25">
      <c r="A1259" s="36" t="s">
        <v>359</v>
      </c>
      <c r="B1259" s="128"/>
      <c r="C1259" s="110"/>
      <c r="D1259" s="193"/>
      <c r="E1259" s="194"/>
    </row>
    <row r="1260" spans="1:5" ht="15" customHeight="1" x14ac:dyDescent="0.2">
      <c r="A1260" s="174" t="s">
        <v>101</v>
      </c>
      <c r="B1260" s="174"/>
      <c r="C1260" s="174"/>
      <c r="D1260" s="174"/>
      <c r="E1260" s="174"/>
    </row>
    <row r="1261" spans="1:5" ht="15" customHeight="1" x14ac:dyDescent="0.2">
      <c r="A1261" s="174"/>
      <c r="B1261" s="174"/>
      <c r="C1261" s="174"/>
      <c r="D1261" s="174"/>
      <c r="E1261" s="174"/>
    </row>
    <row r="1262" spans="1:5" ht="15" customHeight="1" x14ac:dyDescent="0.2">
      <c r="A1262" s="175" t="s">
        <v>436</v>
      </c>
      <c r="B1262" s="175"/>
      <c r="C1262" s="175"/>
      <c r="D1262" s="175"/>
      <c r="E1262" s="175"/>
    </row>
    <row r="1263" spans="1:5" ht="15" customHeight="1" x14ac:dyDescent="0.2">
      <c r="A1263" s="175"/>
      <c r="B1263" s="175"/>
      <c r="C1263" s="175"/>
      <c r="D1263" s="175"/>
      <c r="E1263" s="175"/>
    </row>
    <row r="1264" spans="1:5" ht="15" customHeight="1" x14ac:dyDescent="0.2">
      <c r="A1264" s="175"/>
      <c r="B1264" s="175"/>
      <c r="C1264" s="175"/>
      <c r="D1264" s="175"/>
      <c r="E1264" s="175"/>
    </row>
    <row r="1265" spans="1:5" ht="15" customHeight="1" x14ac:dyDescent="0.2">
      <c r="A1265" s="175"/>
      <c r="B1265" s="175"/>
      <c r="C1265" s="175"/>
      <c r="D1265" s="175"/>
      <c r="E1265" s="175"/>
    </row>
    <row r="1266" spans="1:5" ht="15" customHeight="1" x14ac:dyDescent="0.2">
      <c r="A1266" s="175"/>
      <c r="B1266" s="175"/>
      <c r="C1266" s="175"/>
      <c r="D1266" s="175"/>
      <c r="E1266" s="175"/>
    </row>
    <row r="1267" spans="1:5" ht="15" customHeight="1" x14ac:dyDescent="0.2">
      <c r="A1267" s="175"/>
      <c r="B1267" s="175"/>
      <c r="C1267" s="175"/>
      <c r="D1267" s="175"/>
      <c r="E1267" s="175"/>
    </row>
    <row r="1268" spans="1:5" ht="15" customHeight="1" x14ac:dyDescent="0.2">
      <c r="A1268" s="175"/>
      <c r="B1268" s="175"/>
      <c r="C1268" s="175"/>
      <c r="D1268" s="175"/>
      <c r="E1268" s="175"/>
    </row>
    <row r="1269" spans="1:5" ht="15" customHeight="1" x14ac:dyDescent="0.2">
      <c r="A1269" s="175"/>
      <c r="B1269" s="175"/>
      <c r="C1269" s="175"/>
      <c r="D1269" s="175"/>
      <c r="E1269" s="175"/>
    </row>
    <row r="1270" spans="1:5" ht="15" customHeight="1" x14ac:dyDescent="0.2">
      <c r="A1270" s="56"/>
      <c r="B1270" s="122"/>
      <c r="C1270" s="56"/>
      <c r="D1270" s="56"/>
      <c r="E1270" s="56"/>
    </row>
    <row r="1271" spans="1:5" ht="15" customHeight="1" x14ac:dyDescent="0.25">
      <c r="A1271" s="38" t="s">
        <v>16</v>
      </c>
      <c r="B1271" s="39"/>
      <c r="C1271" s="39"/>
      <c r="D1271" s="39"/>
      <c r="E1271" s="39"/>
    </row>
    <row r="1272" spans="1:5" ht="15" customHeight="1" x14ac:dyDescent="0.2">
      <c r="A1272" s="83" t="s">
        <v>53</v>
      </c>
      <c r="B1272" s="39"/>
      <c r="C1272" s="39"/>
      <c r="D1272" s="39"/>
      <c r="E1272" s="69" t="s">
        <v>54</v>
      </c>
    </row>
    <row r="1273" spans="1:5" ht="15" customHeight="1" x14ac:dyDescent="0.25">
      <c r="A1273" s="38"/>
      <c r="B1273" s="56"/>
      <c r="C1273" s="39"/>
      <c r="D1273" s="39"/>
      <c r="E1273" s="43"/>
    </row>
    <row r="1274" spans="1:5" ht="15" customHeight="1" x14ac:dyDescent="0.2">
      <c r="A1274" s="103"/>
      <c r="B1274" s="103"/>
      <c r="C1274" s="45" t="s">
        <v>41</v>
      </c>
      <c r="D1274" s="95" t="s">
        <v>58</v>
      </c>
      <c r="E1274" s="47" t="s">
        <v>43</v>
      </c>
    </row>
    <row r="1275" spans="1:5" ht="15" customHeight="1" x14ac:dyDescent="0.2">
      <c r="A1275" s="104"/>
      <c r="B1275" s="105"/>
      <c r="C1275" s="106">
        <v>6409</v>
      </c>
      <c r="D1275" s="102" t="s">
        <v>99</v>
      </c>
      <c r="E1275" s="123">
        <v>-80000</v>
      </c>
    </row>
    <row r="1276" spans="1:5" ht="15" customHeight="1" x14ac:dyDescent="0.2">
      <c r="A1276" s="107"/>
      <c r="B1276" s="108"/>
      <c r="C1276" s="53" t="s">
        <v>45</v>
      </c>
      <c r="D1276" s="54"/>
      <c r="E1276" s="55">
        <f>E1275</f>
        <v>-80000</v>
      </c>
    </row>
    <row r="1277" spans="1:5" ht="15" customHeight="1" x14ac:dyDescent="0.2">
      <c r="A1277" s="56"/>
      <c r="B1277" s="122"/>
      <c r="C1277" s="56"/>
      <c r="D1277" s="56"/>
      <c r="E1277" s="56"/>
    </row>
    <row r="1278" spans="1:5" ht="15" customHeight="1" x14ac:dyDescent="0.25">
      <c r="A1278" s="38" t="s">
        <v>16</v>
      </c>
      <c r="B1278" s="124"/>
      <c r="C1278" s="39"/>
      <c r="D1278" s="39"/>
      <c r="E1278" s="39"/>
    </row>
    <row r="1279" spans="1:5" ht="15" customHeight="1" x14ac:dyDescent="0.2">
      <c r="A1279" s="40" t="s">
        <v>81</v>
      </c>
      <c r="B1279" s="41"/>
      <c r="C1279" s="41"/>
      <c r="D1279" s="41"/>
      <c r="E1279" s="42" t="s">
        <v>103</v>
      </c>
    </row>
    <row r="1280" spans="1:5" ht="15" customHeight="1" x14ac:dyDescent="0.2">
      <c r="A1280" s="56"/>
      <c r="B1280" s="125"/>
      <c r="C1280" s="39"/>
      <c r="D1280" s="56"/>
      <c r="E1280" s="58"/>
    </row>
    <row r="1281" spans="1:5" ht="15" customHeight="1" x14ac:dyDescent="0.2">
      <c r="B1281" s="118"/>
      <c r="C1281" s="45" t="s">
        <v>41</v>
      </c>
      <c r="D1281" s="90" t="s">
        <v>58</v>
      </c>
      <c r="E1281" s="45" t="s">
        <v>43</v>
      </c>
    </row>
    <row r="1282" spans="1:5" ht="15" customHeight="1" x14ac:dyDescent="0.2">
      <c r="B1282" s="126"/>
      <c r="C1282" s="96">
        <v>2125</v>
      </c>
      <c r="D1282" s="91" t="s">
        <v>99</v>
      </c>
      <c r="E1282" s="127">
        <v>80000</v>
      </c>
    </row>
    <row r="1283" spans="1:5" ht="15" customHeight="1" x14ac:dyDescent="0.2">
      <c r="B1283" s="128"/>
      <c r="C1283" s="53" t="s">
        <v>45</v>
      </c>
      <c r="D1283" s="65"/>
      <c r="E1283" s="66">
        <f>SUM(E1282:E1282)</f>
        <v>80000</v>
      </c>
    </row>
    <row r="1284" spans="1:5" ht="15" customHeight="1" x14ac:dyDescent="0.2">
      <c r="B1284" s="128"/>
      <c r="C1284" s="110"/>
      <c r="D1284" s="193"/>
      <c r="E1284" s="194"/>
    </row>
    <row r="1285" spans="1:5" ht="15" customHeight="1" x14ac:dyDescent="0.2">
      <c r="B1285" s="128"/>
      <c r="C1285" s="110"/>
      <c r="D1285" s="193"/>
      <c r="E1285" s="194"/>
    </row>
    <row r="1286" spans="1:5" ht="15" customHeight="1" x14ac:dyDescent="0.25">
      <c r="A1286" s="36" t="s">
        <v>360</v>
      </c>
      <c r="B1286" s="128"/>
      <c r="C1286" s="110"/>
      <c r="D1286" s="193"/>
      <c r="E1286" s="194"/>
    </row>
    <row r="1287" spans="1:5" ht="15" customHeight="1" x14ac:dyDescent="0.2">
      <c r="A1287" s="174" t="s">
        <v>361</v>
      </c>
      <c r="B1287" s="174"/>
      <c r="C1287" s="174"/>
      <c r="D1287" s="174"/>
      <c r="E1287" s="174"/>
    </row>
    <row r="1288" spans="1:5" ht="15" customHeight="1" x14ac:dyDescent="0.2">
      <c r="A1288" s="174"/>
      <c r="B1288" s="174"/>
      <c r="C1288" s="174"/>
      <c r="D1288" s="174"/>
      <c r="E1288" s="174"/>
    </row>
    <row r="1289" spans="1:5" ht="15" customHeight="1" x14ac:dyDescent="0.2">
      <c r="A1289" s="175" t="s">
        <v>437</v>
      </c>
      <c r="B1289" s="175"/>
      <c r="C1289" s="175"/>
      <c r="D1289" s="175"/>
      <c r="E1289" s="175"/>
    </row>
    <row r="1290" spans="1:5" ht="15" customHeight="1" x14ac:dyDescent="0.2">
      <c r="A1290" s="175"/>
      <c r="B1290" s="175"/>
      <c r="C1290" s="175"/>
      <c r="D1290" s="175"/>
      <c r="E1290" s="175"/>
    </row>
    <row r="1291" spans="1:5" ht="15" customHeight="1" x14ac:dyDescent="0.2">
      <c r="A1291" s="175"/>
      <c r="B1291" s="175"/>
      <c r="C1291" s="175"/>
      <c r="D1291" s="175"/>
      <c r="E1291" s="175"/>
    </row>
    <row r="1292" spans="1:5" ht="15" customHeight="1" x14ac:dyDescent="0.2">
      <c r="A1292" s="175"/>
      <c r="B1292" s="175"/>
      <c r="C1292" s="175"/>
      <c r="D1292" s="175"/>
      <c r="E1292" s="175"/>
    </row>
    <row r="1293" spans="1:5" ht="15" customHeight="1" x14ac:dyDescent="0.2">
      <c r="A1293" s="175"/>
      <c r="B1293" s="175"/>
      <c r="C1293" s="175"/>
      <c r="D1293" s="175"/>
      <c r="E1293" s="175"/>
    </row>
    <row r="1294" spans="1:5" ht="15" customHeight="1" x14ac:dyDescent="0.2">
      <c r="A1294" s="175"/>
      <c r="B1294" s="175"/>
      <c r="C1294" s="175"/>
      <c r="D1294" s="175"/>
      <c r="E1294" s="175"/>
    </row>
    <row r="1295" spans="1:5" ht="15" customHeight="1" x14ac:dyDescent="0.2">
      <c r="A1295" s="175"/>
      <c r="B1295" s="175"/>
      <c r="C1295" s="175"/>
      <c r="D1295" s="175"/>
      <c r="E1295" s="175"/>
    </row>
    <row r="1296" spans="1:5" ht="15" customHeight="1" x14ac:dyDescent="0.2">
      <c r="A1296" s="175"/>
      <c r="B1296" s="175"/>
      <c r="C1296" s="175"/>
      <c r="D1296" s="175"/>
      <c r="E1296" s="175"/>
    </row>
    <row r="1297" spans="1:5" ht="15" customHeight="1" x14ac:dyDescent="0.25">
      <c r="A1297" s="36"/>
    </row>
    <row r="1298" spans="1:5" ht="15" customHeight="1" x14ac:dyDescent="0.25">
      <c r="A1298" s="36"/>
    </row>
    <row r="1299" spans="1:5" ht="15" customHeight="1" x14ac:dyDescent="0.25">
      <c r="A1299" s="36"/>
    </row>
    <row r="1300" spans="1:5" ht="15" customHeight="1" x14ac:dyDescent="0.25">
      <c r="A1300" s="36"/>
    </row>
    <row r="1301" spans="1:5" ht="15" customHeight="1" x14ac:dyDescent="0.25">
      <c r="A1301" s="38" t="s">
        <v>16</v>
      </c>
      <c r="B1301" s="39"/>
      <c r="C1301" s="39"/>
      <c r="D1301" s="39"/>
      <c r="E1301" s="39"/>
    </row>
    <row r="1302" spans="1:5" ht="15" customHeight="1" x14ac:dyDescent="0.2">
      <c r="A1302" s="83" t="s">
        <v>53</v>
      </c>
      <c r="B1302" s="39"/>
      <c r="C1302" s="39"/>
      <c r="D1302" s="39"/>
      <c r="E1302" s="69" t="s">
        <v>54</v>
      </c>
    </row>
    <row r="1303" spans="1:5" ht="15" customHeight="1" x14ac:dyDescent="0.25">
      <c r="A1303" s="38"/>
      <c r="B1303" s="56"/>
      <c r="C1303" s="39"/>
      <c r="D1303" s="39"/>
      <c r="E1303" s="43"/>
    </row>
    <row r="1304" spans="1:5" ht="15" customHeight="1" x14ac:dyDescent="0.2">
      <c r="A1304" s="103"/>
      <c r="B1304" s="103"/>
      <c r="C1304" s="45" t="s">
        <v>41</v>
      </c>
      <c r="D1304" s="95" t="s">
        <v>58</v>
      </c>
      <c r="E1304" s="47" t="s">
        <v>43</v>
      </c>
    </row>
    <row r="1305" spans="1:5" ht="15" customHeight="1" x14ac:dyDescent="0.2">
      <c r="A1305" s="104"/>
      <c r="B1305" s="105"/>
      <c r="C1305" s="106">
        <v>6409</v>
      </c>
      <c r="D1305" s="102" t="s">
        <v>99</v>
      </c>
      <c r="E1305" s="123">
        <f>-184841-75000</f>
        <v>-259841</v>
      </c>
    </row>
    <row r="1306" spans="1:5" ht="15" customHeight="1" x14ac:dyDescent="0.2">
      <c r="A1306" s="107"/>
      <c r="B1306" s="108"/>
      <c r="C1306" s="53" t="s">
        <v>45</v>
      </c>
      <c r="D1306" s="54"/>
      <c r="E1306" s="55">
        <f>E1305</f>
        <v>-259841</v>
      </c>
    </row>
    <row r="1307" spans="1:5" ht="15" customHeight="1" x14ac:dyDescent="0.2"/>
    <row r="1308" spans="1:5" ht="15" customHeight="1" x14ac:dyDescent="0.25">
      <c r="A1308" s="38" t="s">
        <v>16</v>
      </c>
      <c r="B1308" s="39"/>
      <c r="C1308" s="39"/>
      <c r="D1308" s="39"/>
      <c r="E1308" s="56"/>
    </row>
    <row r="1309" spans="1:5" ht="15" customHeight="1" x14ac:dyDescent="0.2">
      <c r="A1309" s="83" t="s">
        <v>173</v>
      </c>
      <c r="B1309" s="146"/>
      <c r="C1309" s="146"/>
      <c r="D1309" s="146"/>
      <c r="E1309" s="146" t="s">
        <v>174</v>
      </c>
    </row>
    <row r="1310" spans="1:5" ht="15" customHeight="1" x14ac:dyDescent="0.2">
      <c r="A1310" s="83"/>
      <c r="B1310" s="56"/>
      <c r="C1310" s="39"/>
      <c r="D1310" s="39"/>
      <c r="E1310" s="43"/>
    </row>
    <row r="1311" spans="1:5" ht="15" customHeight="1" x14ac:dyDescent="0.2">
      <c r="A1311" s="103"/>
      <c r="B1311" s="103"/>
      <c r="C1311" s="45" t="s">
        <v>41</v>
      </c>
      <c r="D1311" s="95" t="s">
        <v>58</v>
      </c>
      <c r="E1311" s="47" t="s">
        <v>43</v>
      </c>
    </row>
    <row r="1312" spans="1:5" ht="15" customHeight="1" x14ac:dyDescent="0.2">
      <c r="A1312" s="103"/>
      <c r="B1312" s="103"/>
      <c r="C1312" s="61">
        <v>3512</v>
      </c>
      <c r="D1312" s="91" t="s">
        <v>111</v>
      </c>
      <c r="E1312" s="136">
        <v>184841</v>
      </c>
    </row>
    <row r="1313" spans="1:5" ht="15" customHeight="1" x14ac:dyDescent="0.2">
      <c r="A1313" s="103"/>
      <c r="B1313" s="103"/>
      <c r="C1313" s="61">
        <v>3599</v>
      </c>
      <c r="D1313" s="102" t="s">
        <v>99</v>
      </c>
      <c r="E1313" s="136">
        <v>75000</v>
      </c>
    </row>
    <row r="1314" spans="1:5" ht="15" customHeight="1" x14ac:dyDescent="0.2">
      <c r="A1314" s="126"/>
      <c r="B1314" s="126"/>
      <c r="C1314" s="53" t="s">
        <v>45</v>
      </c>
      <c r="D1314" s="54"/>
      <c r="E1314" s="55">
        <f>SUM(E1312:E1313)</f>
        <v>259841</v>
      </c>
    </row>
    <row r="1315" spans="1:5" ht="15" customHeight="1" x14ac:dyDescent="0.2">
      <c r="B1315" s="128"/>
      <c r="C1315" s="110"/>
      <c r="D1315" s="193"/>
      <c r="E1315" s="194"/>
    </row>
    <row r="1316" spans="1:5" ht="15" customHeight="1" x14ac:dyDescent="0.2">
      <c r="B1316" s="128"/>
      <c r="C1316" s="110"/>
      <c r="D1316" s="193"/>
      <c r="E1316" s="194"/>
    </row>
    <row r="1317" spans="1:5" ht="15" customHeight="1" x14ac:dyDescent="0.25">
      <c r="A1317" s="36" t="s">
        <v>362</v>
      </c>
      <c r="B1317" s="128"/>
      <c r="C1317" s="110"/>
      <c r="D1317" s="193"/>
      <c r="E1317" s="194"/>
    </row>
    <row r="1318" spans="1:5" ht="15" customHeight="1" x14ac:dyDescent="0.2">
      <c r="A1318" s="174" t="s">
        <v>98</v>
      </c>
      <c r="B1318" s="174"/>
      <c r="C1318" s="174"/>
      <c r="D1318" s="174"/>
      <c r="E1318" s="174"/>
    </row>
    <row r="1319" spans="1:5" ht="15" customHeight="1" x14ac:dyDescent="0.2">
      <c r="A1319" s="174"/>
      <c r="B1319" s="174"/>
      <c r="C1319" s="174"/>
      <c r="D1319" s="174"/>
      <c r="E1319" s="174"/>
    </row>
    <row r="1320" spans="1:5" ht="15" customHeight="1" x14ac:dyDescent="0.2">
      <c r="A1320" s="175" t="s">
        <v>363</v>
      </c>
      <c r="B1320" s="175"/>
      <c r="C1320" s="175"/>
      <c r="D1320" s="175"/>
      <c r="E1320" s="175"/>
    </row>
    <row r="1321" spans="1:5" ht="15" customHeight="1" x14ac:dyDescent="0.2">
      <c r="A1321" s="175"/>
      <c r="B1321" s="175"/>
      <c r="C1321" s="175"/>
      <c r="D1321" s="175"/>
      <c r="E1321" s="175"/>
    </row>
    <row r="1322" spans="1:5" ht="15" customHeight="1" x14ac:dyDescent="0.2">
      <c r="A1322" s="175"/>
      <c r="B1322" s="175"/>
      <c r="C1322" s="175"/>
      <c r="D1322" s="175"/>
      <c r="E1322" s="175"/>
    </row>
    <row r="1323" spans="1:5" ht="15" customHeight="1" x14ac:dyDescent="0.2">
      <c r="A1323" s="175"/>
      <c r="B1323" s="175"/>
      <c r="C1323" s="175"/>
      <c r="D1323" s="175"/>
      <c r="E1323" s="175"/>
    </row>
    <row r="1324" spans="1:5" ht="15" customHeight="1" x14ac:dyDescent="0.2">
      <c r="A1324" s="175"/>
      <c r="B1324" s="175"/>
      <c r="C1324" s="175"/>
      <c r="D1324" s="175"/>
      <c r="E1324" s="175"/>
    </row>
    <row r="1325" spans="1:5" ht="15" customHeight="1" x14ac:dyDescent="0.2">
      <c r="A1325" s="175"/>
      <c r="B1325" s="175"/>
      <c r="C1325" s="175"/>
      <c r="D1325" s="175"/>
      <c r="E1325" s="175"/>
    </row>
    <row r="1326" spans="1:5" ht="15" customHeight="1" x14ac:dyDescent="0.2">
      <c r="A1326" s="175"/>
      <c r="B1326" s="175"/>
      <c r="C1326" s="175"/>
      <c r="D1326" s="175"/>
      <c r="E1326" s="175"/>
    </row>
    <row r="1327" spans="1:5" ht="15" customHeight="1" x14ac:dyDescent="0.2">
      <c r="A1327" s="113"/>
      <c r="B1327" s="113"/>
      <c r="C1327" s="113"/>
      <c r="D1327" s="113"/>
      <c r="E1327" s="113"/>
    </row>
    <row r="1328" spans="1:5" ht="15" customHeight="1" x14ac:dyDescent="0.25">
      <c r="A1328" s="38" t="s">
        <v>16</v>
      </c>
      <c r="B1328" s="39"/>
      <c r="C1328" s="39"/>
      <c r="D1328" s="39"/>
      <c r="E1328" s="56"/>
    </row>
    <row r="1329" spans="1:5" ht="15" customHeight="1" x14ac:dyDescent="0.2">
      <c r="A1329" s="83" t="s">
        <v>53</v>
      </c>
      <c r="B1329" s="39"/>
      <c r="C1329" s="39"/>
      <c r="D1329" s="39"/>
      <c r="E1329" s="69" t="s">
        <v>54</v>
      </c>
    </row>
    <row r="1330" spans="1:5" ht="15" customHeight="1" x14ac:dyDescent="0.2">
      <c r="A1330" s="83"/>
      <c r="B1330" s="56"/>
      <c r="C1330" s="39"/>
      <c r="D1330" s="39"/>
      <c r="E1330" s="43"/>
    </row>
    <row r="1331" spans="1:5" ht="15" customHeight="1" x14ac:dyDescent="0.2">
      <c r="A1331" s="103"/>
      <c r="B1331" s="103"/>
      <c r="C1331" s="45" t="s">
        <v>41</v>
      </c>
      <c r="D1331" s="95" t="s">
        <v>58</v>
      </c>
      <c r="E1331" s="47" t="s">
        <v>43</v>
      </c>
    </row>
    <row r="1332" spans="1:5" ht="15" customHeight="1" x14ac:dyDescent="0.2">
      <c r="A1332" s="103"/>
      <c r="B1332" s="103"/>
      <c r="C1332" s="106">
        <v>6172</v>
      </c>
      <c r="D1332" s="91" t="s">
        <v>65</v>
      </c>
      <c r="E1332" s="120">
        <v>-14771.95</v>
      </c>
    </row>
    <row r="1333" spans="1:5" ht="15" customHeight="1" x14ac:dyDescent="0.2">
      <c r="A1333" s="126"/>
      <c r="B1333" s="126"/>
      <c r="C1333" s="53" t="s">
        <v>45</v>
      </c>
      <c r="D1333" s="54"/>
      <c r="E1333" s="55">
        <f>SUM(E1332:E1332)</f>
        <v>-14771.95</v>
      </c>
    </row>
    <row r="1334" spans="1:5" ht="15" customHeight="1" x14ac:dyDescent="0.2">
      <c r="A1334" s="87"/>
      <c r="B1334" s="87"/>
      <c r="C1334" s="87"/>
      <c r="D1334" s="87"/>
      <c r="E1334" s="87"/>
    </row>
    <row r="1335" spans="1:5" ht="15" customHeight="1" x14ac:dyDescent="0.25">
      <c r="A1335" s="68" t="s">
        <v>16</v>
      </c>
      <c r="B1335" s="41"/>
      <c r="C1335" s="41"/>
      <c r="D1335" s="56"/>
      <c r="E1335" s="56"/>
    </row>
    <row r="1336" spans="1:5" ht="15" customHeight="1" x14ac:dyDescent="0.2">
      <c r="A1336" s="164" t="s">
        <v>94</v>
      </c>
      <c r="B1336" s="41"/>
      <c r="C1336" s="41"/>
      <c r="D1336" s="41"/>
      <c r="E1336" s="42" t="s">
        <v>95</v>
      </c>
    </row>
    <row r="1337" spans="1:5" ht="15" customHeight="1" x14ac:dyDescent="0.2">
      <c r="A1337" s="87"/>
      <c r="B1337" s="88"/>
      <c r="C1337" s="41"/>
      <c r="D1337" s="87"/>
      <c r="E1337" s="89"/>
    </row>
    <row r="1338" spans="1:5" ht="15" customHeight="1" x14ac:dyDescent="0.2">
      <c r="B1338" s="45" t="s">
        <v>40</v>
      </c>
      <c r="C1338" s="45" t="s">
        <v>41</v>
      </c>
      <c r="D1338" s="46" t="s">
        <v>42</v>
      </c>
      <c r="E1338" s="47" t="s">
        <v>43</v>
      </c>
    </row>
    <row r="1339" spans="1:5" ht="15" customHeight="1" x14ac:dyDescent="0.2">
      <c r="B1339" s="94">
        <v>303</v>
      </c>
      <c r="C1339" s="96"/>
      <c r="D1339" s="62" t="s">
        <v>183</v>
      </c>
      <c r="E1339" s="120">
        <v>14771.95</v>
      </c>
    </row>
    <row r="1340" spans="1:5" ht="15" customHeight="1" x14ac:dyDescent="0.2">
      <c r="B1340" s="94"/>
      <c r="C1340" s="53" t="s">
        <v>45</v>
      </c>
      <c r="D1340" s="54"/>
      <c r="E1340" s="55">
        <f>SUM(E1339:E1339)</f>
        <v>14771.95</v>
      </c>
    </row>
    <row r="1341" spans="1:5" ht="15" customHeight="1" x14ac:dyDescent="0.2"/>
    <row r="1342" spans="1:5" ht="15" customHeight="1" x14ac:dyDescent="0.2"/>
    <row r="1343" spans="1:5" ht="15" customHeight="1" x14ac:dyDescent="0.25">
      <c r="A1343" s="36" t="s">
        <v>364</v>
      </c>
    </row>
    <row r="1344" spans="1:5" ht="15" customHeight="1" x14ac:dyDescent="0.2">
      <c r="A1344" s="176" t="s">
        <v>365</v>
      </c>
      <c r="B1344" s="176"/>
      <c r="C1344" s="176"/>
      <c r="D1344" s="176"/>
      <c r="E1344" s="176"/>
    </row>
    <row r="1345" spans="1:5" ht="15" customHeight="1" x14ac:dyDescent="0.2">
      <c r="A1345" s="176"/>
      <c r="B1345" s="176"/>
      <c r="C1345" s="176"/>
      <c r="D1345" s="176"/>
      <c r="E1345" s="176"/>
    </row>
    <row r="1346" spans="1:5" ht="15" customHeight="1" x14ac:dyDescent="0.2">
      <c r="A1346" s="175" t="s">
        <v>366</v>
      </c>
      <c r="B1346" s="175"/>
      <c r="C1346" s="175"/>
      <c r="D1346" s="175"/>
      <c r="E1346" s="175"/>
    </row>
    <row r="1347" spans="1:5" ht="15" customHeight="1" x14ac:dyDescent="0.2">
      <c r="A1347" s="175"/>
      <c r="B1347" s="175"/>
      <c r="C1347" s="175"/>
      <c r="D1347" s="175"/>
      <c r="E1347" s="175"/>
    </row>
    <row r="1348" spans="1:5" ht="15" customHeight="1" x14ac:dyDescent="0.2">
      <c r="A1348" s="175"/>
      <c r="B1348" s="175"/>
      <c r="C1348" s="175"/>
      <c r="D1348" s="175"/>
      <c r="E1348" s="175"/>
    </row>
    <row r="1349" spans="1:5" ht="15" customHeight="1" x14ac:dyDescent="0.2">
      <c r="A1349" s="175"/>
      <c r="B1349" s="175"/>
      <c r="C1349" s="175"/>
      <c r="D1349" s="175"/>
      <c r="E1349" s="175"/>
    </row>
    <row r="1350" spans="1:5" ht="15" customHeight="1" x14ac:dyDescent="0.2">
      <c r="A1350" s="175"/>
      <c r="B1350" s="175"/>
      <c r="C1350" s="175"/>
      <c r="D1350" s="175"/>
      <c r="E1350" s="175"/>
    </row>
    <row r="1351" spans="1:5" ht="15" customHeight="1" x14ac:dyDescent="0.2">
      <c r="A1351" s="175"/>
      <c r="B1351" s="175"/>
      <c r="C1351" s="175"/>
      <c r="D1351" s="175"/>
      <c r="E1351" s="175"/>
    </row>
    <row r="1352" spans="1:5" ht="15" customHeight="1" x14ac:dyDescent="0.2">
      <c r="A1352" s="175"/>
      <c r="B1352" s="175"/>
      <c r="C1352" s="175"/>
      <c r="D1352" s="175"/>
      <c r="E1352" s="175"/>
    </row>
    <row r="1353" spans="1:5" ht="15" customHeight="1" x14ac:dyDescent="0.2">
      <c r="A1353" s="113"/>
      <c r="B1353" s="113"/>
      <c r="C1353" s="113"/>
      <c r="D1353" s="113"/>
      <c r="E1353" s="113"/>
    </row>
    <row r="1354" spans="1:5" ht="15" customHeight="1" x14ac:dyDescent="0.25">
      <c r="A1354" s="68" t="s">
        <v>16</v>
      </c>
      <c r="B1354" s="41"/>
      <c r="C1354" s="41"/>
      <c r="D1354" s="41"/>
      <c r="E1354" s="41"/>
    </row>
    <row r="1355" spans="1:5" ht="15" customHeight="1" x14ac:dyDescent="0.2">
      <c r="A1355" s="40" t="s">
        <v>53</v>
      </c>
      <c r="B1355" s="41"/>
      <c r="C1355" s="41"/>
      <c r="D1355" s="41"/>
      <c r="E1355" s="42" t="s">
        <v>54</v>
      </c>
    </row>
    <row r="1356" spans="1:5" ht="15" customHeight="1" x14ac:dyDescent="0.25">
      <c r="A1356" s="87"/>
      <c r="B1356" s="68"/>
      <c r="C1356" s="41"/>
      <c r="D1356" s="41"/>
      <c r="E1356" s="71"/>
    </row>
    <row r="1357" spans="1:5" ht="15" customHeight="1" x14ac:dyDescent="0.2">
      <c r="A1357" s="118"/>
      <c r="B1357" s="103"/>
      <c r="C1357" s="44" t="s">
        <v>41</v>
      </c>
      <c r="D1357" s="95" t="s">
        <v>58</v>
      </c>
      <c r="E1357" s="44" t="s">
        <v>43</v>
      </c>
    </row>
    <row r="1358" spans="1:5" ht="15" customHeight="1" x14ac:dyDescent="0.2">
      <c r="A1358" s="114"/>
      <c r="B1358" s="115"/>
      <c r="C1358" s="61">
        <v>6409</v>
      </c>
      <c r="D1358" s="91" t="s">
        <v>78</v>
      </c>
      <c r="E1358" s="75">
        <v>-2434148.8199999998</v>
      </c>
    </row>
    <row r="1359" spans="1:5" ht="15" customHeight="1" x14ac:dyDescent="0.2">
      <c r="A1359" s="121"/>
      <c r="B1359" s="128"/>
      <c r="C1359" s="77" t="s">
        <v>45</v>
      </c>
      <c r="D1359" s="92"/>
      <c r="E1359" s="93">
        <f>SUM(E1358:E1358)</f>
        <v>-2434148.8199999998</v>
      </c>
    </row>
    <row r="1360" spans="1:5" ht="15" customHeight="1" x14ac:dyDescent="0.2"/>
    <row r="1361" spans="1:5" ht="15" customHeight="1" x14ac:dyDescent="0.25">
      <c r="A1361" s="68" t="s">
        <v>16</v>
      </c>
      <c r="B1361" s="41"/>
      <c r="C1361" s="41"/>
      <c r="D1361" s="56"/>
      <c r="E1361" s="56"/>
    </row>
    <row r="1362" spans="1:5" ht="15" customHeight="1" x14ac:dyDescent="0.2">
      <c r="A1362" s="40" t="s">
        <v>69</v>
      </c>
      <c r="B1362" s="41"/>
      <c r="C1362" s="41"/>
      <c r="D1362" s="41"/>
      <c r="E1362" s="42" t="s">
        <v>70</v>
      </c>
    </row>
    <row r="1363" spans="1:5" ht="15" customHeight="1" x14ac:dyDescent="0.2">
      <c r="A1363" s="87"/>
      <c r="B1363" s="88"/>
      <c r="C1363" s="41"/>
      <c r="D1363" s="87"/>
      <c r="E1363" s="89"/>
    </row>
    <row r="1364" spans="1:5" ht="15" customHeight="1" x14ac:dyDescent="0.2">
      <c r="C1364" s="44" t="s">
        <v>41</v>
      </c>
      <c r="D1364" s="95" t="s">
        <v>58</v>
      </c>
      <c r="E1364" s="44" t="s">
        <v>43</v>
      </c>
    </row>
    <row r="1365" spans="1:5" ht="15" customHeight="1" x14ac:dyDescent="0.2">
      <c r="C1365" s="61">
        <v>3315</v>
      </c>
      <c r="D1365" s="91" t="s">
        <v>85</v>
      </c>
      <c r="E1365" s="75">
        <v>2434148.8199999998</v>
      </c>
    </row>
    <row r="1366" spans="1:5" ht="15" customHeight="1" x14ac:dyDescent="0.2">
      <c r="C1366" s="77" t="s">
        <v>45</v>
      </c>
      <c r="D1366" s="92"/>
      <c r="E1366" s="93">
        <f>SUM(E1365:E1365)</f>
        <v>2434148.8199999998</v>
      </c>
    </row>
    <row r="1367" spans="1:5" ht="15" customHeight="1" x14ac:dyDescent="0.25">
      <c r="A1367" s="36"/>
    </row>
    <row r="1368" spans="1:5" ht="15" customHeight="1" x14ac:dyDescent="0.25">
      <c r="A1368" s="36"/>
    </row>
    <row r="1369" spans="1:5" ht="15" customHeight="1" x14ac:dyDescent="0.25">
      <c r="A1369" s="36" t="s">
        <v>367</v>
      </c>
    </row>
    <row r="1370" spans="1:5" ht="15" customHeight="1" x14ac:dyDescent="0.2">
      <c r="A1370" s="176" t="s">
        <v>365</v>
      </c>
      <c r="B1370" s="176"/>
      <c r="C1370" s="176"/>
      <c r="D1370" s="176"/>
      <c r="E1370" s="176"/>
    </row>
    <row r="1371" spans="1:5" ht="15" customHeight="1" x14ac:dyDescent="0.2">
      <c r="A1371" s="176"/>
      <c r="B1371" s="176"/>
      <c r="C1371" s="176"/>
      <c r="D1371" s="176"/>
      <c r="E1371" s="176"/>
    </row>
    <row r="1372" spans="1:5" ht="15" customHeight="1" x14ac:dyDescent="0.2">
      <c r="A1372" s="175" t="s">
        <v>368</v>
      </c>
      <c r="B1372" s="175"/>
      <c r="C1372" s="175"/>
      <c r="D1372" s="175"/>
      <c r="E1372" s="175"/>
    </row>
    <row r="1373" spans="1:5" ht="15" customHeight="1" x14ac:dyDescent="0.2">
      <c r="A1373" s="175"/>
      <c r="B1373" s="175"/>
      <c r="C1373" s="175"/>
      <c r="D1373" s="175"/>
      <c r="E1373" s="175"/>
    </row>
    <row r="1374" spans="1:5" ht="15" customHeight="1" x14ac:dyDescent="0.2">
      <c r="A1374" s="175"/>
      <c r="B1374" s="175"/>
      <c r="C1374" s="175"/>
      <c r="D1374" s="175"/>
      <c r="E1374" s="175"/>
    </row>
    <row r="1375" spans="1:5" ht="15" customHeight="1" x14ac:dyDescent="0.2">
      <c r="A1375" s="175"/>
      <c r="B1375" s="175"/>
      <c r="C1375" s="175"/>
      <c r="D1375" s="175"/>
      <c r="E1375" s="175"/>
    </row>
    <row r="1376" spans="1:5" ht="15" customHeight="1" x14ac:dyDescent="0.2">
      <c r="A1376" s="175"/>
      <c r="B1376" s="175"/>
      <c r="C1376" s="175"/>
      <c r="D1376" s="175"/>
      <c r="E1376" s="175"/>
    </row>
    <row r="1377" spans="1:5" ht="15" customHeight="1" x14ac:dyDescent="0.2">
      <c r="A1377" s="175"/>
      <c r="B1377" s="175"/>
      <c r="C1377" s="175"/>
      <c r="D1377" s="175"/>
      <c r="E1377" s="175"/>
    </row>
    <row r="1378" spans="1:5" ht="15" customHeight="1" x14ac:dyDescent="0.2">
      <c r="A1378" s="113"/>
      <c r="B1378" s="113"/>
      <c r="C1378" s="113"/>
      <c r="D1378" s="113"/>
      <c r="E1378" s="113"/>
    </row>
    <row r="1379" spans="1:5" ht="15" customHeight="1" x14ac:dyDescent="0.25">
      <c r="A1379" s="38" t="s">
        <v>16</v>
      </c>
      <c r="B1379" s="39"/>
      <c r="C1379" s="39"/>
      <c r="D1379" s="39"/>
      <c r="E1379" s="39"/>
    </row>
    <row r="1380" spans="1:5" ht="15" customHeight="1" x14ac:dyDescent="0.2">
      <c r="A1380" s="40" t="s">
        <v>69</v>
      </c>
      <c r="B1380" s="39"/>
      <c r="C1380" s="39"/>
      <c r="D1380" s="39"/>
      <c r="E1380" s="69" t="s">
        <v>115</v>
      </c>
    </row>
    <row r="1381" spans="1:5" ht="15" customHeight="1" x14ac:dyDescent="0.2">
      <c r="A1381" s="130"/>
      <c r="B1381" s="131"/>
      <c r="C1381" s="39"/>
      <c r="D1381" s="39"/>
      <c r="E1381" s="43"/>
    </row>
    <row r="1382" spans="1:5" ht="15" customHeight="1" x14ac:dyDescent="0.25">
      <c r="A1382" s="36"/>
      <c r="B1382" s="45" t="s">
        <v>116</v>
      </c>
      <c r="C1382" s="45" t="s">
        <v>41</v>
      </c>
      <c r="D1382" s="46" t="s">
        <v>58</v>
      </c>
      <c r="E1382" s="44" t="s">
        <v>43</v>
      </c>
    </row>
    <row r="1383" spans="1:5" ht="15" customHeight="1" x14ac:dyDescent="0.25">
      <c r="A1383" s="36"/>
      <c r="B1383" s="48">
        <v>15</v>
      </c>
      <c r="C1383" s="61"/>
      <c r="D1383" s="91" t="s">
        <v>85</v>
      </c>
      <c r="E1383" s="136">
        <f>-9009000-241000-5400000</f>
        <v>-14650000</v>
      </c>
    </row>
    <row r="1384" spans="1:5" ht="15" customHeight="1" x14ac:dyDescent="0.25">
      <c r="A1384" s="36"/>
      <c r="B1384" s="94"/>
      <c r="C1384" s="53" t="s">
        <v>45</v>
      </c>
      <c r="D1384" s="54"/>
      <c r="E1384" s="55">
        <f>SUM(E1383:E1383)</f>
        <v>-14650000</v>
      </c>
    </row>
    <row r="1385" spans="1:5" ht="15" customHeight="1" x14ac:dyDescent="0.25">
      <c r="A1385" s="36"/>
      <c r="B1385" s="116"/>
      <c r="C1385" s="110"/>
      <c r="D1385" s="39"/>
      <c r="E1385" s="111"/>
    </row>
    <row r="1386" spans="1:5" ht="15" customHeight="1" x14ac:dyDescent="0.25">
      <c r="A1386" s="68" t="s">
        <v>16</v>
      </c>
      <c r="B1386" s="41"/>
      <c r="C1386" s="41"/>
      <c r="D1386" s="41"/>
      <c r="E1386" s="41"/>
    </row>
    <row r="1387" spans="1:5" ht="15" customHeight="1" x14ac:dyDescent="0.2">
      <c r="A1387" s="40" t="s">
        <v>53</v>
      </c>
      <c r="B1387" s="41"/>
      <c r="C1387" s="41"/>
      <c r="D1387" s="41"/>
      <c r="E1387" s="42" t="s">
        <v>54</v>
      </c>
    </row>
    <row r="1388" spans="1:5" ht="15" customHeight="1" x14ac:dyDescent="0.25">
      <c r="A1388" s="87"/>
      <c r="B1388" s="68"/>
      <c r="C1388" s="41"/>
      <c r="D1388" s="41"/>
      <c r="E1388" s="71"/>
    </row>
    <row r="1389" spans="1:5" ht="15" customHeight="1" x14ac:dyDescent="0.2">
      <c r="A1389" s="118"/>
      <c r="B1389" s="103"/>
      <c r="C1389" s="44" t="s">
        <v>41</v>
      </c>
      <c r="D1389" s="95" t="s">
        <v>58</v>
      </c>
      <c r="E1389" s="44" t="s">
        <v>43</v>
      </c>
    </row>
    <row r="1390" spans="1:5" ht="15" customHeight="1" x14ac:dyDescent="0.2">
      <c r="A1390" s="114"/>
      <c r="B1390" s="115"/>
      <c r="C1390" s="61">
        <v>6409</v>
      </c>
      <c r="D1390" s="91" t="s">
        <v>78</v>
      </c>
      <c r="E1390" s="75">
        <v>14650000</v>
      </c>
    </row>
    <row r="1391" spans="1:5" ht="15" customHeight="1" x14ac:dyDescent="0.2">
      <c r="A1391" s="121"/>
      <c r="B1391" s="128"/>
      <c r="C1391" s="77" t="s">
        <v>45</v>
      </c>
      <c r="D1391" s="92"/>
      <c r="E1391" s="93">
        <f>SUM(E1390:E1390)</f>
        <v>14650000</v>
      </c>
    </row>
    <row r="1392" spans="1:5" ht="15" customHeight="1" x14ac:dyDescent="0.25">
      <c r="A1392" s="36"/>
    </row>
    <row r="1393" spans="1:5" ht="15" customHeight="1" x14ac:dyDescent="0.25">
      <c r="A1393" s="36"/>
    </row>
    <row r="1394" spans="1:5" ht="15" customHeight="1" x14ac:dyDescent="0.25">
      <c r="A1394" s="36" t="s">
        <v>369</v>
      </c>
    </row>
    <row r="1395" spans="1:5" ht="15" customHeight="1" x14ac:dyDescent="0.2">
      <c r="A1395" s="174" t="s">
        <v>181</v>
      </c>
      <c r="B1395" s="174"/>
      <c r="C1395" s="174"/>
      <c r="D1395" s="174"/>
      <c r="E1395" s="174"/>
    </row>
    <row r="1396" spans="1:5" ht="15" customHeight="1" x14ac:dyDescent="0.2">
      <c r="A1396" s="174"/>
      <c r="B1396" s="174"/>
      <c r="C1396" s="174"/>
      <c r="D1396" s="174"/>
      <c r="E1396" s="174"/>
    </row>
    <row r="1397" spans="1:5" ht="15" customHeight="1" x14ac:dyDescent="0.2">
      <c r="A1397" s="175" t="s">
        <v>370</v>
      </c>
      <c r="B1397" s="175"/>
      <c r="C1397" s="175"/>
      <c r="D1397" s="175"/>
      <c r="E1397" s="175"/>
    </row>
    <row r="1398" spans="1:5" ht="15" customHeight="1" x14ac:dyDescent="0.2">
      <c r="A1398" s="175"/>
      <c r="B1398" s="175"/>
      <c r="C1398" s="175"/>
      <c r="D1398" s="175"/>
      <c r="E1398" s="175"/>
    </row>
    <row r="1399" spans="1:5" ht="15" customHeight="1" x14ac:dyDescent="0.2">
      <c r="A1399" s="175"/>
      <c r="B1399" s="175"/>
      <c r="C1399" s="175"/>
      <c r="D1399" s="175"/>
      <c r="E1399" s="175"/>
    </row>
    <row r="1400" spans="1:5" ht="15" customHeight="1" x14ac:dyDescent="0.2">
      <c r="A1400" s="175"/>
      <c r="B1400" s="175"/>
      <c r="C1400" s="175"/>
      <c r="D1400" s="175"/>
      <c r="E1400" s="175"/>
    </row>
    <row r="1401" spans="1:5" ht="15" customHeight="1" x14ac:dyDescent="0.2">
      <c r="A1401" s="175"/>
      <c r="B1401" s="175"/>
      <c r="C1401" s="175"/>
      <c r="D1401" s="175"/>
      <c r="E1401" s="175"/>
    </row>
    <row r="1402" spans="1:5" ht="15" customHeight="1" x14ac:dyDescent="0.2">
      <c r="A1402" s="175"/>
      <c r="B1402" s="175"/>
      <c r="C1402" s="175"/>
      <c r="D1402" s="175"/>
      <c r="E1402" s="175"/>
    </row>
    <row r="1403" spans="1:5" ht="15" customHeight="1" x14ac:dyDescent="0.2">
      <c r="A1403" s="56"/>
      <c r="B1403" s="122"/>
      <c r="C1403" s="56"/>
      <c r="D1403" s="56"/>
      <c r="E1403" s="56"/>
    </row>
    <row r="1404" spans="1:5" ht="15" customHeight="1" x14ac:dyDescent="0.2">
      <c r="A1404" s="56"/>
      <c r="B1404" s="122"/>
      <c r="C1404" s="56"/>
      <c r="D1404" s="56"/>
      <c r="E1404" s="56"/>
    </row>
    <row r="1405" spans="1:5" ht="15" customHeight="1" x14ac:dyDescent="0.2">
      <c r="A1405" s="56"/>
      <c r="B1405" s="122"/>
      <c r="C1405" s="56"/>
      <c r="D1405" s="56"/>
      <c r="E1405" s="56"/>
    </row>
    <row r="1406" spans="1:5" ht="15" customHeight="1" x14ac:dyDescent="0.25">
      <c r="A1406" s="68" t="s">
        <v>16</v>
      </c>
      <c r="B1406" s="41"/>
      <c r="C1406" s="41"/>
      <c r="D1406" s="56"/>
      <c r="E1406" s="56"/>
    </row>
    <row r="1407" spans="1:5" ht="15" customHeight="1" x14ac:dyDescent="0.2">
      <c r="A1407" s="40" t="s">
        <v>69</v>
      </c>
      <c r="B1407" s="41"/>
      <c r="C1407" s="41"/>
      <c r="D1407" s="41"/>
      <c r="E1407" s="42" t="s">
        <v>115</v>
      </c>
    </row>
    <row r="1408" spans="1:5" ht="15" customHeight="1" x14ac:dyDescent="0.2">
      <c r="A1408" s="87"/>
      <c r="B1408" s="88"/>
      <c r="C1408" s="41"/>
      <c r="D1408" s="87"/>
      <c r="E1408" s="89"/>
    </row>
    <row r="1409" spans="1:5" ht="15" customHeight="1" x14ac:dyDescent="0.2">
      <c r="B1409" s="45" t="s">
        <v>116</v>
      </c>
      <c r="C1409" s="45" t="s">
        <v>41</v>
      </c>
      <c r="D1409" s="46" t="s">
        <v>58</v>
      </c>
      <c r="E1409" s="44" t="s">
        <v>43</v>
      </c>
    </row>
    <row r="1410" spans="1:5" ht="15" customHeight="1" x14ac:dyDescent="0.2">
      <c r="B1410" s="48">
        <v>13</v>
      </c>
      <c r="C1410" s="61"/>
      <c r="D1410" s="91" t="s">
        <v>85</v>
      </c>
      <c r="E1410" s="75">
        <v>-39000</v>
      </c>
    </row>
    <row r="1411" spans="1:5" ht="15" customHeight="1" x14ac:dyDescent="0.2">
      <c r="B1411" s="94"/>
      <c r="C1411" s="53" t="s">
        <v>45</v>
      </c>
      <c r="D1411" s="54"/>
      <c r="E1411" s="55">
        <f>SUM(E1410:E1410)</f>
        <v>-39000</v>
      </c>
    </row>
    <row r="1412" spans="1:5" ht="15" customHeight="1" x14ac:dyDescent="0.2">
      <c r="A1412" s="56"/>
      <c r="B1412" s="122"/>
      <c r="C1412" s="56"/>
      <c r="D1412" s="56"/>
      <c r="E1412" s="56"/>
    </row>
    <row r="1413" spans="1:5" ht="15" customHeight="1" x14ac:dyDescent="0.25">
      <c r="A1413" s="38" t="s">
        <v>16</v>
      </c>
      <c r="B1413" s="39"/>
      <c r="C1413" s="39"/>
      <c r="D1413" s="39"/>
      <c r="E1413" s="39"/>
    </row>
    <row r="1414" spans="1:5" ht="15" customHeight="1" x14ac:dyDescent="0.2">
      <c r="A1414" s="83" t="s">
        <v>159</v>
      </c>
      <c r="B1414" s="146"/>
      <c r="C1414" s="146"/>
      <c r="D1414" s="146"/>
      <c r="E1414" s="56" t="s">
        <v>160</v>
      </c>
    </row>
    <row r="1415" spans="1:5" ht="15" customHeight="1" x14ac:dyDescent="0.25">
      <c r="A1415" s="38"/>
      <c r="B1415" s="56"/>
      <c r="C1415" s="39"/>
      <c r="D1415" s="39"/>
      <c r="E1415" s="43"/>
    </row>
    <row r="1416" spans="1:5" ht="15" customHeight="1" x14ac:dyDescent="0.2">
      <c r="A1416" s="103"/>
      <c r="B1416" s="44" t="s">
        <v>40</v>
      </c>
      <c r="C1416" s="45" t="s">
        <v>41</v>
      </c>
      <c r="D1416" s="59" t="s">
        <v>42</v>
      </c>
      <c r="E1416" s="47" t="s">
        <v>43</v>
      </c>
    </row>
    <row r="1417" spans="1:5" ht="15" customHeight="1" x14ac:dyDescent="0.2">
      <c r="A1417" s="104"/>
      <c r="B1417" s="84">
        <v>13</v>
      </c>
      <c r="C1417" s="61"/>
      <c r="D1417" s="91" t="s">
        <v>197</v>
      </c>
      <c r="E1417" s="120">
        <v>39000</v>
      </c>
    </row>
    <row r="1418" spans="1:5" ht="15" customHeight="1" x14ac:dyDescent="0.2">
      <c r="A1418" s="107"/>
      <c r="B1418" s="155"/>
      <c r="C1418" s="53" t="s">
        <v>45</v>
      </c>
      <c r="D1418" s="65"/>
      <c r="E1418" s="66">
        <f>SUM(E1417:E1417)</f>
        <v>39000</v>
      </c>
    </row>
    <row r="1419" spans="1:5" ht="15" customHeight="1" x14ac:dyDescent="0.25">
      <c r="A1419" s="36"/>
    </row>
    <row r="1420" spans="1:5" ht="15" customHeight="1" x14ac:dyDescent="0.25">
      <c r="A1420" s="36"/>
    </row>
    <row r="1421" spans="1:5" ht="15" customHeight="1" x14ac:dyDescent="0.25">
      <c r="A1421" s="36" t="s">
        <v>371</v>
      </c>
    </row>
    <row r="1422" spans="1:5" ht="15" customHeight="1" x14ac:dyDescent="0.2">
      <c r="A1422" s="174" t="s">
        <v>357</v>
      </c>
      <c r="B1422" s="174"/>
      <c r="C1422" s="174"/>
      <c r="D1422" s="174"/>
      <c r="E1422" s="174"/>
    </row>
    <row r="1423" spans="1:5" ht="15" customHeight="1" x14ac:dyDescent="0.2">
      <c r="A1423" s="174"/>
      <c r="B1423" s="174"/>
      <c r="C1423" s="174"/>
      <c r="D1423" s="174"/>
      <c r="E1423" s="174"/>
    </row>
    <row r="1424" spans="1:5" ht="15" customHeight="1" x14ac:dyDescent="0.2">
      <c r="A1424" s="175" t="s">
        <v>372</v>
      </c>
      <c r="B1424" s="175"/>
      <c r="C1424" s="175"/>
      <c r="D1424" s="175"/>
      <c r="E1424" s="175"/>
    </row>
    <row r="1425" spans="1:5" ht="15" customHeight="1" x14ac:dyDescent="0.2">
      <c r="A1425" s="175"/>
      <c r="B1425" s="175"/>
      <c r="C1425" s="175"/>
      <c r="D1425" s="175"/>
      <c r="E1425" s="175"/>
    </row>
    <row r="1426" spans="1:5" ht="15" customHeight="1" x14ac:dyDescent="0.2">
      <c r="A1426" s="175"/>
      <c r="B1426" s="175"/>
      <c r="C1426" s="175"/>
      <c r="D1426" s="175"/>
      <c r="E1426" s="175"/>
    </row>
    <row r="1427" spans="1:5" ht="15" customHeight="1" x14ac:dyDescent="0.2">
      <c r="A1427" s="175"/>
      <c r="B1427" s="175"/>
      <c r="C1427" s="175"/>
      <c r="D1427" s="175"/>
      <c r="E1427" s="175"/>
    </row>
    <row r="1428" spans="1:5" ht="15" customHeight="1" x14ac:dyDescent="0.2">
      <c r="A1428" s="175"/>
      <c r="B1428" s="175"/>
      <c r="C1428" s="175"/>
      <c r="D1428" s="175"/>
      <c r="E1428" s="175"/>
    </row>
    <row r="1429" spans="1:5" ht="15" customHeight="1" x14ac:dyDescent="0.2"/>
    <row r="1430" spans="1:5" ht="15" customHeight="1" x14ac:dyDescent="0.25">
      <c r="A1430" s="68" t="s">
        <v>16</v>
      </c>
      <c r="B1430" s="41"/>
      <c r="C1430" s="41"/>
      <c r="D1430" s="41"/>
      <c r="E1430" s="41"/>
    </row>
    <row r="1431" spans="1:5" ht="15" customHeight="1" x14ac:dyDescent="0.2">
      <c r="A1431" s="40" t="s">
        <v>53</v>
      </c>
      <c r="B1431" s="41"/>
      <c r="C1431" s="41"/>
      <c r="D1431" s="41"/>
      <c r="E1431" s="42" t="s">
        <v>54</v>
      </c>
    </row>
    <row r="1432" spans="1:5" ht="15" customHeight="1" x14ac:dyDescent="0.25">
      <c r="A1432" s="87"/>
      <c r="B1432" s="68"/>
      <c r="C1432" s="41"/>
      <c r="D1432" s="41"/>
      <c r="E1432" s="71"/>
    </row>
    <row r="1433" spans="1:5" ht="15" customHeight="1" x14ac:dyDescent="0.2">
      <c r="A1433" s="118"/>
      <c r="B1433" s="103"/>
      <c r="C1433" s="44" t="s">
        <v>41</v>
      </c>
      <c r="D1433" s="95" t="s">
        <v>58</v>
      </c>
      <c r="E1433" s="44" t="s">
        <v>43</v>
      </c>
    </row>
    <row r="1434" spans="1:5" ht="15" customHeight="1" x14ac:dyDescent="0.2">
      <c r="A1434" s="114"/>
      <c r="B1434" s="115"/>
      <c r="C1434" s="61">
        <v>6409</v>
      </c>
      <c r="D1434" s="91" t="s">
        <v>78</v>
      </c>
      <c r="E1434" s="75">
        <v>-3000000</v>
      </c>
    </row>
    <row r="1435" spans="1:5" ht="15" customHeight="1" x14ac:dyDescent="0.2">
      <c r="A1435" s="114"/>
      <c r="B1435" s="115"/>
      <c r="C1435" s="61">
        <v>6172</v>
      </c>
      <c r="D1435" s="91" t="s">
        <v>65</v>
      </c>
      <c r="E1435" s="75">
        <v>3000000</v>
      </c>
    </row>
    <row r="1436" spans="1:5" ht="15" customHeight="1" x14ac:dyDescent="0.2">
      <c r="A1436" s="121"/>
      <c r="B1436" s="128"/>
      <c r="C1436" s="77" t="s">
        <v>45</v>
      </c>
      <c r="D1436" s="92"/>
      <c r="E1436" s="93">
        <f>SUM(E1434:E1435)</f>
        <v>0</v>
      </c>
    </row>
    <row r="1437" spans="1:5" ht="15" customHeight="1" x14ac:dyDescent="0.25">
      <c r="A1437" s="36"/>
    </row>
    <row r="1438" spans="1:5" ht="15" customHeight="1" x14ac:dyDescent="0.25">
      <c r="A1438" s="36"/>
    </row>
    <row r="1439" spans="1:5" ht="15" customHeight="1" x14ac:dyDescent="0.25">
      <c r="A1439" s="36" t="s">
        <v>373</v>
      </c>
    </row>
    <row r="1440" spans="1:5" ht="15" customHeight="1" x14ac:dyDescent="0.2">
      <c r="A1440" s="174" t="s">
        <v>191</v>
      </c>
      <c r="B1440" s="174"/>
      <c r="C1440" s="174"/>
      <c r="D1440" s="174"/>
      <c r="E1440" s="174"/>
    </row>
    <row r="1441" spans="1:5" ht="15" customHeight="1" x14ac:dyDescent="0.2">
      <c r="A1441" s="174"/>
      <c r="B1441" s="174"/>
      <c r="C1441" s="174"/>
      <c r="D1441" s="174"/>
      <c r="E1441" s="174"/>
    </row>
    <row r="1442" spans="1:5" ht="15" customHeight="1" x14ac:dyDescent="0.2">
      <c r="A1442" s="177" t="s">
        <v>374</v>
      </c>
      <c r="B1442" s="177"/>
      <c r="C1442" s="177"/>
      <c r="D1442" s="177"/>
      <c r="E1442" s="177"/>
    </row>
    <row r="1443" spans="1:5" ht="15" customHeight="1" x14ac:dyDescent="0.2">
      <c r="A1443" s="177"/>
      <c r="B1443" s="177"/>
      <c r="C1443" s="177"/>
      <c r="D1443" s="177"/>
      <c r="E1443" s="177"/>
    </row>
    <row r="1444" spans="1:5" ht="15" customHeight="1" x14ac:dyDescent="0.2">
      <c r="A1444" s="177"/>
      <c r="B1444" s="177"/>
      <c r="C1444" s="177"/>
      <c r="D1444" s="177"/>
      <c r="E1444" s="177"/>
    </row>
    <row r="1445" spans="1:5" ht="15" customHeight="1" x14ac:dyDescent="0.2">
      <c r="A1445" s="177"/>
      <c r="B1445" s="177"/>
      <c r="C1445" s="177"/>
      <c r="D1445" s="177"/>
      <c r="E1445" s="177"/>
    </row>
    <row r="1446" spans="1:5" ht="15" customHeight="1" x14ac:dyDescent="0.2">
      <c r="A1446" s="177"/>
      <c r="B1446" s="177"/>
      <c r="C1446" s="177"/>
      <c r="D1446" s="177"/>
      <c r="E1446" s="177"/>
    </row>
    <row r="1447" spans="1:5" ht="15" customHeight="1" x14ac:dyDescent="0.2">
      <c r="A1447" s="177"/>
      <c r="B1447" s="177"/>
      <c r="C1447" s="177"/>
      <c r="D1447" s="177"/>
      <c r="E1447" s="177"/>
    </row>
    <row r="1448" spans="1:5" ht="15" customHeight="1" x14ac:dyDescent="0.2">
      <c r="A1448" s="177"/>
      <c r="B1448" s="177"/>
      <c r="C1448" s="177"/>
      <c r="D1448" s="177"/>
      <c r="E1448" s="177"/>
    </row>
    <row r="1449" spans="1:5" ht="15" customHeight="1" x14ac:dyDescent="0.2">
      <c r="A1449" s="177"/>
      <c r="B1449" s="177"/>
      <c r="C1449" s="177"/>
      <c r="D1449" s="177"/>
      <c r="E1449" s="177"/>
    </row>
    <row r="1450" spans="1:5" ht="15" customHeight="1" x14ac:dyDescent="0.2">
      <c r="A1450" s="82"/>
      <c r="B1450" s="82"/>
      <c r="C1450" s="82"/>
      <c r="D1450" s="82"/>
      <c r="E1450" s="82"/>
    </row>
    <row r="1451" spans="1:5" ht="15" customHeight="1" x14ac:dyDescent="0.2">
      <c r="A1451" s="82"/>
      <c r="B1451" s="82"/>
      <c r="C1451" s="82"/>
      <c r="D1451" s="82"/>
      <c r="E1451" s="82"/>
    </row>
    <row r="1452" spans="1:5" ht="15" customHeight="1" x14ac:dyDescent="0.2">
      <c r="A1452" s="82"/>
      <c r="B1452" s="82"/>
      <c r="C1452" s="82"/>
      <c r="D1452" s="82"/>
      <c r="E1452" s="82"/>
    </row>
    <row r="1453" spans="1:5" ht="15" customHeight="1" x14ac:dyDescent="0.2">
      <c r="A1453" s="82"/>
      <c r="B1453" s="82"/>
      <c r="C1453" s="82"/>
      <c r="D1453" s="82"/>
      <c r="E1453" s="82"/>
    </row>
    <row r="1454" spans="1:5" ht="15" customHeight="1" x14ac:dyDescent="0.2">
      <c r="A1454" s="82"/>
      <c r="B1454" s="82"/>
      <c r="C1454" s="82"/>
      <c r="D1454" s="82"/>
      <c r="E1454" s="82"/>
    </row>
    <row r="1455" spans="1:5" ht="15" customHeight="1" x14ac:dyDescent="0.2">
      <c r="A1455" s="82"/>
      <c r="B1455" s="82"/>
      <c r="C1455" s="82"/>
      <c r="D1455" s="82"/>
      <c r="E1455" s="82"/>
    </row>
    <row r="1456" spans="1:5" ht="15" customHeight="1" x14ac:dyDescent="0.2">
      <c r="A1456" s="82"/>
      <c r="B1456" s="82"/>
      <c r="C1456" s="82"/>
      <c r="D1456" s="82"/>
      <c r="E1456" s="82"/>
    </row>
    <row r="1457" spans="1:5" ht="15" customHeight="1" x14ac:dyDescent="0.2">
      <c r="A1457" s="82"/>
      <c r="B1457" s="82"/>
      <c r="C1457" s="82"/>
      <c r="D1457" s="82"/>
      <c r="E1457" s="82"/>
    </row>
    <row r="1458" spans="1:5" ht="15" customHeight="1" x14ac:dyDescent="0.25">
      <c r="A1458" s="38" t="s">
        <v>16</v>
      </c>
      <c r="B1458" s="39"/>
      <c r="C1458" s="39"/>
      <c r="D1458" s="39"/>
      <c r="E1458" s="39"/>
    </row>
    <row r="1459" spans="1:5" ht="15" customHeight="1" x14ac:dyDescent="0.2">
      <c r="A1459" s="83" t="s">
        <v>56</v>
      </c>
      <c r="B1459" s="39"/>
      <c r="C1459" s="39"/>
      <c r="D1459" s="39"/>
      <c r="E1459" s="69" t="s">
        <v>57</v>
      </c>
    </row>
    <row r="1460" spans="1:5" ht="15" customHeight="1" x14ac:dyDescent="0.2">
      <c r="A1460" s="130"/>
      <c r="B1460" s="131"/>
      <c r="C1460" s="39"/>
      <c r="D1460" s="39"/>
      <c r="E1460" s="43"/>
    </row>
    <row r="1461" spans="1:5" ht="15" customHeight="1" x14ac:dyDescent="0.2">
      <c r="A1461" s="103"/>
      <c r="B1461" s="103"/>
      <c r="C1461" s="45" t="s">
        <v>41</v>
      </c>
      <c r="D1461" s="46" t="s">
        <v>58</v>
      </c>
      <c r="E1461" s="44" t="s">
        <v>43</v>
      </c>
    </row>
    <row r="1462" spans="1:5" ht="15" customHeight="1" x14ac:dyDescent="0.2">
      <c r="A1462" s="114"/>
      <c r="B1462" s="108"/>
      <c r="C1462" s="61">
        <v>1037</v>
      </c>
      <c r="D1462" s="91" t="s">
        <v>99</v>
      </c>
      <c r="E1462" s="75">
        <v>-2036430</v>
      </c>
    </row>
    <row r="1463" spans="1:5" ht="15" customHeight="1" x14ac:dyDescent="0.2">
      <c r="A1463" s="114"/>
      <c r="B1463" s="108"/>
      <c r="C1463" s="61">
        <v>1037</v>
      </c>
      <c r="D1463" s="97" t="s">
        <v>110</v>
      </c>
      <c r="E1463" s="75">
        <f>65450+12075+11550+11025+35385+43645+22505+326375+40600+9870+66465+14350+16730+140000+124950+31500+15050+75950+37345+10500+32410</f>
        <v>1143730</v>
      </c>
    </row>
    <row r="1464" spans="1:5" ht="15" customHeight="1" x14ac:dyDescent="0.2">
      <c r="A1464" s="114"/>
      <c r="B1464" s="108"/>
      <c r="C1464" s="61">
        <v>1037</v>
      </c>
      <c r="D1464" s="91" t="s">
        <v>225</v>
      </c>
      <c r="E1464" s="75">
        <v>392700</v>
      </c>
    </row>
    <row r="1465" spans="1:5" ht="15" customHeight="1" x14ac:dyDescent="0.2">
      <c r="C1465" s="53" t="s">
        <v>45</v>
      </c>
      <c r="D1465" s="54"/>
      <c r="E1465" s="55">
        <f>SUM(E1462:E1464)</f>
        <v>-500000</v>
      </c>
    </row>
    <row r="1466" spans="1:5" ht="15" customHeight="1" x14ac:dyDescent="0.2"/>
    <row r="1467" spans="1:5" ht="15" customHeight="1" x14ac:dyDescent="0.2">
      <c r="B1467" s="44" t="s">
        <v>40</v>
      </c>
      <c r="C1467" s="45" t="s">
        <v>41</v>
      </c>
      <c r="D1467" s="59" t="s">
        <v>42</v>
      </c>
      <c r="E1467" s="47" t="s">
        <v>43</v>
      </c>
    </row>
    <row r="1468" spans="1:5" ht="15" customHeight="1" x14ac:dyDescent="0.2">
      <c r="B1468" s="84">
        <v>450</v>
      </c>
      <c r="C1468" s="61"/>
      <c r="D1468" s="62" t="s">
        <v>183</v>
      </c>
      <c r="E1468" s="120">
        <v>500000</v>
      </c>
    </row>
    <row r="1469" spans="1:5" ht="15" customHeight="1" x14ac:dyDescent="0.2">
      <c r="B1469" s="155"/>
      <c r="C1469" s="53" t="s">
        <v>45</v>
      </c>
      <c r="D1469" s="65"/>
      <c r="E1469" s="66">
        <f>SUM(E1468:E1468)</f>
        <v>500000</v>
      </c>
    </row>
    <row r="1470" spans="1:5" ht="15" customHeight="1" x14ac:dyDescent="0.25">
      <c r="A1470" s="36"/>
    </row>
    <row r="1471" spans="1:5" ht="15" customHeight="1" x14ac:dyDescent="0.25">
      <c r="A1471" s="36"/>
    </row>
    <row r="1472" spans="1:5" ht="15" customHeight="1" x14ac:dyDescent="0.25">
      <c r="A1472" s="36" t="s">
        <v>375</v>
      </c>
    </row>
    <row r="1473" spans="1:5" ht="15" customHeight="1" x14ac:dyDescent="0.2">
      <c r="A1473" s="174" t="s">
        <v>191</v>
      </c>
      <c r="B1473" s="174"/>
      <c r="C1473" s="174"/>
      <c r="D1473" s="174"/>
      <c r="E1473" s="174"/>
    </row>
    <row r="1474" spans="1:5" ht="15" customHeight="1" x14ac:dyDescent="0.2">
      <c r="A1474" s="174"/>
      <c r="B1474" s="174"/>
      <c r="C1474" s="174"/>
      <c r="D1474" s="174"/>
      <c r="E1474" s="174"/>
    </row>
    <row r="1475" spans="1:5" ht="15" customHeight="1" x14ac:dyDescent="0.2">
      <c r="A1475" s="177" t="s">
        <v>376</v>
      </c>
      <c r="B1475" s="177"/>
      <c r="C1475" s="177"/>
      <c r="D1475" s="177"/>
      <c r="E1475" s="177"/>
    </row>
    <row r="1476" spans="1:5" ht="15" customHeight="1" x14ac:dyDescent="0.2">
      <c r="A1476" s="177"/>
      <c r="B1476" s="177"/>
      <c r="C1476" s="177"/>
      <c r="D1476" s="177"/>
      <c r="E1476" s="177"/>
    </row>
    <row r="1477" spans="1:5" ht="15" customHeight="1" x14ac:dyDescent="0.2">
      <c r="A1477" s="177"/>
      <c r="B1477" s="177"/>
      <c r="C1477" s="177"/>
      <c r="D1477" s="177"/>
      <c r="E1477" s="177"/>
    </row>
    <row r="1478" spans="1:5" ht="15" customHeight="1" x14ac:dyDescent="0.2">
      <c r="A1478" s="177"/>
      <c r="B1478" s="177"/>
      <c r="C1478" s="177"/>
      <c r="D1478" s="177"/>
      <c r="E1478" s="177"/>
    </row>
    <row r="1479" spans="1:5" ht="15" customHeight="1" x14ac:dyDescent="0.2">
      <c r="A1479" s="177"/>
      <c r="B1479" s="177"/>
      <c r="C1479" s="177"/>
      <c r="D1479" s="177"/>
      <c r="E1479" s="177"/>
    </row>
    <row r="1480" spans="1:5" ht="15" customHeight="1" x14ac:dyDescent="0.2">
      <c r="A1480" s="177"/>
      <c r="B1480" s="177"/>
      <c r="C1480" s="177"/>
      <c r="D1480" s="177"/>
      <c r="E1480" s="177"/>
    </row>
    <row r="1481" spans="1:5" ht="15" customHeight="1" x14ac:dyDescent="0.2">
      <c r="A1481" s="177"/>
      <c r="B1481" s="177"/>
      <c r="C1481" s="177"/>
      <c r="D1481" s="177"/>
      <c r="E1481" s="177"/>
    </row>
    <row r="1482" spans="1:5" ht="15" customHeight="1" x14ac:dyDescent="0.2">
      <c r="A1482" s="177"/>
      <c r="B1482" s="177"/>
      <c r="C1482" s="177"/>
      <c r="D1482" s="177"/>
      <c r="E1482" s="177"/>
    </row>
    <row r="1483" spans="1:5" ht="15" customHeight="1" x14ac:dyDescent="0.2">
      <c r="A1483" s="177"/>
      <c r="B1483" s="177"/>
      <c r="C1483" s="177"/>
      <c r="D1483" s="177"/>
      <c r="E1483" s="177"/>
    </row>
    <row r="1484" spans="1:5" ht="15" customHeight="1" x14ac:dyDescent="0.2">
      <c r="A1484" s="177"/>
      <c r="B1484" s="177"/>
      <c r="C1484" s="177"/>
      <c r="D1484" s="177"/>
      <c r="E1484" s="177"/>
    </row>
    <row r="1485" spans="1:5" ht="15" customHeight="1" x14ac:dyDescent="0.2"/>
    <row r="1486" spans="1:5" ht="15" customHeight="1" x14ac:dyDescent="0.25">
      <c r="A1486" s="38" t="s">
        <v>16</v>
      </c>
      <c r="B1486" s="39"/>
      <c r="C1486" s="39"/>
      <c r="D1486" s="39"/>
      <c r="E1486" s="39"/>
    </row>
    <row r="1487" spans="1:5" ht="15" customHeight="1" x14ac:dyDescent="0.2">
      <c r="A1487" s="83" t="s">
        <v>56</v>
      </c>
      <c r="B1487" s="39"/>
      <c r="C1487" s="39"/>
      <c r="D1487" s="39"/>
      <c r="E1487" s="69" t="s">
        <v>57</v>
      </c>
    </row>
    <row r="1488" spans="1:5" ht="15" customHeight="1" x14ac:dyDescent="0.2">
      <c r="A1488" s="130"/>
      <c r="B1488" s="131"/>
      <c r="C1488" s="39"/>
      <c r="D1488" s="39"/>
      <c r="E1488" s="43"/>
    </row>
    <row r="1489" spans="1:5" ht="15" customHeight="1" x14ac:dyDescent="0.2">
      <c r="A1489" s="103"/>
      <c r="B1489" s="103"/>
      <c r="C1489" s="45" t="s">
        <v>41</v>
      </c>
      <c r="D1489" s="46" t="s">
        <v>58</v>
      </c>
      <c r="E1489" s="44" t="s">
        <v>43</v>
      </c>
    </row>
    <row r="1490" spans="1:5" ht="15" customHeight="1" x14ac:dyDescent="0.2">
      <c r="A1490" s="114"/>
      <c r="B1490" s="108"/>
      <c r="C1490" s="61">
        <v>3725</v>
      </c>
      <c r="D1490" s="91" t="s">
        <v>65</v>
      </c>
      <c r="E1490" s="75">
        <v>-14000</v>
      </c>
    </row>
    <row r="1491" spans="1:5" ht="15" customHeight="1" x14ac:dyDescent="0.2">
      <c r="A1491" s="114"/>
      <c r="B1491" s="108"/>
      <c r="C1491" s="61">
        <v>3429</v>
      </c>
      <c r="D1491" s="91" t="s">
        <v>99</v>
      </c>
      <c r="E1491" s="75">
        <v>14000</v>
      </c>
    </row>
    <row r="1492" spans="1:5" ht="15" customHeight="1" x14ac:dyDescent="0.2">
      <c r="C1492" s="53" t="s">
        <v>45</v>
      </c>
      <c r="D1492" s="54"/>
      <c r="E1492" s="55">
        <f>SUM(E1490:E1491)</f>
        <v>0</v>
      </c>
    </row>
    <row r="1493" spans="1:5" ht="15" customHeight="1" x14ac:dyDescent="0.2"/>
    <row r="1494" spans="1:5" ht="15" customHeight="1" x14ac:dyDescent="0.25">
      <c r="A1494" s="36"/>
    </row>
    <row r="1495" spans="1:5" ht="15" customHeight="1" x14ac:dyDescent="0.25">
      <c r="A1495" s="36" t="s">
        <v>377</v>
      </c>
    </row>
    <row r="1496" spans="1:5" ht="15" customHeight="1" x14ac:dyDescent="0.2">
      <c r="A1496" s="174" t="s">
        <v>378</v>
      </c>
      <c r="B1496" s="174"/>
      <c r="C1496" s="174"/>
      <c r="D1496" s="174"/>
      <c r="E1496" s="174"/>
    </row>
    <row r="1497" spans="1:5" ht="15" customHeight="1" x14ac:dyDescent="0.2">
      <c r="A1497" s="174"/>
      <c r="B1497" s="174"/>
      <c r="C1497" s="174"/>
      <c r="D1497" s="174"/>
      <c r="E1497" s="174"/>
    </row>
    <row r="1498" spans="1:5" ht="15" customHeight="1" x14ac:dyDescent="0.2">
      <c r="A1498" s="175" t="s">
        <v>379</v>
      </c>
      <c r="B1498" s="175"/>
      <c r="C1498" s="175"/>
      <c r="D1498" s="175"/>
      <c r="E1498" s="175"/>
    </row>
    <row r="1499" spans="1:5" ht="15" customHeight="1" x14ac:dyDescent="0.2">
      <c r="A1499" s="175"/>
      <c r="B1499" s="175"/>
      <c r="C1499" s="175"/>
      <c r="D1499" s="175"/>
      <c r="E1499" s="175"/>
    </row>
    <row r="1500" spans="1:5" ht="15" customHeight="1" x14ac:dyDescent="0.2">
      <c r="A1500" s="175"/>
      <c r="B1500" s="175"/>
      <c r="C1500" s="175"/>
      <c r="D1500" s="175"/>
      <c r="E1500" s="175"/>
    </row>
    <row r="1501" spans="1:5" ht="15" customHeight="1" x14ac:dyDescent="0.2">
      <c r="A1501" s="175"/>
      <c r="B1501" s="175"/>
      <c r="C1501" s="175"/>
      <c r="D1501" s="175"/>
      <c r="E1501" s="175"/>
    </row>
    <row r="1502" spans="1:5" ht="15" customHeight="1" x14ac:dyDescent="0.2">
      <c r="A1502" s="175"/>
      <c r="B1502" s="175"/>
      <c r="C1502" s="175"/>
      <c r="D1502" s="175"/>
      <c r="E1502" s="175"/>
    </row>
    <row r="1503" spans="1:5" ht="15" customHeight="1" x14ac:dyDescent="0.2"/>
    <row r="1504" spans="1:5" ht="15" customHeight="1" x14ac:dyDescent="0.2"/>
    <row r="1505" spans="1:5" ht="15" customHeight="1" x14ac:dyDescent="0.2"/>
    <row r="1506" spans="1:5" ht="15" customHeight="1" x14ac:dyDescent="0.2"/>
    <row r="1507" spans="1:5" ht="15" customHeight="1" x14ac:dyDescent="0.2"/>
    <row r="1508" spans="1:5" ht="15" customHeight="1" x14ac:dyDescent="0.2"/>
    <row r="1509" spans="1:5" ht="15" customHeight="1" x14ac:dyDescent="0.2"/>
    <row r="1510" spans="1:5" ht="15" customHeight="1" x14ac:dyDescent="0.25">
      <c r="A1510" s="68" t="s">
        <v>16</v>
      </c>
      <c r="B1510" s="41"/>
      <c r="C1510" s="41"/>
      <c r="D1510" s="41"/>
      <c r="E1510" s="87"/>
    </row>
    <row r="1511" spans="1:5" ht="15" customHeight="1" x14ac:dyDescent="0.2">
      <c r="A1511" s="83" t="s">
        <v>63</v>
      </c>
      <c r="B1511" s="146"/>
      <c r="C1511" s="146"/>
      <c r="D1511" s="146"/>
      <c r="E1511" s="146" t="s">
        <v>64</v>
      </c>
    </row>
    <row r="1512" spans="1:5" ht="15" customHeight="1" x14ac:dyDescent="0.2"/>
    <row r="1513" spans="1:5" ht="15" customHeight="1" x14ac:dyDescent="0.2">
      <c r="C1513" s="45" t="s">
        <v>41</v>
      </c>
      <c r="D1513" s="95" t="s">
        <v>58</v>
      </c>
      <c r="E1513" s="44" t="s">
        <v>43</v>
      </c>
    </row>
    <row r="1514" spans="1:5" ht="15" customHeight="1" x14ac:dyDescent="0.2">
      <c r="C1514" s="96">
        <v>4349</v>
      </c>
      <c r="D1514" s="91" t="s">
        <v>65</v>
      </c>
      <c r="E1514" s="120">
        <v>-37100</v>
      </c>
    </row>
    <row r="1515" spans="1:5" ht="15" customHeight="1" x14ac:dyDescent="0.2">
      <c r="C1515" s="96">
        <v>4339</v>
      </c>
      <c r="D1515" s="91" t="s">
        <v>65</v>
      </c>
      <c r="E1515" s="120">
        <f>9000+17100+11000</f>
        <v>37100</v>
      </c>
    </row>
    <row r="1516" spans="1:5" ht="15" customHeight="1" x14ac:dyDescent="0.2">
      <c r="C1516" s="53" t="s">
        <v>45</v>
      </c>
      <c r="D1516" s="97"/>
      <c r="E1516" s="55">
        <f>SUM(E1514:E1515)</f>
        <v>0</v>
      </c>
    </row>
    <row r="1517" spans="1:5" ht="15" customHeight="1" x14ac:dyDescent="0.25">
      <c r="A1517" s="36"/>
    </row>
    <row r="1518" spans="1:5" ht="15" customHeight="1" x14ac:dyDescent="0.25">
      <c r="A1518" s="36"/>
    </row>
    <row r="1519" spans="1:5" ht="15" customHeight="1" x14ac:dyDescent="0.25">
      <c r="A1519" s="36" t="s">
        <v>380</v>
      </c>
    </row>
    <row r="1520" spans="1:5" ht="15" customHeight="1" x14ac:dyDescent="0.2">
      <c r="A1520" s="174" t="s">
        <v>381</v>
      </c>
      <c r="B1520" s="174"/>
      <c r="C1520" s="174"/>
      <c r="D1520" s="174"/>
      <c r="E1520" s="174"/>
    </row>
    <row r="1521" spans="1:5" ht="15" customHeight="1" x14ac:dyDescent="0.2">
      <c r="A1521" s="174"/>
      <c r="B1521" s="174"/>
      <c r="C1521" s="174"/>
      <c r="D1521" s="174"/>
      <c r="E1521" s="174"/>
    </row>
    <row r="1522" spans="1:5" ht="15" customHeight="1" x14ac:dyDescent="0.2">
      <c r="A1522" s="175" t="s">
        <v>382</v>
      </c>
      <c r="B1522" s="175"/>
      <c r="C1522" s="175"/>
      <c r="D1522" s="175"/>
      <c r="E1522" s="175"/>
    </row>
    <row r="1523" spans="1:5" ht="15" customHeight="1" x14ac:dyDescent="0.2">
      <c r="A1523" s="175"/>
      <c r="B1523" s="175"/>
      <c r="C1523" s="175"/>
      <c r="D1523" s="175"/>
      <c r="E1523" s="175"/>
    </row>
    <row r="1524" spans="1:5" ht="15" customHeight="1" x14ac:dyDescent="0.2">
      <c r="A1524" s="175"/>
      <c r="B1524" s="175"/>
      <c r="C1524" s="175"/>
      <c r="D1524" s="175"/>
      <c r="E1524" s="175"/>
    </row>
    <row r="1525" spans="1:5" ht="15" customHeight="1" x14ac:dyDescent="0.2">
      <c r="A1525" s="175"/>
      <c r="B1525" s="175"/>
      <c r="C1525" s="175"/>
      <c r="D1525" s="175"/>
      <c r="E1525" s="175"/>
    </row>
    <row r="1526" spans="1:5" ht="15" customHeight="1" x14ac:dyDescent="0.2">
      <c r="A1526" s="175"/>
      <c r="B1526" s="175"/>
      <c r="C1526" s="175"/>
      <c r="D1526" s="175"/>
      <c r="E1526" s="175"/>
    </row>
    <row r="1527" spans="1:5" ht="15" customHeight="1" x14ac:dyDescent="0.2">
      <c r="A1527" s="175"/>
      <c r="B1527" s="175"/>
      <c r="C1527" s="175"/>
      <c r="D1527" s="175"/>
      <c r="E1527" s="175"/>
    </row>
    <row r="1528" spans="1:5" ht="15" customHeight="1" x14ac:dyDescent="0.2">
      <c r="A1528" s="175"/>
      <c r="B1528" s="175"/>
      <c r="C1528" s="175"/>
      <c r="D1528" s="175"/>
      <c r="E1528" s="175"/>
    </row>
    <row r="1529" spans="1:5" ht="15" customHeight="1" x14ac:dyDescent="0.2"/>
    <row r="1530" spans="1:5" ht="15" customHeight="1" x14ac:dyDescent="0.25">
      <c r="A1530" s="38" t="s">
        <v>16</v>
      </c>
      <c r="B1530" s="39"/>
      <c r="C1530" s="39"/>
      <c r="D1530" s="39"/>
      <c r="E1530" s="56"/>
    </row>
    <row r="1531" spans="1:5" ht="15" customHeight="1" x14ac:dyDescent="0.2">
      <c r="A1531" s="40" t="s">
        <v>94</v>
      </c>
      <c r="B1531" s="41"/>
      <c r="C1531" s="41"/>
      <c r="D1531" s="41"/>
      <c r="E1531" s="42" t="s">
        <v>95</v>
      </c>
    </row>
    <row r="1532" spans="1:5" ht="15" customHeight="1" x14ac:dyDescent="0.2"/>
    <row r="1533" spans="1:5" ht="15" customHeight="1" x14ac:dyDescent="0.2">
      <c r="B1533" s="44" t="s">
        <v>40</v>
      </c>
      <c r="C1533" s="45" t="s">
        <v>41</v>
      </c>
      <c r="D1533" s="59" t="s">
        <v>42</v>
      </c>
      <c r="E1533" s="47" t="s">
        <v>43</v>
      </c>
    </row>
    <row r="1534" spans="1:5" ht="15" customHeight="1" x14ac:dyDescent="0.2">
      <c r="B1534" s="48">
        <v>12</v>
      </c>
      <c r="C1534" s="61"/>
      <c r="D1534" s="91" t="s">
        <v>197</v>
      </c>
      <c r="E1534" s="75">
        <v>-5925000</v>
      </c>
    </row>
    <row r="1535" spans="1:5" ht="15" customHeight="1" x14ac:dyDescent="0.2">
      <c r="B1535" s="48">
        <v>12</v>
      </c>
      <c r="C1535" s="61"/>
      <c r="D1535" s="62" t="s">
        <v>183</v>
      </c>
      <c r="E1535" s="75">
        <v>5925000</v>
      </c>
    </row>
    <row r="1536" spans="1:5" ht="15" customHeight="1" x14ac:dyDescent="0.2">
      <c r="B1536" s="155"/>
      <c r="C1536" s="53" t="s">
        <v>45</v>
      </c>
      <c r="D1536" s="65"/>
      <c r="E1536" s="66">
        <f>SUM(E1534:E1535)</f>
        <v>0</v>
      </c>
    </row>
    <row r="1537" spans="1:5" ht="15" customHeight="1" x14ac:dyDescent="0.25">
      <c r="A1537" s="36"/>
    </row>
    <row r="1538" spans="1:5" ht="15" customHeight="1" x14ac:dyDescent="0.25">
      <c r="A1538" s="36"/>
    </row>
    <row r="1539" spans="1:5" ht="15" customHeight="1" x14ac:dyDescent="0.25">
      <c r="A1539" s="36" t="s">
        <v>383</v>
      </c>
    </row>
    <row r="1540" spans="1:5" ht="15" customHeight="1" x14ac:dyDescent="0.2">
      <c r="A1540" s="174" t="s">
        <v>113</v>
      </c>
      <c r="B1540" s="174"/>
      <c r="C1540" s="174"/>
      <c r="D1540" s="174"/>
      <c r="E1540" s="174"/>
    </row>
    <row r="1541" spans="1:5" ht="15" customHeight="1" x14ac:dyDescent="0.2">
      <c r="A1541" s="174"/>
      <c r="B1541" s="174"/>
      <c r="C1541" s="174"/>
      <c r="D1541" s="174"/>
      <c r="E1541" s="174"/>
    </row>
    <row r="1542" spans="1:5" ht="15" customHeight="1" x14ac:dyDescent="0.2">
      <c r="A1542" s="175" t="s">
        <v>384</v>
      </c>
      <c r="B1542" s="175"/>
      <c r="C1542" s="175"/>
      <c r="D1542" s="175"/>
      <c r="E1542" s="175"/>
    </row>
    <row r="1543" spans="1:5" ht="15" customHeight="1" x14ac:dyDescent="0.2">
      <c r="A1543" s="175"/>
      <c r="B1543" s="175"/>
      <c r="C1543" s="175"/>
      <c r="D1543" s="175"/>
      <c r="E1543" s="175"/>
    </row>
    <row r="1544" spans="1:5" ht="15" customHeight="1" x14ac:dyDescent="0.2">
      <c r="A1544" s="175"/>
      <c r="B1544" s="175"/>
      <c r="C1544" s="175"/>
      <c r="D1544" s="175"/>
      <c r="E1544" s="175"/>
    </row>
    <row r="1545" spans="1:5" ht="15" customHeight="1" x14ac:dyDescent="0.2">
      <c r="A1545" s="175"/>
      <c r="B1545" s="175"/>
      <c r="C1545" s="175"/>
      <c r="D1545" s="175"/>
      <c r="E1545" s="175"/>
    </row>
    <row r="1546" spans="1:5" ht="15" customHeight="1" x14ac:dyDescent="0.2">
      <c r="A1546" s="175"/>
      <c r="B1546" s="175"/>
      <c r="C1546" s="175"/>
      <c r="D1546" s="175"/>
      <c r="E1546" s="175"/>
    </row>
    <row r="1547" spans="1:5" ht="15" customHeight="1" x14ac:dyDescent="0.2">
      <c r="A1547" s="175"/>
      <c r="B1547" s="175"/>
      <c r="C1547" s="175"/>
      <c r="D1547" s="175"/>
      <c r="E1547" s="175"/>
    </row>
    <row r="1548" spans="1:5" ht="15" customHeight="1" x14ac:dyDescent="0.2">
      <c r="A1548" s="39"/>
      <c r="B1548" s="130"/>
      <c r="C1548" s="110"/>
      <c r="D1548" s="39"/>
      <c r="E1548" s="132"/>
    </row>
    <row r="1549" spans="1:5" ht="15" customHeight="1" x14ac:dyDescent="0.25">
      <c r="A1549" s="68" t="s">
        <v>16</v>
      </c>
      <c r="B1549" s="41"/>
      <c r="C1549" s="41"/>
      <c r="D1549" s="56"/>
      <c r="E1549" s="56"/>
    </row>
    <row r="1550" spans="1:5" ht="15" customHeight="1" x14ac:dyDescent="0.2">
      <c r="A1550" s="40" t="s">
        <v>69</v>
      </c>
      <c r="B1550" s="41"/>
      <c r="C1550" s="41"/>
      <c r="D1550" s="41"/>
      <c r="E1550" s="42" t="s">
        <v>115</v>
      </c>
    </row>
    <row r="1551" spans="1:5" ht="15" customHeight="1" x14ac:dyDescent="0.25">
      <c r="A1551" s="133"/>
      <c r="B1551" s="134"/>
      <c r="C1551" s="41"/>
      <c r="D1551" s="87"/>
      <c r="E1551" s="89"/>
    </row>
    <row r="1552" spans="1:5" ht="15" customHeight="1" x14ac:dyDescent="0.25">
      <c r="A1552" s="36"/>
      <c r="B1552" s="45" t="s">
        <v>116</v>
      </c>
      <c r="C1552" s="45" t="s">
        <v>41</v>
      </c>
      <c r="D1552" s="46" t="s">
        <v>58</v>
      </c>
      <c r="E1552" s="44" t="s">
        <v>43</v>
      </c>
    </row>
    <row r="1553" spans="1:5" ht="15" customHeight="1" x14ac:dyDescent="0.25">
      <c r="A1553" s="36"/>
      <c r="B1553" s="48">
        <v>10</v>
      </c>
      <c r="C1553" s="61"/>
      <c r="D1553" s="91" t="s">
        <v>65</v>
      </c>
      <c r="E1553" s="75">
        <v>-400000</v>
      </c>
    </row>
    <row r="1554" spans="1:5" ht="15" customHeight="1" x14ac:dyDescent="0.25">
      <c r="A1554" s="36"/>
      <c r="B1554" s="48">
        <v>10</v>
      </c>
      <c r="C1554" s="61"/>
      <c r="D1554" s="91" t="s">
        <v>85</v>
      </c>
      <c r="E1554" s="75">
        <v>400000</v>
      </c>
    </row>
    <row r="1555" spans="1:5" ht="15" customHeight="1" x14ac:dyDescent="0.25">
      <c r="A1555" s="36"/>
      <c r="B1555" s="94"/>
      <c r="C1555" s="53" t="s">
        <v>45</v>
      </c>
      <c r="D1555" s="54"/>
      <c r="E1555" s="55">
        <f>SUM(E1553:E1554)</f>
        <v>0</v>
      </c>
    </row>
    <row r="1556" spans="1:5" ht="15" customHeight="1" x14ac:dyDescent="0.2"/>
    <row r="1557" spans="1:5" ht="15" customHeight="1" x14ac:dyDescent="0.2"/>
    <row r="1558" spans="1:5" ht="15" customHeight="1" x14ac:dyDescent="0.2"/>
    <row r="1559" spans="1:5" ht="15" customHeight="1" x14ac:dyDescent="0.2"/>
    <row r="1560" spans="1:5" ht="15" customHeight="1" x14ac:dyDescent="0.2"/>
    <row r="1561" spans="1:5" ht="15" customHeight="1" x14ac:dyDescent="0.2"/>
    <row r="1562" spans="1:5" ht="15" customHeight="1" x14ac:dyDescent="0.25">
      <c r="A1562" s="36" t="s">
        <v>385</v>
      </c>
    </row>
    <row r="1563" spans="1:5" ht="15" customHeight="1" x14ac:dyDescent="0.2">
      <c r="A1563" s="174" t="s">
        <v>113</v>
      </c>
      <c r="B1563" s="174"/>
      <c r="C1563" s="174"/>
      <c r="D1563" s="174"/>
      <c r="E1563" s="174"/>
    </row>
    <row r="1564" spans="1:5" ht="15" customHeight="1" x14ac:dyDescent="0.2">
      <c r="A1564" s="174"/>
      <c r="B1564" s="174"/>
      <c r="C1564" s="174"/>
      <c r="D1564" s="174"/>
      <c r="E1564" s="174"/>
    </row>
    <row r="1565" spans="1:5" ht="15" customHeight="1" x14ac:dyDescent="0.2">
      <c r="A1565" s="177" t="s">
        <v>386</v>
      </c>
      <c r="B1565" s="177"/>
      <c r="C1565" s="177"/>
      <c r="D1565" s="177"/>
      <c r="E1565" s="177"/>
    </row>
    <row r="1566" spans="1:5" ht="15" customHeight="1" x14ac:dyDescent="0.2">
      <c r="A1566" s="177"/>
      <c r="B1566" s="177"/>
      <c r="C1566" s="177"/>
      <c r="D1566" s="177"/>
      <c r="E1566" s="177"/>
    </row>
    <row r="1567" spans="1:5" ht="15" customHeight="1" x14ac:dyDescent="0.2">
      <c r="A1567" s="177"/>
      <c r="B1567" s="177"/>
      <c r="C1567" s="177"/>
      <c r="D1567" s="177"/>
      <c r="E1567" s="177"/>
    </row>
    <row r="1568" spans="1:5" ht="15" customHeight="1" x14ac:dyDescent="0.2">
      <c r="A1568" s="177"/>
      <c r="B1568" s="177"/>
      <c r="C1568" s="177"/>
      <c r="D1568" s="177"/>
      <c r="E1568" s="177"/>
    </row>
    <row r="1569" spans="1:5" ht="15" customHeight="1" x14ac:dyDescent="0.2">
      <c r="A1569" s="177"/>
      <c r="B1569" s="177"/>
      <c r="C1569" s="177"/>
      <c r="D1569" s="177"/>
      <c r="E1569" s="177"/>
    </row>
    <row r="1570" spans="1:5" ht="15" customHeight="1" x14ac:dyDescent="0.2">
      <c r="A1570" s="177"/>
      <c r="B1570" s="177"/>
      <c r="C1570" s="177"/>
      <c r="D1570" s="177"/>
      <c r="E1570" s="177"/>
    </row>
    <row r="1571" spans="1:5" ht="15" customHeight="1" x14ac:dyDescent="0.2"/>
    <row r="1572" spans="1:5" ht="15" customHeight="1" x14ac:dyDescent="0.25">
      <c r="A1572" s="68" t="s">
        <v>16</v>
      </c>
      <c r="B1572" s="41"/>
      <c r="C1572" s="41"/>
      <c r="D1572" s="56"/>
      <c r="E1572" s="56"/>
    </row>
    <row r="1573" spans="1:5" ht="15" customHeight="1" x14ac:dyDescent="0.2">
      <c r="A1573" s="40" t="s">
        <v>69</v>
      </c>
      <c r="B1573" s="39"/>
      <c r="C1573" s="39"/>
      <c r="D1573" s="39"/>
      <c r="E1573" s="69" t="s">
        <v>70</v>
      </c>
    </row>
    <row r="1574" spans="1:5" ht="15" customHeight="1" x14ac:dyDescent="0.2">
      <c r="A1574" s="87"/>
      <c r="B1574" s="88"/>
      <c r="C1574" s="41"/>
      <c r="D1574" s="87"/>
      <c r="E1574" s="89"/>
    </row>
    <row r="1575" spans="1:5" ht="15" customHeight="1" x14ac:dyDescent="0.2">
      <c r="B1575" s="103"/>
      <c r="C1575" s="44" t="s">
        <v>41</v>
      </c>
      <c r="D1575" s="95" t="s">
        <v>58</v>
      </c>
      <c r="E1575" s="44" t="s">
        <v>43</v>
      </c>
    </row>
    <row r="1576" spans="1:5" ht="15" customHeight="1" x14ac:dyDescent="0.2">
      <c r="B1576" s="116"/>
      <c r="C1576" s="61">
        <v>3522</v>
      </c>
      <c r="D1576" s="91" t="s">
        <v>85</v>
      </c>
      <c r="E1576" s="75">
        <f>-300086.07-173843.32-40154</f>
        <v>-514083.39</v>
      </c>
    </row>
    <row r="1577" spans="1:5" ht="15" customHeight="1" x14ac:dyDescent="0.2">
      <c r="A1577" s="121"/>
      <c r="B1577" s="41"/>
      <c r="C1577" s="77" t="s">
        <v>45</v>
      </c>
      <c r="D1577" s="92"/>
      <c r="E1577" s="93">
        <f>SUM(E1576:E1576)</f>
        <v>-514083.39</v>
      </c>
    </row>
    <row r="1578" spans="1:5" ht="15" customHeight="1" x14ac:dyDescent="0.2"/>
    <row r="1579" spans="1:5" ht="15" customHeight="1" x14ac:dyDescent="0.25">
      <c r="A1579" s="68" t="s">
        <v>16</v>
      </c>
      <c r="B1579" s="41"/>
      <c r="C1579" s="41"/>
      <c r="D1579" s="56"/>
      <c r="E1579" s="56"/>
    </row>
    <row r="1580" spans="1:5" ht="15" customHeight="1" x14ac:dyDescent="0.2">
      <c r="A1580" s="40" t="s">
        <v>69</v>
      </c>
      <c r="B1580" s="41"/>
      <c r="C1580" s="41"/>
      <c r="D1580" s="41"/>
      <c r="E1580" s="42" t="s">
        <v>115</v>
      </c>
    </row>
    <row r="1581" spans="1:5" ht="15" customHeight="1" x14ac:dyDescent="0.25">
      <c r="A1581" s="133"/>
      <c r="B1581" s="134"/>
      <c r="C1581" s="41"/>
      <c r="D1581" s="87"/>
      <c r="E1581" s="89"/>
    </row>
    <row r="1582" spans="1:5" ht="15" customHeight="1" x14ac:dyDescent="0.2">
      <c r="A1582" s="118"/>
      <c r="B1582" s="45" t="s">
        <v>116</v>
      </c>
      <c r="C1582" s="44" t="s">
        <v>41</v>
      </c>
      <c r="D1582" s="95" t="s">
        <v>58</v>
      </c>
      <c r="E1582" s="47" t="s">
        <v>43</v>
      </c>
    </row>
    <row r="1583" spans="1:5" ht="15" customHeight="1" x14ac:dyDescent="0.2">
      <c r="A1583" s="114"/>
      <c r="B1583" s="48">
        <v>15</v>
      </c>
      <c r="C1583" s="61"/>
      <c r="D1583" s="91" t="s">
        <v>85</v>
      </c>
      <c r="E1583" s="75">
        <v>473929.39</v>
      </c>
    </row>
    <row r="1584" spans="1:5" ht="15" customHeight="1" x14ac:dyDescent="0.2">
      <c r="A1584" s="114"/>
      <c r="B1584" s="48">
        <v>23</v>
      </c>
      <c r="C1584" s="61"/>
      <c r="D1584" s="91" t="s">
        <v>85</v>
      </c>
      <c r="E1584" s="75">
        <v>40154</v>
      </c>
    </row>
    <row r="1585" spans="1:5" ht="15" customHeight="1" x14ac:dyDescent="0.2">
      <c r="A1585" s="121"/>
      <c r="B1585" s="48"/>
      <c r="C1585" s="77" t="s">
        <v>45</v>
      </c>
      <c r="D1585" s="92"/>
      <c r="E1585" s="93">
        <f>SUM(E1583:E1584)</f>
        <v>514083.39</v>
      </c>
    </row>
    <row r="1586" spans="1:5" ht="15" customHeight="1" x14ac:dyDescent="0.2"/>
    <row r="1587" spans="1:5" ht="15" customHeight="1" x14ac:dyDescent="0.2"/>
    <row r="1588" spans="1:5" ht="15" customHeight="1" x14ac:dyDescent="0.25">
      <c r="A1588" s="36" t="s">
        <v>387</v>
      </c>
    </row>
    <row r="1589" spans="1:5" ht="15" customHeight="1" x14ac:dyDescent="0.2">
      <c r="A1589" s="174" t="s">
        <v>113</v>
      </c>
      <c r="B1589" s="174"/>
      <c r="C1589" s="174"/>
      <c r="D1589" s="174"/>
      <c r="E1589" s="174"/>
    </row>
    <row r="1590" spans="1:5" ht="15" customHeight="1" x14ac:dyDescent="0.2">
      <c r="A1590" s="174"/>
      <c r="B1590" s="174"/>
      <c r="C1590" s="174"/>
      <c r="D1590" s="174"/>
      <c r="E1590" s="174"/>
    </row>
    <row r="1591" spans="1:5" ht="15" customHeight="1" x14ac:dyDescent="0.2">
      <c r="A1591" s="175" t="s">
        <v>388</v>
      </c>
      <c r="B1591" s="175"/>
      <c r="C1591" s="175"/>
      <c r="D1591" s="175"/>
      <c r="E1591" s="175"/>
    </row>
    <row r="1592" spans="1:5" ht="15" customHeight="1" x14ac:dyDescent="0.2">
      <c r="A1592" s="175"/>
      <c r="B1592" s="175"/>
      <c r="C1592" s="175"/>
      <c r="D1592" s="175"/>
      <c r="E1592" s="175"/>
    </row>
    <row r="1593" spans="1:5" ht="15" customHeight="1" x14ac:dyDescent="0.2">
      <c r="A1593" s="175"/>
      <c r="B1593" s="175"/>
      <c r="C1593" s="175"/>
      <c r="D1593" s="175"/>
      <c r="E1593" s="175"/>
    </row>
    <row r="1594" spans="1:5" ht="15" customHeight="1" x14ac:dyDescent="0.2">
      <c r="A1594" s="175"/>
      <c r="B1594" s="175"/>
      <c r="C1594" s="175"/>
      <c r="D1594" s="175"/>
      <c r="E1594" s="175"/>
    </row>
    <row r="1595" spans="1:5" ht="15" customHeight="1" x14ac:dyDescent="0.2">
      <c r="A1595" s="175"/>
      <c r="B1595" s="175"/>
      <c r="C1595" s="175"/>
      <c r="D1595" s="175"/>
      <c r="E1595" s="175"/>
    </row>
    <row r="1596" spans="1:5" ht="15" customHeight="1" x14ac:dyDescent="0.2">
      <c r="A1596" s="39"/>
      <c r="B1596" s="130"/>
      <c r="C1596" s="110"/>
      <c r="D1596" s="39"/>
      <c r="E1596" s="132"/>
    </row>
    <row r="1597" spans="1:5" ht="15" customHeight="1" x14ac:dyDescent="0.25">
      <c r="A1597" s="68" t="s">
        <v>16</v>
      </c>
      <c r="B1597" s="41"/>
      <c r="C1597" s="41"/>
      <c r="D1597" s="56"/>
      <c r="E1597" s="56"/>
    </row>
    <row r="1598" spans="1:5" ht="15" customHeight="1" x14ac:dyDescent="0.2">
      <c r="A1598" s="40" t="s">
        <v>69</v>
      </c>
      <c r="B1598" s="41"/>
      <c r="C1598" s="41"/>
      <c r="D1598" s="41"/>
      <c r="E1598" s="42" t="s">
        <v>70</v>
      </c>
    </row>
    <row r="1599" spans="1:5" ht="15" customHeight="1" x14ac:dyDescent="0.25">
      <c r="A1599" s="133"/>
      <c r="B1599" s="134"/>
      <c r="C1599" s="41"/>
      <c r="D1599" s="87"/>
      <c r="E1599" s="89"/>
    </row>
    <row r="1600" spans="1:5" ht="15" customHeight="1" x14ac:dyDescent="0.2">
      <c r="A1600" s="118"/>
      <c r="B1600" s="103"/>
      <c r="C1600" s="44" t="s">
        <v>41</v>
      </c>
      <c r="D1600" s="95" t="s">
        <v>58</v>
      </c>
      <c r="E1600" s="47" t="s">
        <v>43</v>
      </c>
    </row>
    <row r="1601" spans="1:5" ht="15" customHeight="1" x14ac:dyDescent="0.2">
      <c r="A1601" s="114"/>
      <c r="B1601" s="114"/>
      <c r="C1601" s="61">
        <v>3122</v>
      </c>
      <c r="D1601" s="91" t="s">
        <v>85</v>
      </c>
      <c r="E1601" s="75">
        <v>-320000</v>
      </c>
    </row>
    <row r="1602" spans="1:5" ht="15" customHeight="1" x14ac:dyDescent="0.2">
      <c r="A1602" s="114"/>
      <c r="B1602" s="114"/>
      <c r="C1602" s="61">
        <v>3233</v>
      </c>
      <c r="D1602" s="91" t="s">
        <v>85</v>
      </c>
      <c r="E1602" s="75">
        <v>320000</v>
      </c>
    </row>
    <row r="1603" spans="1:5" ht="15" customHeight="1" x14ac:dyDescent="0.2">
      <c r="A1603" s="121"/>
      <c r="B1603" s="128"/>
      <c r="C1603" s="77" t="s">
        <v>45</v>
      </c>
      <c r="D1603" s="92"/>
      <c r="E1603" s="93">
        <f>SUM(E1601:E1602)</f>
        <v>0</v>
      </c>
    </row>
    <row r="1604" spans="1:5" ht="15" customHeight="1" x14ac:dyDescent="0.2"/>
    <row r="1605" spans="1:5" ht="15" customHeight="1" x14ac:dyDescent="0.2"/>
    <row r="1606" spans="1:5" ht="15" customHeight="1" x14ac:dyDescent="0.2"/>
    <row r="1607" spans="1:5" ht="15" customHeight="1" x14ac:dyDescent="0.2"/>
    <row r="1608" spans="1:5" ht="15" customHeight="1" x14ac:dyDescent="0.2"/>
    <row r="1609" spans="1:5" ht="15" customHeight="1" x14ac:dyDescent="0.2"/>
    <row r="1610" spans="1:5" ht="15" customHeight="1" x14ac:dyDescent="0.2"/>
    <row r="1611" spans="1:5" ht="15" customHeight="1" x14ac:dyDescent="0.2"/>
    <row r="1612" spans="1:5" ht="15" customHeight="1" x14ac:dyDescent="0.2"/>
    <row r="1613" spans="1:5" ht="15" customHeight="1" x14ac:dyDescent="0.2"/>
    <row r="1614" spans="1:5" ht="15" customHeight="1" x14ac:dyDescent="0.25">
      <c r="A1614" s="36" t="s">
        <v>389</v>
      </c>
    </row>
    <row r="1615" spans="1:5" ht="15" customHeight="1" x14ac:dyDescent="0.2">
      <c r="A1615" s="174" t="s">
        <v>113</v>
      </c>
      <c r="B1615" s="174"/>
      <c r="C1615" s="174"/>
      <c r="D1615" s="174"/>
      <c r="E1615" s="174"/>
    </row>
    <row r="1616" spans="1:5" ht="15" customHeight="1" x14ac:dyDescent="0.2">
      <c r="A1616" s="174"/>
      <c r="B1616" s="174"/>
      <c r="C1616" s="174"/>
      <c r="D1616" s="174"/>
      <c r="E1616" s="174"/>
    </row>
    <row r="1617" spans="1:5" ht="15" customHeight="1" x14ac:dyDescent="0.2">
      <c r="A1617" s="175" t="s">
        <v>390</v>
      </c>
      <c r="B1617" s="175"/>
      <c r="C1617" s="175"/>
      <c r="D1617" s="175"/>
      <c r="E1617" s="175"/>
    </row>
    <row r="1618" spans="1:5" ht="15" customHeight="1" x14ac:dyDescent="0.2">
      <c r="A1618" s="175"/>
      <c r="B1618" s="175"/>
      <c r="C1618" s="175"/>
      <c r="D1618" s="175"/>
      <c r="E1618" s="175"/>
    </row>
    <row r="1619" spans="1:5" ht="15" customHeight="1" x14ac:dyDescent="0.2">
      <c r="A1619" s="175"/>
      <c r="B1619" s="175"/>
      <c r="C1619" s="175"/>
      <c r="D1619" s="175"/>
      <c r="E1619" s="175"/>
    </row>
    <row r="1620" spans="1:5" ht="15" customHeight="1" x14ac:dyDescent="0.2">
      <c r="A1620" s="175"/>
      <c r="B1620" s="175"/>
      <c r="C1620" s="175"/>
      <c r="D1620" s="175"/>
      <c r="E1620" s="175"/>
    </row>
    <row r="1621" spans="1:5" ht="15" customHeight="1" x14ac:dyDescent="0.2">
      <c r="A1621" s="175"/>
      <c r="B1621" s="175"/>
      <c r="C1621" s="175"/>
      <c r="D1621" s="175"/>
      <c r="E1621" s="175"/>
    </row>
    <row r="1622" spans="1:5" ht="15" customHeight="1" x14ac:dyDescent="0.2">
      <c r="A1622" s="39"/>
      <c r="B1622" s="130"/>
      <c r="C1622" s="110"/>
      <c r="D1622" s="39"/>
      <c r="E1622" s="132"/>
    </row>
    <row r="1623" spans="1:5" ht="15" customHeight="1" x14ac:dyDescent="0.25">
      <c r="A1623" s="68" t="s">
        <v>16</v>
      </c>
      <c r="B1623" s="41"/>
      <c r="C1623" s="41"/>
      <c r="D1623" s="56"/>
      <c r="E1623" s="56"/>
    </row>
    <row r="1624" spans="1:5" ht="15" customHeight="1" x14ac:dyDescent="0.2">
      <c r="A1624" s="40" t="s">
        <v>69</v>
      </c>
      <c r="B1624" s="41"/>
      <c r="C1624" s="41"/>
      <c r="D1624" s="41"/>
      <c r="E1624" s="42" t="s">
        <v>70</v>
      </c>
    </row>
    <row r="1625" spans="1:5" ht="15" customHeight="1" x14ac:dyDescent="0.25">
      <c r="A1625" s="133"/>
      <c r="B1625" s="134"/>
      <c r="C1625" s="41"/>
      <c r="D1625" s="87"/>
      <c r="E1625" s="89"/>
    </row>
    <row r="1626" spans="1:5" ht="15" customHeight="1" x14ac:dyDescent="0.2">
      <c r="A1626" s="118"/>
      <c r="B1626" s="103"/>
      <c r="C1626" s="44" t="s">
        <v>41</v>
      </c>
      <c r="D1626" s="95" t="s">
        <v>58</v>
      </c>
      <c r="E1626" s="47" t="s">
        <v>43</v>
      </c>
    </row>
    <row r="1627" spans="1:5" ht="15" customHeight="1" x14ac:dyDescent="0.2">
      <c r="A1627" s="114"/>
      <c r="B1627" s="114"/>
      <c r="C1627" s="61">
        <v>3314</v>
      </c>
      <c r="D1627" s="91" t="s">
        <v>85</v>
      </c>
      <c r="E1627" s="75">
        <v>-8000</v>
      </c>
    </row>
    <row r="1628" spans="1:5" ht="15" customHeight="1" x14ac:dyDescent="0.2">
      <c r="A1628" s="114"/>
      <c r="B1628" s="114"/>
      <c r="C1628" s="61">
        <v>3314</v>
      </c>
      <c r="D1628" s="91" t="s">
        <v>65</v>
      </c>
      <c r="E1628" s="75">
        <v>8000</v>
      </c>
    </row>
    <row r="1629" spans="1:5" ht="15" customHeight="1" x14ac:dyDescent="0.2">
      <c r="A1629" s="121"/>
      <c r="B1629" s="128"/>
      <c r="C1629" s="77" t="s">
        <v>45</v>
      </c>
      <c r="D1629" s="92"/>
      <c r="E1629" s="93">
        <f>SUM(E1627:E1628)</f>
        <v>0</v>
      </c>
    </row>
    <row r="1630" spans="1:5" ht="15" customHeight="1" x14ac:dyDescent="0.2"/>
    <row r="1631" spans="1:5" ht="15" customHeight="1" x14ac:dyDescent="0.2"/>
    <row r="1632" spans="1:5" ht="15" customHeight="1" x14ac:dyDescent="0.25">
      <c r="A1632" s="36" t="s">
        <v>391</v>
      </c>
    </row>
    <row r="1633" spans="1:5" ht="15" customHeight="1" x14ac:dyDescent="0.2">
      <c r="A1633" s="174" t="s">
        <v>108</v>
      </c>
      <c r="B1633" s="174"/>
      <c r="C1633" s="174"/>
      <c r="D1633" s="174"/>
      <c r="E1633" s="174"/>
    </row>
    <row r="1634" spans="1:5" ht="15" customHeight="1" x14ac:dyDescent="0.2">
      <c r="A1634" s="174"/>
      <c r="B1634" s="174"/>
      <c r="C1634" s="174"/>
      <c r="D1634" s="174"/>
      <c r="E1634" s="174"/>
    </row>
    <row r="1635" spans="1:5" ht="15" customHeight="1" x14ac:dyDescent="0.2">
      <c r="A1635" s="175" t="s">
        <v>392</v>
      </c>
      <c r="B1635" s="175"/>
      <c r="C1635" s="175"/>
      <c r="D1635" s="175"/>
      <c r="E1635" s="175"/>
    </row>
    <row r="1636" spans="1:5" ht="15" customHeight="1" x14ac:dyDescent="0.2">
      <c r="A1636" s="175"/>
      <c r="B1636" s="175"/>
      <c r="C1636" s="175"/>
      <c r="D1636" s="175"/>
      <c r="E1636" s="175"/>
    </row>
    <row r="1637" spans="1:5" ht="15" customHeight="1" x14ac:dyDescent="0.2">
      <c r="A1637" s="175"/>
      <c r="B1637" s="175"/>
      <c r="C1637" s="175"/>
      <c r="D1637" s="175"/>
      <c r="E1637" s="175"/>
    </row>
    <row r="1638" spans="1:5" ht="15" customHeight="1" x14ac:dyDescent="0.2">
      <c r="A1638" s="175"/>
      <c r="B1638" s="175"/>
      <c r="C1638" s="175"/>
      <c r="D1638" s="175"/>
      <c r="E1638" s="175"/>
    </row>
    <row r="1639" spans="1:5" ht="15" customHeight="1" x14ac:dyDescent="0.2">
      <c r="A1639" s="175"/>
      <c r="B1639" s="175"/>
      <c r="C1639" s="175"/>
      <c r="D1639" s="175"/>
      <c r="E1639" s="175"/>
    </row>
    <row r="1640" spans="1:5" ht="15" customHeight="1" x14ac:dyDescent="0.2">
      <c r="A1640" s="175"/>
      <c r="B1640" s="175"/>
      <c r="C1640" s="175"/>
      <c r="D1640" s="175"/>
      <c r="E1640" s="175"/>
    </row>
    <row r="1641" spans="1:5" ht="15" customHeight="1" x14ac:dyDescent="0.2"/>
    <row r="1642" spans="1:5" ht="15" customHeight="1" x14ac:dyDescent="0.25">
      <c r="A1642" s="68" t="s">
        <v>16</v>
      </c>
      <c r="B1642" s="41"/>
      <c r="C1642" s="41"/>
      <c r="D1642" s="56"/>
      <c r="E1642" s="56"/>
    </row>
    <row r="1643" spans="1:5" ht="15" customHeight="1" x14ac:dyDescent="0.2">
      <c r="A1643" s="40" t="s">
        <v>81</v>
      </c>
      <c r="B1643" s="41"/>
      <c r="C1643" s="41"/>
      <c r="D1643" s="41"/>
      <c r="E1643" s="42" t="s">
        <v>155</v>
      </c>
    </row>
    <row r="1644" spans="1:5" ht="15" customHeight="1" x14ac:dyDescent="0.2">
      <c r="A1644" s="87"/>
      <c r="B1644" s="88"/>
      <c r="C1644" s="41"/>
      <c r="D1644" s="87"/>
      <c r="E1644" s="89"/>
    </row>
    <row r="1645" spans="1:5" ht="15" customHeight="1" x14ac:dyDescent="0.2">
      <c r="A1645" s="118"/>
      <c r="B1645" s="118"/>
      <c r="C1645" s="44" t="s">
        <v>41</v>
      </c>
      <c r="D1645" s="95" t="s">
        <v>58</v>
      </c>
      <c r="E1645" s="44" t="s">
        <v>43</v>
      </c>
    </row>
    <row r="1646" spans="1:5" ht="15" customHeight="1" x14ac:dyDescent="0.2">
      <c r="A1646" s="158"/>
      <c r="B1646" s="105"/>
      <c r="C1646" s="61">
        <v>4374</v>
      </c>
      <c r="D1646" s="91" t="s">
        <v>65</v>
      </c>
      <c r="E1646" s="75">
        <v>-15594.02</v>
      </c>
    </row>
    <row r="1647" spans="1:5" ht="15" customHeight="1" x14ac:dyDescent="0.2">
      <c r="A1647" s="158"/>
      <c r="B1647" s="105"/>
      <c r="C1647" s="61">
        <v>4371</v>
      </c>
      <c r="D1647" s="91" t="s">
        <v>65</v>
      </c>
      <c r="E1647" s="75">
        <v>15594.02</v>
      </c>
    </row>
    <row r="1648" spans="1:5" ht="15" customHeight="1" x14ac:dyDescent="0.2">
      <c r="A1648" s="121"/>
      <c r="B1648" s="41"/>
      <c r="C1648" s="77" t="s">
        <v>45</v>
      </c>
      <c r="D1648" s="92"/>
      <c r="E1648" s="93">
        <f>SUM(E1646:E1647)</f>
        <v>0</v>
      </c>
    </row>
    <row r="1649" spans="1:5" ht="15" customHeight="1" x14ac:dyDescent="0.2"/>
    <row r="1650" spans="1:5" ht="15" customHeight="1" x14ac:dyDescent="0.2"/>
    <row r="1651" spans="1:5" ht="15" customHeight="1" x14ac:dyDescent="0.25">
      <c r="A1651" s="36" t="s">
        <v>393</v>
      </c>
    </row>
    <row r="1652" spans="1:5" ht="15" customHeight="1" x14ac:dyDescent="0.2">
      <c r="A1652" s="174" t="s">
        <v>108</v>
      </c>
      <c r="B1652" s="174"/>
      <c r="C1652" s="174"/>
      <c r="D1652" s="174"/>
      <c r="E1652" s="174"/>
    </row>
    <row r="1653" spans="1:5" ht="15" customHeight="1" x14ac:dyDescent="0.2">
      <c r="A1653" s="174"/>
      <c r="B1653" s="174"/>
      <c r="C1653" s="174"/>
      <c r="D1653" s="174"/>
      <c r="E1653" s="174"/>
    </row>
    <row r="1654" spans="1:5" ht="15" customHeight="1" x14ac:dyDescent="0.2">
      <c r="A1654" s="175" t="s">
        <v>394</v>
      </c>
      <c r="B1654" s="175"/>
      <c r="C1654" s="175"/>
      <c r="D1654" s="175"/>
      <c r="E1654" s="175"/>
    </row>
    <row r="1655" spans="1:5" ht="15" customHeight="1" x14ac:dyDescent="0.2">
      <c r="A1655" s="175"/>
      <c r="B1655" s="175"/>
      <c r="C1655" s="175"/>
      <c r="D1655" s="175"/>
      <c r="E1655" s="175"/>
    </row>
    <row r="1656" spans="1:5" ht="15" customHeight="1" x14ac:dyDescent="0.2">
      <c r="A1656" s="175"/>
      <c r="B1656" s="175"/>
      <c r="C1656" s="175"/>
      <c r="D1656" s="175"/>
      <c r="E1656" s="175"/>
    </row>
    <row r="1657" spans="1:5" ht="15" customHeight="1" x14ac:dyDescent="0.2">
      <c r="A1657" s="175"/>
      <c r="B1657" s="175"/>
      <c r="C1657" s="175"/>
      <c r="D1657" s="175"/>
      <c r="E1657" s="175"/>
    </row>
    <row r="1658" spans="1:5" ht="15" customHeight="1" x14ac:dyDescent="0.2">
      <c r="A1658" s="175"/>
      <c r="B1658" s="175"/>
      <c r="C1658" s="175"/>
      <c r="D1658" s="175"/>
      <c r="E1658" s="175"/>
    </row>
    <row r="1659" spans="1:5" ht="15" customHeight="1" x14ac:dyDescent="0.2">
      <c r="A1659" s="175"/>
      <c r="B1659" s="175"/>
      <c r="C1659" s="175"/>
      <c r="D1659" s="175"/>
      <c r="E1659" s="175"/>
    </row>
    <row r="1660" spans="1:5" ht="15" customHeight="1" x14ac:dyDescent="0.2"/>
    <row r="1661" spans="1:5" ht="15" customHeight="1" x14ac:dyDescent="0.2"/>
    <row r="1662" spans="1:5" ht="15" customHeight="1" x14ac:dyDescent="0.2"/>
    <row r="1663" spans="1:5" ht="15" customHeight="1" x14ac:dyDescent="0.2"/>
    <row r="1664" spans="1:5" ht="15" customHeight="1" x14ac:dyDescent="0.2"/>
    <row r="1665" spans="1:5" ht="15" customHeight="1" x14ac:dyDescent="0.2"/>
    <row r="1666" spans="1:5" ht="15" customHeight="1" x14ac:dyDescent="0.25">
      <c r="A1666" s="68" t="s">
        <v>16</v>
      </c>
      <c r="B1666" s="41"/>
      <c r="C1666" s="41"/>
      <c r="D1666" s="56"/>
      <c r="E1666" s="56"/>
    </row>
    <row r="1667" spans="1:5" ht="15" customHeight="1" x14ac:dyDescent="0.2">
      <c r="A1667" s="40" t="s">
        <v>81</v>
      </c>
      <c r="B1667" s="41"/>
      <c r="C1667" s="41"/>
      <c r="D1667" s="41"/>
      <c r="E1667" s="42" t="s">
        <v>155</v>
      </c>
    </row>
    <row r="1668" spans="1:5" ht="15" customHeight="1" x14ac:dyDescent="0.2">
      <c r="A1668" s="87"/>
      <c r="B1668" s="88"/>
      <c r="C1668" s="41"/>
      <c r="D1668" s="87"/>
      <c r="E1668" s="89"/>
    </row>
    <row r="1669" spans="1:5" ht="15" customHeight="1" x14ac:dyDescent="0.2">
      <c r="A1669" s="118"/>
      <c r="B1669" s="118"/>
      <c r="C1669" s="44" t="s">
        <v>41</v>
      </c>
      <c r="D1669" s="95" t="s">
        <v>58</v>
      </c>
      <c r="E1669" s="44" t="s">
        <v>43</v>
      </c>
    </row>
    <row r="1670" spans="1:5" ht="15" customHeight="1" x14ac:dyDescent="0.2">
      <c r="A1670" s="158"/>
      <c r="B1670" s="105"/>
      <c r="C1670" s="61">
        <v>4374</v>
      </c>
      <c r="D1670" s="91" t="s">
        <v>65</v>
      </c>
      <c r="E1670" s="75">
        <f>-44568.32-5243.33</f>
        <v>-49811.65</v>
      </c>
    </row>
    <row r="1671" spans="1:5" ht="15" customHeight="1" x14ac:dyDescent="0.2">
      <c r="A1671" s="158"/>
      <c r="B1671" s="105"/>
      <c r="C1671" s="61">
        <v>4351</v>
      </c>
      <c r="D1671" s="91" t="s">
        <v>65</v>
      </c>
      <c r="E1671" s="75">
        <v>49811.65</v>
      </c>
    </row>
    <row r="1672" spans="1:5" ht="15" customHeight="1" x14ac:dyDescent="0.2">
      <c r="A1672" s="121"/>
      <c r="B1672" s="41"/>
      <c r="C1672" s="77" t="s">
        <v>45</v>
      </c>
      <c r="D1672" s="92"/>
      <c r="E1672" s="93">
        <f>SUM(E1670:E1671)</f>
        <v>0</v>
      </c>
    </row>
    <row r="1673" spans="1:5" ht="15" customHeight="1" x14ac:dyDescent="0.2"/>
    <row r="1674" spans="1:5" ht="15" customHeight="1" x14ac:dyDescent="0.2"/>
    <row r="1675" spans="1:5" ht="15" customHeight="1" x14ac:dyDescent="0.25">
      <c r="A1675" s="36" t="s">
        <v>395</v>
      </c>
    </row>
    <row r="1676" spans="1:5" ht="15" customHeight="1" x14ac:dyDescent="0.2">
      <c r="A1676" s="174" t="s">
        <v>157</v>
      </c>
      <c r="B1676" s="174"/>
      <c r="C1676" s="174"/>
      <c r="D1676" s="174"/>
      <c r="E1676" s="174"/>
    </row>
    <row r="1677" spans="1:5" ht="15" customHeight="1" x14ac:dyDescent="0.2">
      <c r="A1677" s="174"/>
      <c r="B1677" s="174"/>
      <c r="C1677" s="174"/>
      <c r="D1677" s="174"/>
      <c r="E1677" s="174"/>
    </row>
    <row r="1678" spans="1:5" ht="15" customHeight="1" x14ac:dyDescent="0.2">
      <c r="A1678" s="175" t="s">
        <v>438</v>
      </c>
      <c r="B1678" s="175"/>
      <c r="C1678" s="175"/>
      <c r="D1678" s="175"/>
      <c r="E1678" s="175"/>
    </row>
    <row r="1679" spans="1:5" ht="15" customHeight="1" x14ac:dyDescent="0.2">
      <c r="A1679" s="175"/>
      <c r="B1679" s="175"/>
      <c r="C1679" s="175"/>
      <c r="D1679" s="175"/>
      <c r="E1679" s="175"/>
    </row>
    <row r="1680" spans="1:5" ht="15" customHeight="1" x14ac:dyDescent="0.2">
      <c r="A1680" s="175"/>
      <c r="B1680" s="175"/>
      <c r="C1680" s="175"/>
      <c r="D1680" s="175"/>
      <c r="E1680" s="175"/>
    </row>
    <row r="1681" spans="1:5" ht="15" customHeight="1" x14ac:dyDescent="0.2">
      <c r="A1681" s="175"/>
      <c r="B1681" s="175"/>
      <c r="C1681" s="175"/>
      <c r="D1681" s="175"/>
      <c r="E1681" s="175"/>
    </row>
    <row r="1682" spans="1:5" ht="15" customHeight="1" x14ac:dyDescent="0.2">
      <c r="A1682" s="175"/>
      <c r="B1682" s="175"/>
      <c r="C1682" s="175"/>
      <c r="D1682" s="175"/>
      <c r="E1682" s="175"/>
    </row>
    <row r="1683" spans="1:5" ht="15" customHeight="1" x14ac:dyDescent="0.2">
      <c r="A1683" s="175"/>
      <c r="B1683" s="175"/>
      <c r="C1683" s="175"/>
      <c r="D1683" s="175"/>
      <c r="E1683" s="175"/>
    </row>
    <row r="1684" spans="1:5" ht="15" customHeight="1" x14ac:dyDescent="0.2">
      <c r="A1684" s="175"/>
      <c r="B1684" s="175"/>
      <c r="C1684" s="175"/>
      <c r="D1684" s="175"/>
      <c r="E1684" s="175"/>
    </row>
    <row r="1685" spans="1:5" ht="15" customHeight="1" x14ac:dyDescent="0.2">
      <c r="A1685" s="175"/>
      <c r="B1685" s="175"/>
      <c r="C1685" s="175"/>
      <c r="D1685" s="175"/>
      <c r="E1685" s="175"/>
    </row>
    <row r="1686" spans="1:5" ht="15" customHeight="1" x14ac:dyDescent="0.2"/>
    <row r="1687" spans="1:5" ht="15" customHeight="1" x14ac:dyDescent="0.25">
      <c r="A1687" s="38" t="s">
        <v>16</v>
      </c>
      <c r="B1687" s="39"/>
      <c r="C1687" s="39"/>
      <c r="D1687" s="39"/>
      <c r="E1687" s="56"/>
    </row>
    <row r="1688" spans="1:5" ht="15" customHeight="1" x14ac:dyDescent="0.2">
      <c r="A1688" s="83" t="s">
        <v>159</v>
      </c>
      <c r="B1688" s="146"/>
      <c r="C1688" s="146"/>
      <c r="D1688" s="146"/>
      <c r="E1688" s="56" t="s">
        <v>160</v>
      </c>
    </row>
    <row r="1689" spans="1:5" ht="15" customHeight="1" x14ac:dyDescent="0.2"/>
    <row r="1690" spans="1:5" ht="15" customHeight="1" x14ac:dyDescent="0.2">
      <c r="B1690" s="44" t="s">
        <v>40</v>
      </c>
      <c r="C1690" s="45" t="s">
        <v>41</v>
      </c>
      <c r="D1690" s="59" t="s">
        <v>42</v>
      </c>
      <c r="E1690" s="47" t="s">
        <v>43</v>
      </c>
    </row>
    <row r="1691" spans="1:5" ht="15" customHeight="1" x14ac:dyDescent="0.2">
      <c r="B1691" s="48">
        <v>10</v>
      </c>
      <c r="C1691" s="61"/>
      <c r="D1691" s="91" t="s">
        <v>197</v>
      </c>
      <c r="E1691" s="75">
        <v>-600000</v>
      </c>
    </row>
    <row r="1692" spans="1:5" ht="15" customHeight="1" x14ac:dyDescent="0.2">
      <c r="B1692" s="48">
        <v>10</v>
      </c>
      <c r="C1692" s="61"/>
      <c r="D1692" s="62" t="s">
        <v>183</v>
      </c>
      <c r="E1692" s="75">
        <v>600000</v>
      </c>
    </row>
    <row r="1693" spans="1:5" ht="15" customHeight="1" x14ac:dyDescent="0.2">
      <c r="B1693" s="155"/>
      <c r="C1693" s="53" t="s">
        <v>45</v>
      </c>
      <c r="D1693" s="65"/>
      <c r="E1693" s="66">
        <f>SUM(E1691:E1692)</f>
        <v>0</v>
      </c>
    </row>
    <row r="1694" spans="1:5" ht="15" customHeight="1" x14ac:dyDescent="0.2"/>
    <row r="1695" spans="1:5" ht="15" customHeight="1" x14ac:dyDescent="0.2"/>
    <row r="1696" spans="1:5" ht="15" customHeight="1" x14ac:dyDescent="0.25">
      <c r="A1696" s="36" t="s">
        <v>396</v>
      </c>
    </row>
    <row r="1697" spans="1:5" ht="15" customHeight="1" x14ac:dyDescent="0.2">
      <c r="A1697" s="174" t="s">
        <v>157</v>
      </c>
      <c r="B1697" s="174"/>
      <c r="C1697" s="174"/>
      <c r="D1697" s="174"/>
      <c r="E1697" s="174"/>
    </row>
    <row r="1698" spans="1:5" ht="15" customHeight="1" x14ac:dyDescent="0.2">
      <c r="A1698" s="174"/>
      <c r="B1698" s="174"/>
      <c r="C1698" s="174"/>
      <c r="D1698" s="174"/>
      <c r="E1698" s="174"/>
    </row>
    <row r="1699" spans="1:5" ht="15" customHeight="1" x14ac:dyDescent="0.2">
      <c r="A1699" s="175" t="s">
        <v>439</v>
      </c>
      <c r="B1699" s="175"/>
      <c r="C1699" s="175"/>
      <c r="D1699" s="175"/>
      <c r="E1699" s="175"/>
    </row>
    <row r="1700" spans="1:5" ht="15" customHeight="1" x14ac:dyDescent="0.2">
      <c r="A1700" s="175"/>
      <c r="B1700" s="175"/>
      <c r="C1700" s="175"/>
      <c r="D1700" s="175"/>
      <c r="E1700" s="175"/>
    </row>
    <row r="1701" spans="1:5" ht="15" customHeight="1" x14ac:dyDescent="0.2">
      <c r="A1701" s="175"/>
      <c r="B1701" s="175"/>
      <c r="C1701" s="175"/>
      <c r="D1701" s="175"/>
      <c r="E1701" s="175"/>
    </row>
    <row r="1702" spans="1:5" ht="15" customHeight="1" x14ac:dyDescent="0.2">
      <c r="A1702" s="175"/>
      <c r="B1702" s="175"/>
      <c r="C1702" s="175"/>
      <c r="D1702" s="175"/>
      <c r="E1702" s="175"/>
    </row>
    <row r="1703" spans="1:5" ht="15" customHeight="1" x14ac:dyDescent="0.2">
      <c r="A1703" s="175"/>
      <c r="B1703" s="175"/>
      <c r="C1703" s="175"/>
      <c r="D1703" s="175"/>
      <c r="E1703" s="175"/>
    </row>
    <row r="1704" spans="1:5" ht="15" customHeight="1" x14ac:dyDescent="0.2">
      <c r="A1704" s="175"/>
      <c r="B1704" s="175"/>
      <c r="C1704" s="175"/>
      <c r="D1704" s="175"/>
      <c r="E1704" s="175"/>
    </row>
    <row r="1705" spans="1:5" ht="15" customHeight="1" x14ac:dyDescent="0.2">
      <c r="A1705" s="175"/>
      <c r="B1705" s="175"/>
      <c r="C1705" s="175"/>
      <c r="D1705" s="175"/>
      <c r="E1705" s="175"/>
    </row>
    <row r="1706" spans="1:5" ht="15" customHeight="1" x14ac:dyDescent="0.2">
      <c r="A1706" s="175"/>
      <c r="B1706" s="175"/>
      <c r="C1706" s="175"/>
      <c r="D1706" s="175"/>
      <c r="E1706" s="175"/>
    </row>
    <row r="1707" spans="1:5" ht="15" customHeight="1" x14ac:dyDescent="0.2"/>
    <row r="1708" spans="1:5" ht="15" customHeight="1" x14ac:dyDescent="0.25">
      <c r="A1708" s="38" t="s">
        <v>16</v>
      </c>
      <c r="B1708" s="39"/>
      <c r="C1708" s="39"/>
      <c r="D1708" s="39"/>
      <c r="E1708" s="56"/>
    </row>
    <row r="1709" spans="1:5" ht="15" customHeight="1" x14ac:dyDescent="0.2">
      <c r="A1709" s="83" t="s">
        <v>159</v>
      </c>
      <c r="B1709" s="146"/>
      <c r="C1709" s="146"/>
      <c r="D1709" s="146"/>
      <c r="E1709" s="56" t="s">
        <v>160</v>
      </c>
    </row>
    <row r="1710" spans="1:5" ht="15" customHeight="1" x14ac:dyDescent="0.2"/>
    <row r="1711" spans="1:5" ht="15" customHeight="1" x14ac:dyDescent="0.2">
      <c r="B1711" s="44" t="s">
        <v>40</v>
      </c>
      <c r="C1711" s="45" t="s">
        <v>41</v>
      </c>
      <c r="D1711" s="59" t="s">
        <v>42</v>
      </c>
      <c r="E1711" s="47" t="s">
        <v>43</v>
      </c>
    </row>
    <row r="1712" spans="1:5" ht="15" customHeight="1" x14ac:dyDescent="0.2">
      <c r="B1712" s="48">
        <v>301</v>
      </c>
      <c r="C1712" s="61"/>
      <c r="D1712" s="62" t="s">
        <v>183</v>
      </c>
      <c r="E1712" s="75">
        <f>-1366000-1921600</f>
        <v>-3287600</v>
      </c>
    </row>
    <row r="1713" spans="1:5" ht="15" customHeight="1" x14ac:dyDescent="0.2">
      <c r="B1713" s="48">
        <v>300</v>
      </c>
      <c r="C1713" s="61"/>
      <c r="D1713" s="62" t="s">
        <v>183</v>
      </c>
      <c r="E1713" s="75">
        <f>1366000+1921600</f>
        <v>3287600</v>
      </c>
    </row>
    <row r="1714" spans="1:5" ht="15" customHeight="1" x14ac:dyDescent="0.2">
      <c r="B1714" s="155"/>
      <c r="C1714" s="53" t="s">
        <v>45</v>
      </c>
      <c r="D1714" s="65"/>
      <c r="E1714" s="66">
        <f>SUM(E1712:E1713)</f>
        <v>0</v>
      </c>
    </row>
    <row r="1715" spans="1:5" ht="15" customHeight="1" x14ac:dyDescent="0.2"/>
    <row r="1716" spans="1:5" ht="15" customHeight="1" x14ac:dyDescent="0.2"/>
    <row r="1717" spans="1:5" ht="15" customHeight="1" x14ac:dyDescent="0.2"/>
    <row r="1718" spans="1:5" ht="15" customHeight="1" x14ac:dyDescent="0.25">
      <c r="A1718" s="36" t="s">
        <v>397</v>
      </c>
    </row>
    <row r="1719" spans="1:5" ht="15" customHeight="1" x14ac:dyDescent="0.2">
      <c r="A1719" s="174" t="s">
        <v>157</v>
      </c>
      <c r="B1719" s="174"/>
      <c r="C1719" s="174"/>
      <c r="D1719" s="174"/>
      <c r="E1719" s="174"/>
    </row>
    <row r="1720" spans="1:5" ht="15" customHeight="1" x14ac:dyDescent="0.2">
      <c r="A1720" s="174"/>
      <c r="B1720" s="174"/>
      <c r="C1720" s="174"/>
      <c r="D1720" s="174"/>
      <c r="E1720" s="174"/>
    </row>
    <row r="1721" spans="1:5" ht="15" customHeight="1" x14ac:dyDescent="0.2">
      <c r="A1721" s="175" t="s">
        <v>440</v>
      </c>
      <c r="B1721" s="175"/>
      <c r="C1721" s="175"/>
      <c r="D1721" s="175"/>
      <c r="E1721" s="175"/>
    </row>
    <row r="1722" spans="1:5" ht="15" customHeight="1" x14ac:dyDescent="0.2">
      <c r="A1722" s="175"/>
      <c r="B1722" s="175"/>
      <c r="C1722" s="175"/>
      <c r="D1722" s="175"/>
      <c r="E1722" s="175"/>
    </row>
    <row r="1723" spans="1:5" ht="15" customHeight="1" x14ac:dyDescent="0.2">
      <c r="A1723" s="175"/>
      <c r="B1723" s="175"/>
      <c r="C1723" s="175"/>
      <c r="D1723" s="175"/>
      <c r="E1723" s="175"/>
    </row>
    <row r="1724" spans="1:5" ht="15" customHeight="1" x14ac:dyDescent="0.2">
      <c r="A1724" s="175"/>
      <c r="B1724" s="175"/>
      <c r="C1724" s="175"/>
      <c r="D1724" s="175"/>
      <c r="E1724" s="175"/>
    </row>
    <row r="1725" spans="1:5" ht="15" customHeight="1" x14ac:dyDescent="0.2">
      <c r="A1725" s="175"/>
      <c r="B1725" s="175"/>
      <c r="C1725" s="175"/>
      <c r="D1725" s="175"/>
      <c r="E1725" s="175"/>
    </row>
    <row r="1726" spans="1:5" ht="15" customHeight="1" x14ac:dyDescent="0.2">
      <c r="A1726" s="175"/>
      <c r="B1726" s="175"/>
      <c r="C1726" s="175"/>
      <c r="D1726" s="175"/>
      <c r="E1726" s="175"/>
    </row>
    <row r="1727" spans="1:5" ht="15" customHeight="1" x14ac:dyDescent="0.2">
      <c r="A1727" s="175"/>
      <c r="B1727" s="175"/>
      <c r="C1727" s="175"/>
      <c r="D1727" s="175"/>
      <c r="E1727" s="175"/>
    </row>
    <row r="1728" spans="1:5" ht="15" customHeight="1" x14ac:dyDescent="0.2">
      <c r="A1728" s="175"/>
      <c r="B1728" s="175"/>
      <c r="C1728" s="175"/>
      <c r="D1728" s="175"/>
      <c r="E1728" s="175"/>
    </row>
    <row r="1729" spans="1:5" ht="15" customHeight="1" x14ac:dyDescent="0.2">
      <c r="A1729" s="175"/>
      <c r="B1729" s="175"/>
      <c r="C1729" s="175"/>
      <c r="D1729" s="175"/>
      <c r="E1729" s="175"/>
    </row>
    <row r="1730" spans="1:5" ht="15" customHeight="1" x14ac:dyDescent="0.2"/>
    <row r="1731" spans="1:5" ht="15" customHeight="1" x14ac:dyDescent="0.25">
      <c r="A1731" s="38" t="s">
        <v>16</v>
      </c>
      <c r="B1731" s="39"/>
      <c r="C1731" s="39"/>
      <c r="D1731" s="39"/>
      <c r="E1731" s="56"/>
    </row>
    <row r="1732" spans="1:5" ht="15" customHeight="1" x14ac:dyDescent="0.2">
      <c r="A1732" s="83" t="s">
        <v>159</v>
      </c>
      <c r="B1732" s="146"/>
      <c r="C1732" s="146"/>
      <c r="D1732" s="146"/>
      <c r="E1732" s="56" t="s">
        <v>160</v>
      </c>
    </row>
    <row r="1733" spans="1:5" ht="15" customHeight="1" x14ac:dyDescent="0.2"/>
    <row r="1734" spans="1:5" ht="15" customHeight="1" x14ac:dyDescent="0.2">
      <c r="B1734" s="44" t="s">
        <v>40</v>
      </c>
      <c r="C1734" s="45" t="s">
        <v>41</v>
      </c>
      <c r="D1734" s="59" t="s">
        <v>42</v>
      </c>
      <c r="E1734" s="47" t="s">
        <v>43</v>
      </c>
    </row>
    <row r="1735" spans="1:5" ht="15" customHeight="1" x14ac:dyDescent="0.2">
      <c r="B1735" s="48">
        <v>307</v>
      </c>
      <c r="C1735" s="61"/>
      <c r="D1735" s="62" t="s">
        <v>183</v>
      </c>
      <c r="E1735" s="75">
        <v>-136100</v>
      </c>
    </row>
    <row r="1736" spans="1:5" ht="15" customHeight="1" x14ac:dyDescent="0.2">
      <c r="B1736" s="48">
        <v>301</v>
      </c>
      <c r="C1736" s="61"/>
      <c r="D1736" s="62" t="s">
        <v>183</v>
      </c>
      <c r="E1736" s="75">
        <v>136100</v>
      </c>
    </row>
    <row r="1737" spans="1:5" ht="15" customHeight="1" x14ac:dyDescent="0.2">
      <c r="B1737" s="155"/>
      <c r="C1737" s="53" t="s">
        <v>45</v>
      </c>
      <c r="D1737" s="65"/>
      <c r="E1737" s="66">
        <f>SUM(E1735:E1736)</f>
        <v>0</v>
      </c>
    </row>
    <row r="1738" spans="1:5" ht="15" customHeight="1" x14ac:dyDescent="0.2"/>
    <row r="1739" spans="1:5" ht="15" customHeight="1" x14ac:dyDescent="0.2"/>
    <row r="1740" spans="1:5" ht="15" customHeight="1" x14ac:dyDescent="0.25">
      <c r="A1740" s="36" t="s">
        <v>398</v>
      </c>
    </row>
    <row r="1741" spans="1:5" ht="15" customHeight="1" x14ac:dyDescent="0.2">
      <c r="A1741" s="174" t="s">
        <v>157</v>
      </c>
      <c r="B1741" s="174"/>
      <c r="C1741" s="174"/>
      <c r="D1741" s="174"/>
      <c r="E1741" s="174"/>
    </row>
    <row r="1742" spans="1:5" ht="15" customHeight="1" x14ac:dyDescent="0.2">
      <c r="A1742" s="174"/>
      <c r="B1742" s="174"/>
      <c r="C1742" s="174"/>
      <c r="D1742" s="174"/>
      <c r="E1742" s="174"/>
    </row>
    <row r="1743" spans="1:5" ht="15" customHeight="1" x14ac:dyDescent="0.2">
      <c r="A1743" s="175" t="s">
        <v>441</v>
      </c>
      <c r="B1743" s="175"/>
      <c r="C1743" s="175"/>
      <c r="D1743" s="175"/>
      <c r="E1743" s="175"/>
    </row>
    <row r="1744" spans="1:5" ht="15" customHeight="1" x14ac:dyDescent="0.2">
      <c r="A1744" s="175"/>
      <c r="B1744" s="175"/>
      <c r="C1744" s="175"/>
      <c r="D1744" s="175"/>
      <c r="E1744" s="175"/>
    </row>
    <row r="1745" spans="1:5" ht="15" customHeight="1" x14ac:dyDescent="0.2">
      <c r="A1745" s="175"/>
      <c r="B1745" s="175"/>
      <c r="C1745" s="175"/>
      <c r="D1745" s="175"/>
      <c r="E1745" s="175"/>
    </row>
    <row r="1746" spans="1:5" ht="15" customHeight="1" x14ac:dyDescent="0.2">
      <c r="A1746" s="175"/>
      <c r="B1746" s="175"/>
      <c r="C1746" s="175"/>
      <c r="D1746" s="175"/>
      <c r="E1746" s="175"/>
    </row>
    <row r="1747" spans="1:5" ht="15" customHeight="1" x14ac:dyDescent="0.2">
      <c r="A1747" s="175"/>
      <c r="B1747" s="175"/>
      <c r="C1747" s="175"/>
      <c r="D1747" s="175"/>
      <c r="E1747" s="175"/>
    </row>
    <row r="1748" spans="1:5" ht="15" customHeight="1" x14ac:dyDescent="0.2">
      <c r="A1748" s="175"/>
      <c r="B1748" s="175"/>
      <c r="C1748" s="175"/>
      <c r="D1748" s="175"/>
      <c r="E1748" s="175"/>
    </row>
    <row r="1749" spans="1:5" ht="15" customHeight="1" x14ac:dyDescent="0.2">
      <c r="A1749" s="175"/>
      <c r="B1749" s="175"/>
      <c r="C1749" s="175"/>
      <c r="D1749" s="175"/>
      <c r="E1749" s="175"/>
    </row>
    <row r="1750" spans="1:5" ht="15" customHeight="1" x14ac:dyDescent="0.2">
      <c r="A1750" s="175"/>
      <c r="B1750" s="175"/>
      <c r="C1750" s="175"/>
      <c r="D1750" s="175"/>
      <c r="E1750" s="175"/>
    </row>
    <row r="1751" spans="1:5" ht="15" customHeight="1" x14ac:dyDescent="0.2">
      <c r="A1751" s="175"/>
      <c r="B1751" s="175"/>
      <c r="C1751" s="175"/>
      <c r="D1751" s="175"/>
      <c r="E1751" s="175"/>
    </row>
    <row r="1752" spans="1:5" ht="15" customHeight="1" x14ac:dyDescent="0.2">
      <c r="A1752" s="175"/>
      <c r="B1752" s="175"/>
      <c r="C1752" s="175"/>
      <c r="D1752" s="175"/>
      <c r="E1752" s="175"/>
    </row>
    <row r="1753" spans="1:5" ht="15" customHeight="1" x14ac:dyDescent="0.2">
      <c r="A1753" s="175"/>
      <c r="B1753" s="175"/>
      <c r="C1753" s="175"/>
      <c r="D1753" s="175"/>
      <c r="E1753" s="175"/>
    </row>
    <row r="1754" spans="1:5" ht="15" customHeight="1" x14ac:dyDescent="0.2"/>
    <row r="1755" spans="1:5" ht="15" customHeight="1" x14ac:dyDescent="0.25">
      <c r="A1755" s="38" t="s">
        <v>16</v>
      </c>
      <c r="B1755" s="39"/>
      <c r="C1755" s="39"/>
      <c r="D1755" s="39"/>
      <c r="E1755" s="56"/>
    </row>
    <row r="1756" spans="1:5" ht="15" customHeight="1" x14ac:dyDescent="0.2">
      <c r="A1756" s="83" t="s">
        <v>159</v>
      </c>
      <c r="B1756" s="146"/>
      <c r="C1756" s="146"/>
      <c r="D1756" s="146"/>
      <c r="E1756" s="56" t="s">
        <v>160</v>
      </c>
    </row>
    <row r="1757" spans="1:5" ht="15" customHeight="1" x14ac:dyDescent="0.2"/>
    <row r="1758" spans="1:5" ht="15" customHeight="1" x14ac:dyDescent="0.2">
      <c r="B1758" s="44" t="s">
        <v>40</v>
      </c>
      <c r="C1758" s="45" t="s">
        <v>41</v>
      </c>
      <c r="D1758" s="59" t="s">
        <v>42</v>
      </c>
      <c r="E1758" s="47" t="s">
        <v>43</v>
      </c>
    </row>
    <row r="1759" spans="1:5" ht="15" customHeight="1" x14ac:dyDescent="0.2">
      <c r="B1759" s="48">
        <v>307</v>
      </c>
      <c r="C1759" s="61"/>
      <c r="D1759" s="62" t="s">
        <v>183</v>
      </c>
      <c r="E1759" s="75">
        <v>-3562.63</v>
      </c>
    </row>
    <row r="1760" spans="1:5" ht="15" customHeight="1" x14ac:dyDescent="0.2">
      <c r="B1760" s="48">
        <v>303</v>
      </c>
      <c r="C1760" s="61"/>
      <c r="D1760" s="62" t="s">
        <v>183</v>
      </c>
      <c r="E1760" s="75">
        <f>2034.62+1528.01</f>
        <v>3562.63</v>
      </c>
    </row>
    <row r="1761" spans="1:5" ht="15" customHeight="1" x14ac:dyDescent="0.2">
      <c r="B1761" s="155"/>
      <c r="C1761" s="53" t="s">
        <v>45</v>
      </c>
      <c r="D1761" s="65"/>
      <c r="E1761" s="66">
        <f>SUM(E1759:E1760)</f>
        <v>0</v>
      </c>
    </row>
    <row r="1762" spans="1:5" ht="15" customHeight="1" x14ac:dyDescent="0.2"/>
    <row r="1763" spans="1:5" ht="15" customHeight="1" x14ac:dyDescent="0.2"/>
    <row r="1764" spans="1:5" ht="15" customHeight="1" x14ac:dyDescent="0.2"/>
    <row r="1765" spans="1:5" ht="15" customHeight="1" x14ac:dyDescent="0.2"/>
    <row r="1766" spans="1:5" ht="15" customHeight="1" x14ac:dyDescent="0.2"/>
    <row r="1767" spans="1:5" ht="15" customHeight="1" x14ac:dyDescent="0.2"/>
    <row r="1768" spans="1:5" ht="15" customHeight="1" x14ac:dyDescent="0.2"/>
    <row r="1769" spans="1:5" ht="15" customHeight="1" x14ac:dyDescent="0.2"/>
    <row r="1770" spans="1:5" ht="15" customHeight="1" x14ac:dyDescent="0.25">
      <c r="A1770" s="36" t="s">
        <v>399</v>
      </c>
    </row>
    <row r="1771" spans="1:5" ht="15" customHeight="1" x14ac:dyDescent="0.2">
      <c r="A1771" s="174" t="s">
        <v>157</v>
      </c>
      <c r="B1771" s="174"/>
      <c r="C1771" s="174"/>
      <c r="D1771" s="174"/>
      <c r="E1771" s="174"/>
    </row>
    <row r="1772" spans="1:5" ht="15" customHeight="1" x14ac:dyDescent="0.2">
      <c r="A1772" s="174"/>
      <c r="B1772" s="174"/>
      <c r="C1772" s="174"/>
      <c r="D1772" s="174"/>
      <c r="E1772" s="174"/>
    </row>
    <row r="1773" spans="1:5" ht="15" customHeight="1" x14ac:dyDescent="0.2">
      <c r="A1773" s="175" t="s">
        <v>442</v>
      </c>
      <c r="B1773" s="175"/>
      <c r="C1773" s="175"/>
      <c r="D1773" s="175"/>
      <c r="E1773" s="175"/>
    </row>
    <row r="1774" spans="1:5" ht="15" customHeight="1" x14ac:dyDescent="0.2">
      <c r="A1774" s="175"/>
      <c r="B1774" s="175"/>
      <c r="C1774" s="175"/>
      <c r="D1774" s="175"/>
      <c r="E1774" s="175"/>
    </row>
    <row r="1775" spans="1:5" ht="15" customHeight="1" x14ac:dyDescent="0.2">
      <c r="A1775" s="175"/>
      <c r="B1775" s="175"/>
      <c r="C1775" s="175"/>
      <c r="D1775" s="175"/>
      <c r="E1775" s="175"/>
    </row>
    <row r="1776" spans="1:5" ht="15" customHeight="1" x14ac:dyDescent="0.2">
      <c r="A1776" s="175"/>
      <c r="B1776" s="175"/>
      <c r="C1776" s="175"/>
      <c r="D1776" s="175"/>
      <c r="E1776" s="175"/>
    </row>
    <row r="1777" spans="1:5" ht="15" customHeight="1" x14ac:dyDescent="0.2">
      <c r="A1777" s="175"/>
      <c r="B1777" s="175"/>
      <c r="C1777" s="175"/>
      <c r="D1777" s="175"/>
      <c r="E1777" s="175"/>
    </row>
    <row r="1778" spans="1:5" ht="15" customHeight="1" x14ac:dyDescent="0.2">
      <c r="A1778" s="175"/>
      <c r="B1778" s="175"/>
      <c r="C1778" s="175"/>
      <c r="D1778" s="175"/>
      <c r="E1778" s="175"/>
    </row>
    <row r="1779" spans="1:5" ht="15" customHeight="1" x14ac:dyDescent="0.2">
      <c r="A1779" s="175"/>
      <c r="B1779" s="175"/>
      <c r="C1779" s="175"/>
      <c r="D1779" s="175"/>
      <c r="E1779" s="175"/>
    </row>
    <row r="1780" spans="1:5" ht="15" customHeight="1" x14ac:dyDescent="0.2">
      <c r="A1780" s="175"/>
      <c r="B1780" s="175"/>
      <c r="C1780" s="175"/>
      <c r="D1780" s="175"/>
      <c r="E1780" s="175"/>
    </row>
    <row r="1781" spans="1:5" ht="15" customHeight="1" x14ac:dyDescent="0.2">
      <c r="A1781" s="175"/>
      <c r="B1781" s="175"/>
      <c r="C1781" s="175"/>
      <c r="D1781" s="175"/>
      <c r="E1781" s="175"/>
    </row>
    <row r="1782" spans="1:5" ht="15" customHeight="1" x14ac:dyDescent="0.2"/>
    <row r="1783" spans="1:5" ht="15" customHeight="1" x14ac:dyDescent="0.25">
      <c r="A1783" s="38" t="s">
        <v>16</v>
      </c>
      <c r="B1783" s="39"/>
      <c r="C1783" s="39"/>
      <c r="D1783" s="39"/>
      <c r="E1783" s="56"/>
    </row>
    <row r="1784" spans="1:5" ht="15" customHeight="1" x14ac:dyDescent="0.2">
      <c r="A1784" s="83" t="s">
        <v>159</v>
      </c>
      <c r="B1784" s="146"/>
      <c r="C1784" s="146"/>
      <c r="D1784" s="146"/>
      <c r="E1784" s="56" t="s">
        <v>160</v>
      </c>
    </row>
    <row r="1785" spans="1:5" ht="15" customHeight="1" x14ac:dyDescent="0.2"/>
    <row r="1786" spans="1:5" ht="15" customHeight="1" x14ac:dyDescent="0.2">
      <c r="B1786" s="44" t="s">
        <v>40</v>
      </c>
      <c r="C1786" s="45" t="s">
        <v>41</v>
      </c>
      <c r="D1786" s="59" t="s">
        <v>42</v>
      </c>
      <c r="E1786" s="47" t="s">
        <v>43</v>
      </c>
    </row>
    <row r="1787" spans="1:5" ht="15" customHeight="1" x14ac:dyDescent="0.2">
      <c r="B1787" s="48">
        <v>307</v>
      </c>
      <c r="C1787" s="61"/>
      <c r="D1787" s="62" t="s">
        <v>183</v>
      </c>
      <c r="E1787" s="75">
        <v>-269087.5</v>
      </c>
    </row>
    <row r="1788" spans="1:5" ht="15" customHeight="1" x14ac:dyDescent="0.2">
      <c r="B1788" s="48">
        <v>10</v>
      </c>
      <c r="C1788" s="61"/>
      <c r="D1788" s="62" t="s">
        <v>183</v>
      </c>
      <c r="E1788" s="75">
        <v>269087.5</v>
      </c>
    </row>
    <row r="1789" spans="1:5" ht="15" customHeight="1" x14ac:dyDescent="0.2">
      <c r="B1789" s="155"/>
      <c r="C1789" s="53" t="s">
        <v>45</v>
      </c>
      <c r="D1789" s="65"/>
      <c r="E1789" s="66">
        <f>SUM(E1787:E1788)</f>
        <v>0</v>
      </c>
    </row>
    <row r="1790" spans="1:5" ht="15" customHeight="1" x14ac:dyDescent="0.2"/>
    <row r="1791" spans="1:5" ht="15" customHeight="1" x14ac:dyDescent="0.2"/>
    <row r="1792" spans="1:5" ht="15" customHeight="1" x14ac:dyDescent="0.25">
      <c r="A1792" s="36" t="s">
        <v>400</v>
      </c>
    </row>
    <row r="1793" spans="1:5" ht="15" customHeight="1" x14ac:dyDescent="0.2">
      <c r="A1793" s="174" t="s">
        <v>157</v>
      </c>
      <c r="B1793" s="174"/>
      <c r="C1793" s="174"/>
      <c r="D1793" s="174"/>
      <c r="E1793" s="174"/>
    </row>
    <row r="1794" spans="1:5" ht="15" customHeight="1" x14ac:dyDescent="0.2">
      <c r="A1794" s="174"/>
      <c r="B1794" s="174"/>
      <c r="C1794" s="174"/>
      <c r="D1794" s="174"/>
      <c r="E1794" s="174"/>
    </row>
    <row r="1795" spans="1:5" ht="15" customHeight="1" x14ac:dyDescent="0.2">
      <c r="A1795" s="175" t="s">
        <v>443</v>
      </c>
      <c r="B1795" s="175"/>
      <c r="C1795" s="175"/>
      <c r="D1795" s="175"/>
      <c r="E1795" s="175"/>
    </row>
    <row r="1796" spans="1:5" ht="15" customHeight="1" x14ac:dyDescent="0.2">
      <c r="A1796" s="175"/>
      <c r="B1796" s="175"/>
      <c r="C1796" s="175"/>
      <c r="D1796" s="175"/>
      <c r="E1796" s="175"/>
    </row>
    <row r="1797" spans="1:5" ht="15" customHeight="1" x14ac:dyDescent="0.2">
      <c r="A1797" s="175"/>
      <c r="B1797" s="175"/>
      <c r="C1797" s="175"/>
      <c r="D1797" s="175"/>
      <c r="E1797" s="175"/>
    </row>
    <row r="1798" spans="1:5" ht="15" customHeight="1" x14ac:dyDescent="0.2">
      <c r="A1798" s="175"/>
      <c r="B1798" s="175"/>
      <c r="C1798" s="175"/>
      <c r="D1798" s="175"/>
      <c r="E1798" s="175"/>
    </row>
    <row r="1799" spans="1:5" ht="15" customHeight="1" x14ac:dyDescent="0.2">
      <c r="A1799" s="175"/>
      <c r="B1799" s="175"/>
      <c r="C1799" s="175"/>
      <c r="D1799" s="175"/>
      <c r="E1799" s="175"/>
    </row>
    <row r="1800" spans="1:5" ht="15" customHeight="1" x14ac:dyDescent="0.2">
      <c r="A1800" s="175"/>
      <c r="B1800" s="175"/>
      <c r="C1800" s="175"/>
      <c r="D1800" s="175"/>
      <c r="E1800" s="175"/>
    </row>
    <row r="1801" spans="1:5" ht="15" customHeight="1" x14ac:dyDescent="0.2">
      <c r="A1801" s="175"/>
      <c r="B1801" s="175"/>
      <c r="C1801" s="175"/>
      <c r="D1801" s="175"/>
      <c r="E1801" s="175"/>
    </row>
    <row r="1802" spans="1:5" ht="15" customHeight="1" x14ac:dyDescent="0.2">
      <c r="A1802" s="175"/>
      <c r="B1802" s="175"/>
      <c r="C1802" s="175"/>
      <c r="D1802" s="175"/>
      <c r="E1802" s="175"/>
    </row>
    <row r="1803" spans="1:5" ht="15" customHeight="1" x14ac:dyDescent="0.2">
      <c r="A1803" s="175"/>
      <c r="B1803" s="175"/>
      <c r="C1803" s="175"/>
      <c r="D1803" s="175"/>
      <c r="E1803" s="175"/>
    </row>
    <row r="1804" spans="1:5" ht="15" customHeight="1" x14ac:dyDescent="0.2"/>
    <row r="1805" spans="1:5" ht="15" customHeight="1" x14ac:dyDescent="0.25">
      <c r="A1805" s="38" t="s">
        <v>16</v>
      </c>
      <c r="B1805" s="39"/>
      <c r="C1805" s="39"/>
      <c r="D1805" s="39"/>
      <c r="E1805" s="56"/>
    </row>
    <row r="1806" spans="1:5" ht="15" customHeight="1" x14ac:dyDescent="0.2">
      <c r="A1806" s="83" t="s">
        <v>159</v>
      </c>
      <c r="B1806" s="146"/>
      <c r="C1806" s="146"/>
      <c r="D1806" s="146"/>
      <c r="E1806" s="56" t="s">
        <v>160</v>
      </c>
    </row>
    <row r="1807" spans="1:5" ht="15" customHeight="1" x14ac:dyDescent="0.2"/>
    <row r="1808" spans="1:5" ht="15" customHeight="1" x14ac:dyDescent="0.2">
      <c r="B1808" s="44" t="s">
        <v>40</v>
      </c>
      <c r="C1808" s="45" t="s">
        <v>41</v>
      </c>
      <c r="D1808" s="59" t="s">
        <v>42</v>
      </c>
      <c r="E1808" s="47" t="s">
        <v>43</v>
      </c>
    </row>
    <row r="1809" spans="1:5" ht="15" customHeight="1" x14ac:dyDescent="0.2">
      <c r="B1809" s="48">
        <v>307</v>
      </c>
      <c r="C1809" s="61"/>
      <c r="D1809" s="62" t="s">
        <v>183</v>
      </c>
      <c r="E1809" s="75">
        <v>-250000</v>
      </c>
    </row>
    <row r="1810" spans="1:5" ht="15" customHeight="1" x14ac:dyDescent="0.2">
      <c r="B1810" s="48">
        <v>11</v>
      </c>
      <c r="C1810" s="61"/>
      <c r="D1810" s="91" t="s">
        <v>197</v>
      </c>
      <c r="E1810" s="75">
        <v>250000</v>
      </c>
    </row>
    <row r="1811" spans="1:5" ht="15" customHeight="1" x14ac:dyDescent="0.2">
      <c r="B1811" s="155"/>
      <c r="C1811" s="53" t="s">
        <v>45</v>
      </c>
      <c r="D1811" s="65"/>
      <c r="E1811" s="66">
        <f>SUM(E1809:E1810)</f>
        <v>0</v>
      </c>
    </row>
    <row r="1812" spans="1:5" ht="15" customHeight="1" x14ac:dyDescent="0.2"/>
    <row r="1813" spans="1:5" ht="15" customHeight="1" x14ac:dyDescent="0.2"/>
    <row r="1814" spans="1:5" ht="15" customHeight="1" x14ac:dyDescent="0.2"/>
    <row r="1815" spans="1:5" ht="15" customHeight="1" x14ac:dyDescent="0.2"/>
    <row r="1816" spans="1:5" ht="15" customHeight="1" x14ac:dyDescent="0.2"/>
    <row r="1817" spans="1:5" ht="15" customHeight="1" x14ac:dyDescent="0.2"/>
    <row r="1818" spans="1:5" ht="15" customHeight="1" x14ac:dyDescent="0.2"/>
    <row r="1819" spans="1:5" ht="15" customHeight="1" x14ac:dyDescent="0.2"/>
    <row r="1820" spans="1:5" ht="15" customHeight="1" x14ac:dyDescent="0.2"/>
    <row r="1821" spans="1:5" ht="15" customHeight="1" x14ac:dyDescent="0.2"/>
    <row r="1822" spans="1:5" ht="15" customHeight="1" x14ac:dyDescent="0.25">
      <c r="A1822" s="36" t="s">
        <v>401</v>
      </c>
    </row>
    <row r="1823" spans="1:5" ht="15" customHeight="1" x14ac:dyDescent="0.2">
      <c r="A1823" s="174" t="s">
        <v>157</v>
      </c>
      <c r="B1823" s="174"/>
      <c r="C1823" s="174"/>
      <c r="D1823" s="174"/>
      <c r="E1823" s="174"/>
    </row>
    <row r="1824" spans="1:5" ht="15" customHeight="1" x14ac:dyDescent="0.2">
      <c r="A1824" s="174"/>
      <c r="B1824" s="174"/>
      <c r="C1824" s="174"/>
      <c r="D1824" s="174"/>
      <c r="E1824" s="174"/>
    </row>
    <row r="1825" spans="1:5" ht="15" customHeight="1" x14ac:dyDescent="0.2">
      <c r="A1825" s="175" t="s">
        <v>444</v>
      </c>
      <c r="B1825" s="175"/>
      <c r="C1825" s="175"/>
      <c r="D1825" s="175"/>
      <c r="E1825" s="175"/>
    </row>
    <row r="1826" spans="1:5" ht="15" customHeight="1" x14ac:dyDescent="0.2">
      <c r="A1826" s="175"/>
      <c r="B1826" s="175"/>
      <c r="C1826" s="175"/>
      <c r="D1826" s="175"/>
      <c r="E1826" s="175"/>
    </row>
    <row r="1827" spans="1:5" ht="15" customHeight="1" x14ac:dyDescent="0.2">
      <c r="A1827" s="175"/>
      <c r="B1827" s="175"/>
      <c r="C1827" s="175"/>
      <c r="D1827" s="175"/>
      <c r="E1827" s="175"/>
    </row>
    <row r="1828" spans="1:5" ht="15" customHeight="1" x14ac:dyDescent="0.2">
      <c r="A1828" s="175"/>
      <c r="B1828" s="175"/>
      <c r="C1828" s="175"/>
      <c r="D1828" s="175"/>
      <c r="E1828" s="175"/>
    </row>
    <row r="1829" spans="1:5" ht="15" customHeight="1" x14ac:dyDescent="0.2">
      <c r="A1829" s="175"/>
      <c r="B1829" s="175"/>
      <c r="C1829" s="175"/>
      <c r="D1829" s="175"/>
      <c r="E1829" s="175"/>
    </row>
    <row r="1830" spans="1:5" ht="15" customHeight="1" x14ac:dyDescent="0.2">
      <c r="A1830" s="175"/>
      <c r="B1830" s="175"/>
      <c r="C1830" s="175"/>
      <c r="D1830" s="175"/>
      <c r="E1830" s="175"/>
    </row>
    <row r="1831" spans="1:5" ht="15" customHeight="1" x14ac:dyDescent="0.2">
      <c r="A1831" s="175"/>
      <c r="B1831" s="175"/>
      <c r="C1831" s="175"/>
      <c r="D1831" s="175"/>
      <c r="E1831" s="175"/>
    </row>
    <row r="1832" spans="1:5" ht="15" customHeight="1" x14ac:dyDescent="0.2">
      <c r="A1832" s="175"/>
      <c r="B1832" s="175"/>
      <c r="C1832" s="175"/>
      <c r="D1832" s="175"/>
      <c r="E1832" s="175"/>
    </row>
    <row r="1833" spans="1:5" ht="15" customHeight="1" x14ac:dyDescent="0.2">
      <c r="A1833" s="175"/>
      <c r="B1833" s="175"/>
      <c r="C1833" s="175"/>
      <c r="D1833" s="175"/>
      <c r="E1833" s="175"/>
    </row>
    <row r="1834" spans="1:5" ht="15" customHeight="1" x14ac:dyDescent="0.2"/>
    <row r="1835" spans="1:5" ht="15" customHeight="1" x14ac:dyDescent="0.25">
      <c r="A1835" s="38" t="s">
        <v>16</v>
      </c>
      <c r="B1835" s="39"/>
      <c r="C1835" s="39"/>
      <c r="D1835" s="39"/>
      <c r="E1835" s="56"/>
    </row>
    <row r="1836" spans="1:5" ht="15" customHeight="1" x14ac:dyDescent="0.2">
      <c r="A1836" s="83" t="s">
        <v>159</v>
      </c>
      <c r="B1836" s="146"/>
      <c r="C1836" s="146"/>
      <c r="D1836" s="146"/>
      <c r="E1836" s="56" t="s">
        <v>160</v>
      </c>
    </row>
    <row r="1837" spans="1:5" ht="15" customHeight="1" x14ac:dyDescent="0.2"/>
    <row r="1838" spans="1:5" ht="15" customHeight="1" x14ac:dyDescent="0.2">
      <c r="B1838" s="44" t="s">
        <v>40</v>
      </c>
      <c r="C1838" s="45" t="s">
        <v>41</v>
      </c>
      <c r="D1838" s="59" t="s">
        <v>42</v>
      </c>
      <c r="E1838" s="47" t="s">
        <v>43</v>
      </c>
    </row>
    <row r="1839" spans="1:5" ht="15" customHeight="1" x14ac:dyDescent="0.2">
      <c r="B1839" s="48">
        <v>303</v>
      </c>
      <c r="C1839" s="61"/>
      <c r="D1839" s="62" t="s">
        <v>183</v>
      </c>
      <c r="E1839" s="75">
        <v>-1499141</v>
      </c>
    </row>
    <row r="1840" spans="1:5" ht="15" customHeight="1" x14ac:dyDescent="0.2">
      <c r="B1840" s="48">
        <v>307</v>
      </c>
      <c r="C1840" s="61"/>
      <c r="D1840" s="62" t="s">
        <v>183</v>
      </c>
      <c r="E1840" s="75">
        <v>1499141</v>
      </c>
    </row>
    <row r="1841" spans="1:5" ht="15" customHeight="1" x14ac:dyDescent="0.2">
      <c r="B1841" s="155"/>
      <c r="C1841" s="53" t="s">
        <v>45</v>
      </c>
      <c r="D1841" s="65"/>
      <c r="E1841" s="66">
        <f>SUM(E1839:E1840)</f>
        <v>0</v>
      </c>
    </row>
    <row r="1842" spans="1:5" ht="15" customHeight="1" x14ac:dyDescent="0.2"/>
    <row r="1843" spans="1:5" ht="15" customHeight="1" x14ac:dyDescent="0.2"/>
    <row r="1844" spans="1:5" ht="15" customHeight="1" x14ac:dyDescent="0.25">
      <c r="A1844" s="36" t="s">
        <v>402</v>
      </c>
    </row>
    <row r="1845" spans="1:5" ht="15" customHeight="1" x14ac:dyDescent="0.2">
      <c r="A1845" s="174" t="s">
        <v>157</v>
      </c>
      <c r="B1845" s="174"/>
      <c r="C1845" s="174"/>
      <c r="D1845" s="174"/>
      <c r="E1845" s="174"/>
    </row>
    <row r="1846" spans="1:5" ht="15" customHeight="1" x14ac:dyDescent="0.2">
      <c r="A1846" s="174"/>
      <c r="B1846" s="174"/>
      <c r="C1846" s="174"/>
      <c r="D1846" s="174"/>
      <c r="E1846" s="174"/>
    </row>
    <row r="1847" spans="1:5" ht="15" customHeight="1" x14ac:dyDescent="0.2">
      <c r="A1847" s="175" t="s">
        <v>445</v>
      </c>
      <c r="B1847" s="175"/>
      <c r="C1847" s="175"/>
      <c r="D1847" s="175"/>
      <c r="E1847" s="175"/>
    </row>
    <row r="1848" spans="1:5" ht="15" customHeight="1" x14ac:dyDescent="0.2">
      <c r="A1848" s="175"/>
      <c r="B1848" s="175"/>
      <c r="C1848" s="175"/>
      <c r="D1848" s="175"/>
      <c r="E1848" s="175"/>
    </row>
    <row r="1849" spans="1:5" ht="15" customHeight="1" x14ac:dyDescent="0.2">
      <c r="A1849" s="175"/>
      <c r="B1849" s="175"/>
      <c r="C1849" s="175"/>
      <c r="D1849" s="175"/>
      <c r="E1849" s="175"/>
    </row>
    <row r="1850" spans="1:5" ht="15" customHeight="1" x14ac:dyDescent="0.2">
      <c r="A1850" s="175"/>
      <c r="B1850" s="175"/>
      <c r="C1850" s="175"/>
      <c r="D1850" s="175"/>
      <c r="E1850" s="175"/>
    </row>
    <row r="1851" spans="1:5" ht="15" customHeight="1" x14ac:dyDescent="0.2">
      <c r="A1851" s="175"/>
      <c r="B1851" s="175"/>
      <c r="C1851" s="175"/>
      <c r="D1851" s="175"/>
      <c r="E1851" s="175"/>
    </row>
    <row r="1852" spans="1:5" ht="15" customHeight="1" x14ac:dyDescent="0.2">
      <c r="A1852" s="175"/>
      <c r="B1852" s="175"/>
      <c r="C1852" s="175"/>
      <c r="D1852" s="175"/>
      <c r="E1852" s="175"/>
    </row>
    <row r="1853" spans="1:5" ht="15" customHeight="1" x14ac:dyDescent="0.2">
      <c r="A1853" s="175"/>
      <c r="B1853" s="175"/>
      <c r="C1853" s="175"/>
      <c r="D1853" s="175"/>
      <c r="E1853" s="175"/>
    </row>
    <row r="1854" spans="1:5" ht="15" customHeight="1" x14ac:dyDescent="0.2">
      <c r="A1854" s="175"/>
      <c r="B1854" s="175"/>
      <c r="C1854" s="175"/>
      <c r="D1854" s="175"/>
      <c r="E1854" s="175"/>
    </row>
    <row r="1855" spans="1:5" ht="15" customHeight="1" x14ac:dyDescent="0.2">
      <c r="A1855" s="175"/>
      <c r="B1855" s="175"/>
      <c r="C1855" s="175"/>
      <c r="D1855" s="175"/>
      <c r="E1855" s="175"/>
    </row>
    <row r="1856" spans="1:5" ht="15" customHeight="1" x14ac:dyDescent="0.2"/>
    <row r="1857" spans="1:5" ht="15" customHeight="1" x14ac:dyDescent="0.25">
      <c r="A1857" s="38" t="s">
        <v>16</v>
      </c>
      <c r="B1857" s="39"/>
      <c r="C1857" s="39"/>
      <c r="D1857" s="39"/>
      <c r="E1857" s="56"/>
    </row>
    <row r="1858" spans="1:5" ht="15" customHeight="1" x14ac:dyDescent="0.2">
      <c r="A1858" s="83" t="s">
        <v>159</v>
      </c>
      <c r="B1858" s="146"/>
      <c r="C1858" s="146"/>
      <c r="D1858" s="146"/>
      <c r="E1858" s="56" t="s">
        <v>160</v>
      </c>
    </row>
    <row r="1859" spans="1:5" ht="15" customHeight="1" x14ac:dyDescent="0.2"/>
    <row r="1860" spans="1:5" ht="15" customHeight="1" x14ac:dyDescent="0.2">
      <c r="B1860" s="44" t="s">
        <v>40</v>
      </c>
      <c r="C1860" s="45" t="s">
        <v>41</v>
      </c>
      <c r="D1860" s="59" t="s">
        <v>42</v>
      </c>
      <c r="E1860" s="47" t="s">
        <v>43</v>
      </c>
    </row>
    <row r="1861" spans="1:5" ht="15" customHeight="1" x14ac:dyDescent="0.2">
      <c r="B1861" s="48">
        <v>307</v>
      </c>
      <c r="C1861" s="61"/>
      <c r="D1861" s="62" t="s">
        <v>183</v>
      </c>
      <c r="E1861" s="75">
        <v>-9954518</v>
      </c>
    </row>
    <row r="1862" spans="1:5" ht="15" customHeight="1" x14ac:dyDescent="0.2">
      <c r="B1862" s="48">
        <v>303</v>
      </c>
      <c r="C1862" s="61"/>
      <c r="D1862" s="62" t="s">
        <v>183</v>
      </c>
      <c r="E1862" s="75">
        <f>1965529+2099084+1626482+500100+1392468+1845855+525000</f>
        <v>9954518</v>
      </c>
    </row>
    <row r="1863" spans="1:5" ht="15" customHeight="1" x14ac:dyDescent="0.2">
      <c r="B1863" s="155"/>
      <c r="C1863" s="53" t="s">
        <v>45</v>
      </c>
      <c r="D1863" s="65"/>
      <c r="E1863" s="66">
        <f>SUM(E1861:E1862)</f>
        <v>0</v>
      </c>
    </row>
    <row r="1864" spans="1:5" ht="15" customHeight="1" x14ac:dyDescent="0.2"/>
    <row r="1865" spans="1:5" ht="15" customHeight="1" x14ac:dyDescent="0.2"/>
    <row r="1866" spans="1:5" ht="15" customHeight="1" x14ac:dyDescent="0.2"/>
    <row r="1867" spans="1:5" ht="15" customHeight="1" x14ac:dyDescent="0.2"/>
    <row r="1868" spans="1:5" ht="15" customHeight="1" x14ac:dyDescent="0.2"/>
    <row r="1869" spans="1:5" ht="15" customHeight="1" x14ac:dyDescent="0.2"/>
    <row r="1870" spans="1:5" ht="15" customHeight="1" x14ac:dyDescent="0.2"/>
    <row r="1871" spans="1:5" ht="15" customHeight="1" x14ac:dyDescent="0.2"/>
    <row r="1872" spans="1:5" ht="15" customHeight="1" x14ac:dyDescent="0.2"/>
    <row r="1873" spans="1:5" ht="15" customHeight="1" x14ac:dyDescent="0.2"/>
    <row r="1874" spans="1:5" ht="15" customHeight="1" x14ac:dyDescent="0.25">
      <c r="A1874" s="36" t="s">
        <v>403</v>
      </c>
    </row>
    <row r="1875" spans="1:5" ht="15" customHeight="1" x14ac:dyDescent="0.2">
      <c r="A1875" s="176" t="s">
        <v>35</v>
      </c>
      <c r="B1875" s="176"/>
      <c r="C1875" s="176"/>
      <c r="D1875" s="176"/>
      <c r="E1875" s="176"/>
    </row>
    <row r="1876" spans="1:5" ht="15" customHeight="1" x14ac:dyDescent="0.2">
      <c r="A1876" s="176" t="s">
        <v>61</v>
      </c>
      <c r="B1876" s="176"/>
      <c r="C1876" s="176"/>
      <c r="D1876" s="176"/>
      <c r="E1876" s="176"/>
    </row>
    <row r="1877" spans="1:5" ht="15" customHeight="1" x14ac:dyDescent="0.2">
      <c r="A1877" s="175" t="s">
        <v>404</v>
      </c>
      <c r="B1877" s="175"/>
      <c r="C1877" s="175"/>
      <c r="D1877" s="175"/>
      <c r="E1877" s="175"/>
    </row>
    <row r="1878" spans="1:5" ht="15" customHeight="1" x14ac:dyDescent="0.2">
      <c r="A1878" s="175"/>
      <c r="B1878" s="175"/>
      <c r="C1878" s="175"/>
      <c r="D1878" s="175"/>
      <c r="E1878" s="175"/>
    </row>
    <row r="1879" spans="1:5" ht="15" customHeight="1" x14ac:dyDescent="0.2">
      <c r="A1879" s="175"/>
      <c r="B1879" s="175"/>
      <c r="C1879" s="175"/>
      <c r="D1879" s="175"/>
      <c r="E1879" s="175"/>
    </row>
    <row r="1880" spans="1:5" ht="15" customHeight="1" x14ac:dyDescent="0.2">
      <c r="A1880" s="175"/>
      <c r="B1880" s="175"/>
      <c r="C1880" s="175"/>
      <c r="D1880" s="175"/>
      <c r="E1880" s="175"/>
    </row>
    <row r="1881" spans="1:5" ht="15" customHeight="1" x14ac:dyDescent="0.2">
      <c r="A1881" s="175"/>
      <c r="B1881" s="175"/>
      <c r="C1881" s="175"/>
      <c r="D1881" s="175"/>
      <c r="E1881" s="175"/>
    </row>
    <row r="1882" spans="1:5" ht="15" customHeight="1" x14ac:dyDescent="0.2">
      <c r="A1882" s="113"/>
      <c r="B1882" s="113"/>
      <c r="C1882" s="113"/>
      <c r="D1882" s="113"/>
      <c r="E1882" s="113"/>
    </row>
    <row r="1883" spans="1:5" ht="15" customHeight="1" x14ac:dyDescent="0.25">
      <c r="A1883" s="68" t="s">
        <v>1</v>
      </c>
      <c r="B1883" s="41"/>
      <c r="C1883" s="41"/>
      <c r="D1883" s="41"/>
      <c r="E1883" s="41"/>
    </row>
    <row r="1884" spans="1:5" ht="15" customHeight="1" x14ac:dyDescent="0.2">
      <c r="A1884" s="83" t="s">
        <v>53</v>
      </c>
      <c r="B1884" s="41"/>
      <c r="C1884" s="41"/>
      <c r="D1884" s="41"/>
      <c r="E1884" s="42" t="s">
        <v>54</v>
      </c>
    </row>
    <row r="1885" spans="1:5" ht="15" customHeight="1" x14ac:dyDescent="0.25">
      <c r="A1885" s="56"/>
      <c r="B1885" s="38"/>
      <c r="C1885" s="39"/>
      <c r="D1885" s="39"/>
      <c r="E1885" s="43"/>
    </row>
    <row r="1886" spans="1:5" ht="15" customHeight="1" x14ac:dyDescent="0.2">
      <c r="A1886" s="56"/>
      <c r="B1886" s="45" t="s">
        <v>40</v>
      </c>
      <c r="C1886" s="45" t="s">
        <v>41</v>
      </c>
      <c r="D1886" s="46" t="s">
        <v>42</v>
      </c>
      <c r="E1886" s="47" t="s">
        <v>43</v>
      </c>
    </row>
    <row r="1887" spans="1:5" ht="15" customHeight="1" x14ac:dyDescent="0.2">
      <c r="A1887" s="56"/>
      <c r="B1887" s="106">
        <v>104513013</v>
      </c>
      <c r="C1887" s="85"/>
      <c r="D1887" s="50" t="s">
        <v>44</v>
      </c>
      <c r="E1887" s="75">
        <v>442966.88</v>
      </c>
    </row>
    <row r="1888" spans="1:5" ht="15" customHeight="1" x14ac:dyDescent="0.2">
      <c r="A1888" s="56"/>
      <c r="B1888" s="106">
        <v>104113013</v>
      </c>
      <c r="C1888" s="85"/>
      <c r="D1888" s="160" t="s">
        <v>44</v>
      </c>
      <c r="E1888" s="75">
        <v>52113.75</v>
      </c>
    </row>
    <row r="1889" spans="1:5" ht="15" customHeight="1" x14ac:dyDescent="0.2">
      <c r="A1889" s="56"/>
      <c r="B1889" s="86"/>
      <c r="C1889" s="53" t="s">
        <v>45</v>
      </c>
      <c r="D1889" s="54"/>
      <c r="E1889" s="55">
        <f>SUM(E1887:E1888)</f>
        <v>495080.63</v>
      </c>
    </row>
    <row r="1890" spans="1:5" ht="15" customHeight="1" x14ac:dyDescent="0.25">
      <c r="A1890" s="80"/>
      <c r="B1890" s="87"/>
      <c r="C1890" s="87"/>
      <c r="D1890" s="87"/>
      <c r="E1890" s="87"/>
    </row>
    <row r="1891" spans="1:5" ht="15" customHeight="1" x14ac:dyDescent="0.25">
      <c r="A1891" s="80"/>
      <c r="B1891" s="87"/>
      <c r="C1891" s="87"/>
      <c r="D1891" s="87"/>
      <c r="E1891" s="87"/>
    </row>
    <row r="1892" spans="1:5" ht="15" customHeight="1" x14ac:dyDescent="0.25">
      <c r="A1892" s="38" t="s">
        <v>16</v>
      </c>
      <c r="B1892" s="39"/>
      <c r="C1892" s="39"/>
      <c r="D1892" s="39"/>
      <c r="E1892" s="39"/>
    </row>
    <row r="1893" spans="1:5" ht="15" customHeight="1" x14ac:dyDescent="0.2">
      <c r="A1893" s="83" t="s">
        <v>159</v>
      </c>
      <c r="B1893" s="56"/>
      <c r="C1893" s="56"/>
      <c r="D1893" s="56"/>
      <c r="E1893" s="56" t="s">
        <v>160</v>
      </c>
    </row>
    <row r="1894" spans="1:5" ht="15" customHeight="1" x14ac:dyDescent="0.2">
      <c r="A1894" s="56"/>
      <c r="B1894" s="57"/>
      <c r="C1894" s="39"/>
      <c r="D1894" s="56"/>
      <c r="E1894" s="58"/>
    </row>
    <row r="1895" spans="1:5" ht="15" customHeight="1" x14ac:dyDescent="0.2">
      <c r="A1895" s="56"/>
      <c r="B1895" s="44" t="s">
        <v>40</v>
      </c>
      <c r="C1895" s="45" t="s">
        <v>41</v>
      </c>
      <c r="D1895" s="59" t="s">
        <v>42</v>
      </c>
      <c r="E1895" s="47" t="s">
        <v>43</v>
      </c>
    </row>
    <row r="1896" spans="1:5" ht="15" customHeight="1" x14ac:dyDescent="0.2">
      <c r="A1896" s="56"/>
      <c r="B1896" s="106">
        <v>104513013</v>
      </c>
      <c r="C1896" s="96"/>
      <c r="D1896" s="62" t="s">
        <v>172</v>
      </c>
      <c r="E1896" s="75">
        <v>442966.88</v>
      </c>
    </row>
    <row r="1897" spans="1:5" ht="15" customHeight="1" x14ac:dyDescent="0.2">
      <c r="A1897" s="56"/>
      <c r="B1897" s="106">
        <v>104113013</v>
      </c>
      <c r="C1897" s="96"/>
      <c r="D1897" s="62" t="s">
        <v>172</v>
      </c>
      <c r="E1897" s="75">
        <v>52113.75</v>
      </c>
    </row>
    <row r="1898" spans="1:5" ht="15" customHeight="1" x14ac:dyDescent="0.2">
      <c r="A1898" s="56"/>
      <c r="B1898" s="86"/>
      <c r="C1898" s="53" t="s">
        <v>45</v>
      </c>
      <c r="D1898" s="65"/>
      <c r="E1898" s="66">
        <f>SUM(E1896:E1897)</f>
        <v>495080.63</v>
      </c>
    </row>
    <row r="1899" spans="1:5" ht="15" customHeight="1" x14ac:dyDescent="0.2"/>
    <row r="1900" spans="1:5" ht="15" customHeight="1" x14ac:dyDescent="0.2"/>
    <row r="1901" spans="1:5" ht="15" customHeight="1" x14ac:dyDescent="0.25">
      <c r="A1901" s="36" t="s">
        <v>405</v>
      </c>
    </row>
    <row r="1902" spans="1:5" ht="15" customHeight="1" x14ac:dyDescent="0.2">
      <c r="A1902" s="176" t="s">
        <v>35</v>
      </c>
      <c r="B1902" s="176"/>
      <c r="C1902" s="176"/>
      <c r="D1902" s="176"/>
      <c r="E1902" s="176"/>
    </row>
    <row r="1903" spans="1:5" ht="15" customHeight="1" x14ac:dyDescent="0.2">
      <c r="A1903" s="176" t="s">
        <v>51</v>
      </c>
      <c r="B1903" s="176"/>
      <c r="C1903" s="176"/>
      <c r="D1903" s="176"/>
      <c r="E1903" s="176"/>
    </row>
    <row r="1904" spans="1:5" ht="15" customHeight="1" x14ac:dyDescent="0.2">
      <c r="A1904" s="175" t="s">
        <v>406</v>
      </c>
      <c r="B1904" s="175"/>
      <c r="C1904" s="175"/>
      <c r="D1904" s="175"/>
      <c r="E1904" s="175"/>
    </row>
    <row r="1905" spans="1:5" ht="15" customHeight="1" x14ac:dyDescent="0.2">
      <c r="A1905" s="175"/>
      <c r="B1905" s="175"/>
      <c r="C1905" s="175"/>
      <c r="D1905" s="175"/>
      <c r="E1905" s="175"/>
    </row>
    <row r="1906" spans="1:5" ht="15" customHeight="1" x14ac:dyDescent="0.2">
      <c r="A1906" s="175"/>
      <c r="B1906" s="175"/>
      <c r="C1906" s="175"/>
      <c r="D1906" s="175"/>
      <c r="E1906" s="175"/>
    </row>
    <row r="1907" spans="1:5" ht="15" customHeight="1" x14ac:dyDescent="0.2">
      <c r="A1907" s="175"/>
      <c r="B1907" s="175"/>
      <c r="C1907" s="175"/>
      <c r="D1907" s="175"/>
      <c r="E1907" s="175"/>
    </row>
    <row r="1908" spans="1:5" ht="15" customHeight="1" x14ac:dyDescent="0.2">
      <c r="A1908" s="175"/>
      <c r="B1908" s="175"/>
      <c r="C1908" s="175"/>
      <c r="D1908" s="175"/>
      <c r="E1908" s="175"/>
    </row>
    <row r="1909" spans="1:5" ht="15" customHeight="1" x14ac:dyDescent="0.2">
      <c r="A1909" s="82"/>
      <c r="B1909" s="82"/>
      <c r="C1909" s="82"/>
      <c r="D1909" s="82"/>
      <c r="E1909" s="82"/>
    </row>
    <row r="1910" spans="1:5" ht="15" customHeight="1" x14ac:dyDescent="0.25">
      <c r="A1910" s="68" t="s">
        <v>1</v>
      </c>
      <c r="B1910" s="41"/>
      <c r="C1910" s="41"/>
      <c r="D1910" s="41"/>
      <c r="E1910" s="41"/>
    </row>
    <row r="1911" spans="1:5" ht="15" customHeight="1" x14ac:dyDescent="0.2">
      <c r="A1911" s="83" t="s">
        <v>53</v>
      </c>
      <c r="B1911" s="41"/>
      <c r="C1911" s="41"/>
      <c r="D1911" s="41"/>
      <c r="E1911" s="42" t="s">
        <v>54</v>
      </c>
    </row>
    <row r="1912" spans="1:5" ht="15" customHeight="1" x14ac:dyDescent="0.25">
      <c r="A1912" s="56"/>
      <c r="B1912" s="38"/>
      <c r="C1912" s="39"/>
      <c r="D1912" s="39"/>
      <c r="E1912" s="43"/>
    </row>
    <row r="1913" spans="1:5" ht="15" customHeight="1" x14ac:dyDescent="0.2">
      <c r="B1913" s="45" t="s">
        <v>40</v>
      </c>
      <c r="C1913" s="45" t="s">
        <v>41</v>
      </c>
      <c r="D1913" s="46" t="s">
        <v>42</v>
      </c>
      <c r="E1913" s="47" t="s">
        <v>43</v>
      </c>
    </row>
    <row r="1914" spans="1:5" ht="15" customHeight="1" x14ac:dyDescent="0.2">
      <c r="B1914" s="84">
        <v>98278</v>
      </c>
      <c r="C1914" s="85"/>
      <c r="D1914" s="50" t="s">
        <v>55</v>
      </c>
      <c r="E1914" s="75">
        <v>1499560</v>
      </c>
    </row>
    <row r="1915" spans="1:5" ht="15" customHeight="1" x14ac:dyDescent="0.2">
      <c r="B1915" s="86"/>
      <c r="C1915" s="53" t="s">
        <v>45</v>
      </c>
      <c r="D1915" s="54"/>
      <c r="E1915" s="55">
        <f>SUM(E1914:E1914)</f>
        <v>1499560</v>
      </c>
    </row>
    <row r="1916" spans="1:5" ht="15" customHeight="1" x14ac:dyDescent="0.25">
      <c r="A1916" s="80"/>
      <c r="B1916" s="81"/>
      <c r="C1916" s="81"/>
      <c r="D1916" s="81"/>
      <c r="E1916" s="81"/>
    </row>
    <row r="1917" spans="1:5" ht="15" customHeight="1" x14ac:dyDescent="0.25">
      <c r="A1917" s="68" t="s">
        <v>16</v>
      </c>
      <c r="B1917" s="41"/>
      <c r="C1917" s="41"/>
    </row>
    <row r="1918" spans="1:5" ht="15" customHeight="1" x14ac:dyDescent="0.2">
      <c r="A1918" s="83" t="s">
        <v>56</v>
      </c>
      <c r="B1918" s="39"/>
      <c r="C1918" s="39"/>
      <c r="D1918" s="39"/>
      <c r="E1918" s="69" t="s">
        <v>57</v>
      </c>
    </row>
    <row r="1919" spans="1:5" ht="15" customHeight="1" x14ac:dyDescent="0.2">
      <c r="A1919" s="87"/>
      <c r="B1919" s="88"/>
      <c r="C1919" s="41"/>
      <c r="D1919" s="81"/>
      <c r="E1919" s="89"/>
    </row>
    <row r="1920" spans="1:5" ht="15" customHeight="1" x14ac:dyDescent="0.2">
      <c r="C1920" s="44" t="s">
        <v>41</v>
      </c>
      <c r="D1920" s="90" t="s">
        <v>58</v>
      </c>
      <c r="E1920" s="47" t="s">
        <v>43</v>
      </c>
    </row>
    <row r="1921" spans="1:5" ht="15" customHeight="1" x14ac:dyDescent="0.2">
      <c r="C1921" s="61">
        <v>3769</v>
      </c>
      <c r="D1921" s="91" t="s">
        <v>59</v>
      </c>
      <c r="E1921" s="75">
        <v>1499560</v>
      </c>
    </row>
    <row r="1922" spans="1:5" ht="15" customHeight="1" x14ac:dyDescent="0.2">
      <c r="C1922" s="77" t="s">
        <v>45</v>
      </c>
      <c r="D1922" s="92"/>
      <c r="E1922" s="93">
        <f>SUM(E1921:E1921)</f>
        <v>1499560</v>
      </c>
    </row>
    <row r="1923" spans="1:5" ht="15" customHeight="1" x14ac:dyDescent="0.2"/>
    <row r="1924" spans="1:5" ht="15" customHeight="1" x14ac:dyDescent="0.2"/>
    <row r="1925" spans="1:5" ht="15" customHeight="1" x14ac:dyDescent="0.25">
      <c r="A1925" s="36" t="s">
        <v>407</v>
      </c>
    </row>
    <row r="1926" spans="1:5" ht="15" customHeight="1" x14ac:dyDescent="0.2">
      <c r="A1926" s="176" t="s">
        <v>35</v>
      </c>
      <c r="B1926" s="176"/>
      <c r="C1926" s="176"/>
      <c r="D1926" s="176"/>
      <c r="E1926" s="176"/>
    </row>
    <row r="1927" spans="1:5" ht="15" customHeight="1" x14ac:dyDescent="0.2">
      <c r="A1927" s="176" t="s">
        <v>408</v>
      </c>
      <c r="B1927" s="176"/>
      <c r="C1927" s="176"/>
      <c r="D1927" s="176"/>
      <c r="E1927" s="176"/>
    </row>
    <row r="1928" spans="1:5" ht="15" customHeight="1" x14ac:dyDescent="0.2">
      <c r="A1928" s="175" t="s">
        <v>409</v>
      </c>
      <c r="B1928" s="175"/>
      <c r="C1928" s="175"/>
      <c r="D1928" s="175"/>
      <c r="E1928" s="175"/>
    </row>
    <row r="1929" spans="1:5" ht="15" customHeight="1" x14ac:dyDescent="0.2">
      <c r="A1929" s="175"/>
      <c r="B1929" s="175"/>
      <c r="C1929" s="175"/>
      <c r="D1929" s="175"/>
      <c r="E1929" s="175"/>
    </row>
    <row r="1930" spans="1:5" ht="15" customHeight="1" x14ac:dyDescent="0.2">
      <c r="A1930" s="175"/>
      <c r="B1930" s="175"/>
      <c r="C1930" s="175"/>
      <c r="D1930" s="175"/>
      <c r="E1930" s="175"/>
    </row>
    <row r="1931" spans="1:5" ht="15" customHeight="1" x14ac:dyDescent="0.2">
      <c r="A1931" s="175"/>
      <c r="B1931" s="175"/>
      <c r="C1931" s="175"/>
      <c r="D1931" s="175"/>
      <c r="E1931" s="175"/>
    </row>
    <row r="1932" spans="1:5" ht="15" customHeight="1" x14ac:dyDescent="0.2">
      <c r="A1932" s="175"/>
      <c r="B1932" s="175"/>
      <c r="C1932" s="175"/>
      <c r="D1932" s="175"/>
      <c r="E1932" s="175"/>
    </row>
    <row r="1933" spans="1:5" ht="15" customHeight="1" x14ac:dyDescent="0.2">
      <c r="A1933" s="175"/>
      <c r="B1933" s="175"/>
      <c r="C1933" s="175"/>
      <c r="D1933" s="175"/>
      <c r="E1933" s="175"/>
    </row>
    <row r="1934" spans="1:5" ht="15" customHeight="1" x14ac:dyDescent="0.2">
      <c r="A1934" s="175"/>
      <c r="B1934" s="175"/>
      <c r="C1934" s="175"/>
      <c r="D1934" s="175"/>
      <c r="E1934" s="175"/>
    </row>
    <row r="1935" spans="1:5" ht="15" customHeight="1" x14ac:dyDescent="0.2">
      <c r="A1935" s="67"/>
      <c r="B1935" s="67"/>
      <c r="C1935" s="67"/>
      <c r="D1935" s="67"/>
      <c r="E1935" s="67"/>
    </row>
    <row r="1936" spans="1:5" ht="15" customHeight="1" x14ac:dyDescent="0.25">
      <c r="A1936" s="68" t="s">
        <v>1</v>
      </c>
      <c r="B1936" s="41"/>
      <c r="C1936" s="41"/>
      <c r="D1936" s="41"/>
      <c r="E1936" s="41"/>
    </row>
    <row r="1937" spans="1:5" ht="15" customHeight="1" x14ac:dyDescent="0.2">
      <c r="A1937" s="83" t="s">
        <v>53</v>
      </c>
      <c r="B1937" s="39"/>
      <c r="C1937" s="39"/>
      <c r="D1937" s="39"/>
      <c r="E1937" s="69" t="s">
        <v>54</v>
      </c>
    </row>
    <row r="1938" spans="1:5" ht="15" customHeight="1" x14ac:dyDescent="0.25">
      <c r="A1938" s="87"/>
      <c r="B1938" s="68"/>
      <c r="C1938" s="41"/>
      <c r="D1938" s="41"/>
      <c r="E1938" s="71"/>
    </row>
    <row r="1939" spans="1:5" ht="15" customHeight="1" x14ac:dyDescent="0.2">
      <c r="B1939" s="44" t="s">
        <v>40</v>
      </c>
      <c r="C1939" s="44" t="s">
        <v>41</v>
      </c>
      <c r="D1939" s="72" t="s">
        <v>42</v>
      </c>
      <c r="E1939" s="47" t="s">
        <v>43</v>
      </c>
    </row>
    <row r="1940" spans="1:5" ht="15" customHeight="1" x14ac:dyDescent="0.2">
      <c r="B1940" s="48">
        <v>35500</v>
      </c>
      <c r="C1940" s="85"/>
      <c r="D1940" s="102" t="s">
        <v>71</v>
      </c>
      <c r="E1940" s="75">
        <v>2273817</v>
      </c>
    </row>
    <row r="1941" spans="1:5" ht="15" customHeight="1" x14ac:dyDescent="0.2">
      <c r="B1941" s="52"/>
      <c r="C1941" s="77" t="s">
        <v>45</v>
      </c>
      <c r="D1941" s="78"/>
      <c r="E1941" s="79">
        <f>SUM(E1940:E1940)</f>
        <v>2273817</v>
      </c>
    </row>
    <row r="1942" spans="1:5" ht="15" customHeight="1" x14ac:dyDescent="0.2"/>
    <row r="1943" spans="1:5" ht="15" customHeight="1" x14ac:dyDescent="0.25">
      <c r="A1943" s="68" t="s">
        <v>16</v>
      </c>
      <c r="B1943" s="41"/>
      <c r="C1943" s="41"/>
      <c r="D1943" s="41"/>
      <c r="E1943" s="87"/>
    </row>
    <row r="1944" spans="1:5" ht="15" customHeight="1" x14ac:dyDescent="0.2">
      <c r="A1944" s="83" t="s">
        <v>173</v>
      </c>
      <c r="B1944" s="145"/>
      <c r="E1944" t="s">
        <v>174</v>
      </c>
    </row>
    <row r="1945" spans="1:5" ht="15" customHeight="1" x14ac:dyDescent="0.25">
      <c r="A1945" s="87"/>
      <c r="B1945" s="68"/>
      <c r="C1945" s="41"/>
      <c r="D1945" s="41"/>
      <c r="E1945" s="71"/>
    </row>
    <row r="1946" spans="1:5" ht="15" customHeight="1" x14ac:dyDescent="0.2">
      <c r="B1946" s="44" t="s">
        <v>40</v>
      </c>
      <c r="C1946" s="44" t="s">
        <v>41</v>
      </c>
      <c r="D1946" s="72" t="s">
        <v>42</v>
      </c>
      <c r="E1946" s="44" t="s">
        <v>43</v>
      </c>
    </row>
    <row r="1947" spans="1:5" ht="15" customHeight="1" x14ac:dyDescent="0.2">
      <c r="B1947" s="195">
        <v>35500</v>
      </c>
      <c r="C1947" s="74"/>
      <c r="D1947" s="91" t="s">
        <v>293</v>
      </c>
      <c r="E1947" s="75">
        <v>2273817</v>
      </c>
    </row>
    <row r="1948" spans="1:5" ht="15" customHeight="1" x14ac:dyDescent="0.2">
      <c r="B1948" s="76"/>
      <c r="C1948" s="77" t="s">
        <v>45</v>
      </c>
      <c r="D1948" s="78"/>
      <c r="E1948" s="79">
        <f>SUM(E1947:E1947)</f>
        <v>2273817</v>
      </c>
    </row>
    <row r="1949" spans="1:5" ht="15" customHeight="1" x14ac:dyDescent="0.2"/>
    <row r="1950" spans="1:5" ht="15" customHeight="1" x14ac:dyDescent="0.2"/>
    <row r="1951" spans="1:5" ht="15" customHeight="1" x14ac:dyDescent="0.25">
      <c r="A1951" s="36" t="s">
        <v>410</v>
      </c>
    </row>
    <row r="1952" spans="1:5" ht="15" customHeight="1" x14ac:dyDescent="0.2">
      <c r="A1952" s="176" t="s">
        <v>35</v>
      </c>
      <c r="B1952" s="176"/>
      <c r="C1952" s="176"/>
      <c r="D1952" s="176"/>
      <c r="E1952" s="176"/>
    </row>
    <row r="1953" spans="1:5" ht="15" customHeight="1" x14ac:dyDescent="0.2">
      <c r="A1953" s="176" t="s">
        <v>61</v>
      </c>
      <c r="B1953" s="176"/>
      <c r="C1953" s="176"/>
      <c r="D1953" s="176"/>
      <c r="E1953" s="176"/>
    </row>
    <row r="1954" spans="1:5" ht="15" customHeight="1" x14ac:dyDescent="0.2">
      <c r="A1954" s="175" t="s">
        <v>411</v>
      </c>
      <c r="B1954" s="175"/>
      <c r="C1954" s="175"/>
      <c r="D1954" s="175"/>
      <c r="E1954" s="175"/>
    </row>
    <row r="1955" spans="1:5" ht="15" customHeight="1" x14ac:dyDescent="0.2">
      <c r="A1955" s="175"/>
      <c r="B1955" s="175"/>
      <c r="C1955" s="175"/>
      <c r="D1955" s="175"/>
      <c r="E1955" s="175"/>
    </row>
    <row r="1956" spans="1:5" ht="15" customHeight="1" x14ac:dyDescent="0.2">
      <c r="A1956" s="175"/>
      <c r="B1956" s="175"/>
      <c r="C1956" s="175"/>
      <c r="D1956" s="175"/>
      <c r="E1956" s="175"/>
    </row>
    <row r="1957" spans="1:5" ht="15" customHeight="1" x14ac:dyDescent="0.2">
      <c r="A1957" s="175"/>
      <c r="B1957" s="175"/>
      <c r="C1957" s="175"/>
      <c r="D1957" s="175"/>
      <c r="E1957" s="175"/>
    </row>
    <row r="1958" spans="1:5" ht="15" customHeight="1" x14ac:dyDescent="0.2">
      <c r="A1958" s="175"/>
      <c r="B1958" s="175"/>
      <c r="C1958" s="175"/>
      <c r="D1958" s="175"/>
      <c r="E1958" s="175"/>
    </row>
    <row r="1959" spans="1:5" ht="15" customHeight="1" x14ac:dyDescent="0.2">
      <c r="A1959" s="113"/>
      <c r="B1959" s="113"/>
      <c r="C1959" s="113"/>
      <c r="D1959" s="113"/>
      <c r="E1959" s="113"/>
    </row>
    <row r="1960" spans="1:5" ht="15" customHeight="1" x14ac:dyDescent="0.25">
      <c r="A1960" s="68" t="s">
        <v>1</v>
      </c>
      <c r="B1960" s="41"/>
      <c r="C1960" s="41"/>
      <c r="D1960" s="41"/>
      <c r="E1960" s="41"/>
    </row>
    <row r="1961" spans="1:5" ht="15" customHeight="1" x14ac:dyDescent="0.2">
      <c r="A1961" s="83" t="s">
        <v>53</v>
      </c>
      <c r="B1961" s="41"/>
      <c r="C1961" s="41"/>
      <c r="D1961" s="41"/>
      <c r="E1961" s="42" t="s">
        <v>54</v>
      </c>
    </row>
    <row r="1962" spans="1:5" ht="15" customHeight="1" x14ac:dyDescent="0.25">
      <c r="A1962" s="56"/>
      <c r="B1962" s="38"/>
      <c r="C1962" s="39"/>
      <c r="D1962" s="39"/>
      <c r="E1962" s="43"/>
    </row>
    <row r="1963" spans="1:5" ht="15" customHeight="1" x14ac:dyDescent="0.2">
      <c r="A1963" s="56"/>
      <c r="B1963" s="45" t="s">
        <v>40</v>
      </c>
      <c r="C1963" s="45" t="s">
        <v>41</v>
      </c>
      <c r="D1963" s="46" t="s">
        <v>42</v>
      </c>
      <c r="E1963" s="47" t="s">
        <v>43</v>
      </c>
    </row>
    <row r="1964" spans="1:5" ht="15" customHeight="1" x14ac:dyDescent="0.2">
      <c r="A1964" s="56"/>
      <c r="B1964" s="106">
        <v>104513013</v>
      </c>
      <c r="C1964" s="85"/>
      <c r="D1964" s="50" t="s">
        <v>44</v>
      </c>
      <c r="E1964" s="75">
        <v>176295.52</v>
      </c>
    </row>
    <row r="1965" spans="1:5" ht="15" customHeight="1" x14ac:dyDescent="0.2">
      <c r="A1965" s="56"/>
      <c r="B1965" s="106">
        <v>104113013</v>
      </c>
      <c r="C1965" s="85"/>
      <c r="D1965" s="160" t="s">
        <v>44</v>
      </c>
      <c r="E1965" s="75">
        <v>20740.650000000001</v>
      </c>
    </row>
    <row r="1966" spans="1:5" ht="15" customHeight="1" x14ac:dyDescent="0.2">
      <c r="A1966" s="56"/>
      <c r="B1966" s="86"/>
      <c r="C1966" s="53" t="s">
        <v>45</v>
      </c>
      <c r="D1966" s="54"/>
      <c r="E1966" s="55">
        <f>SUM(E1964:E1965)</f>
        <v>197036.16999999998</v>
      </c>
    </row>
    <row r="1967" spans="1:5" ht="15" customHeight="1" x14ac:dyDescent="0.25">
      <c r="A1967" s="80"/>
      <c r="B1967" s="87"/>
      <c r="C1967" s="87"/>
      <c r="D1967" s="87"/>
      <c r="E1967" s="87"/>
    </row>
    <row r="1968" spans="1:5" ht="15" customHeight="1" x14ac:dyDescent="0.25">
      <c r="A1968" s="80"/>
      <c r="B1968" s="87"/>
      <c r="C1968" s="87"/>
      <c r="D1968" s="87"/>
      <c r="E1968" s="87"/>
    </row>
    <row r="1969" spans="1:5" ht="15" customHeight="1" x14ac:dyDescent="0.25">
      <c r="A1969" s="38" t="s">
        <v>16</v>
      </c>
      <c r="B1969" s="39"/>
      <c r="C1969" s="39"/>
      <c r="D1969" s="39"/>
      <c r="E1969" s="39"/>
    </row>
    <row r="1970" spans="1:5" ht="15" customHeight="1" x14ac:dyDescent="0.2">
      <c r="A1970" s="83" t="s">
        <v>159</v>
      </c>
      <c r="B1970" s="56"/>
      <c r="C1970" s="56"/>
      <c r="D1970" s="56"/>
      <c r="E1970" s="56" t="s">
        <v>160</v>
      </c>
    </row>
    <row r="1971" spans="1:5" ht="15" customHeight="1" x14ac:dyDescent="0.2">
      <c r="A1971" s="56"/>
      <c r="B1971" s="57"/>
      <c r="C1971" s="39"/>
      <c r="D1971" s="56"/>
      <c r="E1971" s="58"/>
    </row>
    <row r="1972" spans="1:5" ht="15" customHeight="1" x14ac:dyDescent="0.2">
      <c r="A1972" s="56"/>
      <c r="B1972" s="44" t="s">
        <v>40</v>
      </c>
      <c r="C1972" s="45" t="s">
        <v>41</v>
      </c>
      <c r="D1972" s="59" t="s">
        <v>42</v>
      </c>
      <c r="E1972" s="47" t="s">
        <v>43</v>
      </c>
    </row>
    <row r="1973" spans="1:5" ht="15" customHeight="1" x14ac:dyDescent="0.2">
      <c r="A1973" s="56"/>
      <c r="B1973" s="106">
        <v>104513013</v>
      </c>
      <c r="C1973" s="96"/>
      <c r="D1973" s="62" t="s">
        <v>172</v>
      </c>
      <c r="E1973" s="75">
        <v>176295.52</v>
      </c>
    </row>
    <row r="1974" spans="1:5" ht="15" customHeight="1" x14ac:dyDescent="0.2">
      <c r="A1974" s="56"/>
      <c r="B1974" s="106">
        <v>104113013</v>
      </c>
      <c r="C1974" s="96"/>
      <c r="D1974" s="62" t="s">
        <v>172</v>
      </c>
      <c r="E1974" s="75">
        <v>20740.650000000001</v>
      </c>
    </row>
    <row r="1975" spans="1:5" ht="15" customHeight="1" x14ac:dyDescent="0.2">
      <c r="A1975" s="56"/>
      <c r="B1975" s="86"/>
      <c r="C1975" s="53" t="s">
        <v>45</v>
      </c>
      <c r="D1975" s="65"/>
      <c r="E1975" s="66">
        <f>SUM(E1973:E1974)</f>
        <v>197036.16999999998</v>
      </c>
    </row>
    <row r="1976" spans="1:5" ht="15" customHeight="1" x14ac:dyDescent="0.2"/>
    <row r="1977" spans="1:5" ht="15" customHeight="1" x14ac:dyDescent="0.2"/>
    <row r="1978" spans="1:5" ht="15" customHeight="1" x14ac:dyDescent="0.2"/>
    <row r="1979" spans="1:5" ht="15" customHeight="1" x14ac:dyDescent="0.2"/>
    <row r="1980" spans="1:5" ht="15" customHeight="1" x14ac:dyDescent="0.2"/>
    <row r="1981" spans="1:5" ht="15" customHeight="1" x14ac:dyDescent="0.2"/>
    <row r="1982" spans="1:5" ht="15" customHeight="1" x14ac:dyDescent="0.2"/>
    <row r="1983" spans="1:5" ht="15" customHeight="1" x14ac:dyDescent="0.2"/>
    <row r="1984" spans="1:5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  <row r="2261" ht="15" customHeight="1" x14ac:dyDescent="0.2"/>
    <row r="2262" ht="15" customHeight="1" x14ac:dyDescent="0.2"/>
    <row r="2263" ht="15" customHeight="1" x14ac:dyDescent="0.2"/>
    <row r="2264" ht="15" customHeight="1" x14ac:dyDescent="0.2"/>
    <row r="2265" ht="15" customHeight="1" x14ac:dyDescent="0.2"/>
    <row r="2266" ht="15" customHeight="1" x14ac:dyDescent="0.2"/>
    <row r="2267" ht="15" customHeight="1" x14ac:dyDescent="0.2"/>
    <row r="2268" ht="15" customHeight="1" x14ac:dyDescent="0.2"/>
    <row r="2269" ht="15" customHeight="1" x14ac:dyDescent="0.2"/>
    <row r="2270" ht="15" customHeight="1" x14ac:dyDescent="0.2"/>
    <row r="2271" ht="15" customHeight="1" x14ac:dyDescent="0.2"/>
    <row r="2272" ht="15" customHeight="1" x14ac:dyDescent="0.2"/>
    <row r="2273" ht="15" customHeight="1" x14ac:dyDescent="0.2"/>
    <row r="2274" ht="15" customHeight="1" x14ac:dyDescent="0.2"/>
    <row r="2275" ht="15" customHeight="1" x14ac:dyDescent="0.2"/>
    <row r="2276" ht="15" customHeight="1" x14ac:dyDescent="0.2"/>
    <row r="2277" ht="15" customHeight="1" x14ac:dyDescent="0.2"/>
    <row r="2278" ht="15" customHeight="1" x14ac:dyDescent="0.2"/>
    <row r="2279" ht="15" customHeight="1" x14ac:dyDescent="0.2"/>
    <row r="2280" ht="15" customHeight="1" x14ac:dyDescent="0.2"/>
    <row r="2281" ht="15" customHeight="1" x14ac:dyDescent="0.2"/>
    <row r="2282" ht="15" customHeight="1" x14ac:dyDescent="0.2"/>
    <row r="2283" ht="15" customHeight="1" x14ac:dyDescent="0.2"/>
    <row r="2284" ht="15" customHeight="1" x14ac:dyDescent="0.2"/>
    <row r="2285" ht="15" customHeight="1" x14ac:dyDescent="0.2"/>
    <row r="2286" ht="15" customHeight="1" x14ac:dyDescent="0.2"/>
    <row r="2287" ht="15" customHeight="1" x14ac:dyDescent="0.2"/>
    <row r="2288" ht="15" customHeight="1" x14ac:dyDescent="0.2"/>
    <row r="2289" ht="15" customHeight="1" x14ac:dyDescent="0.2"/>
    <row r="2290" ht="15" customHeight="1" x14ac:dyDescent="0.2"/>
    <row r="2291" ht="15" customHeight="1" x14ac:dyDescent="0.2"/>
    <row r="2292" ht="15" customHeight="1" x14ac:dyDescent="0.2"/>
    <row r="2293" ht="15" customHeight="1" x14ac:dyDescent="0.2"/>
    <row r="2294" ht="15" customHeight="1" x14ac:dyDescent="0.2"/>
    <row r="2295" ht="15" customHeight="1" x14ac:dyDescent="0.2"/>
    <row r="2296" ht="15" customHeight="1" x14ac:dyDescent="0.2"/>
    <row r="2297" ht="15" customHeight="1" x14ac:dyDescent="0.2"/>
    <row r="2298" ht="15" customHeight="1" x14ac:dyDescent="0.2"/>
    <row r="2299" ht="15" customHeight="1" x14ac:dyDescent="0.2"/>
    <row r="2300" ht="15" customHeight="1" x14ac:dyDescent="0.2"/>
    <row r="2301" ht="15" customHeight="1" x14ac:dyDescent="0.2"/>
    <row r="2302" ht="15" customHeight="1" x14ac:dyDescent="0.2"/>
    <row r="2303" ht="15" customHeight="1" x14ac:dyDescent="0.2"/>
    <row r="2304" ht="15" customHeight="1" x14ac:dyDescent="0.2"/>
    <row r="2305" ht="15" customHeight="1" x14ac:dyDescent="0.2"/>
    <row r="2306" ht="15" customHeight="1" x14ac:dyDescent="0.2"/>
    <row r="2307" ht="15" customHeight="1" x14ac:dyDescent="0.2"/>
    <row r="2308" ht="15" customHeight="1" x14ac:dyDescent="0.2"/>
    <row r="2309" ht="15" customHeight="1" x14ac:dyDescent="0.2"/>
    <row r="2310" ht="15" customHeight="1" x14ac:dyDescent="0.2"/>
    <row r="2311" ht="15" customHeight="1" x14ac:dyDescent="0.2"/>
    <row r="2312" ht="15" customHeight="1" x14ac:dyDescent="0.2"/>
    <row r="2313" ht="15" customHeight="1" x14ac:dyDescent="0.2"/>
    <row r="2314" ht="15" customHeight="1" x14ac:dyDescent="0.2"/>
    <row r="2315" ht="15" customHeight="1" x14ac:dyDescent="0.2"/>
    <row r="2316" ht="15" customHeight="1" x14ac:dyDescent="0.2"/>
    <row r="2317" ht="15" customHeight="1" x14ac:dyDescent="0.2"/>
    <row r="2318" ht="15" customHeight="1" x14ac:dyDescent="0.2"/>
    <row r="2319" ht="15" customHeight="1" x14ac:dyDescent="0.2"/>
    <row r="2320" ht="15" customHeight="1" x14ac:dyDescent="0.2"/>
    <row r="2321" ht="15" customHeight="1" x14ac:dyDescent="0.2"/>
    <row r="2322" ht="15" customHeight="1" x14ac:dyDescent="0.2"/>
    <row r="2323" ht="15" customHeight="1" x14ac:dyDescent="0.2"/>
    <row r="2324" ht="15" customHeight="1" x14ac:dyDescent="0.2"/>
    <row r="2325" ht="15" customHeight="1" x14ac:dyDescent="0.2"/>
    <row r="2326" ht="15" customHeight="1" x14ac:dyDescent="0.2"/>
    <row r="2327" ht="15" customHeight="1" x14ac:dyDescent="0.2"/>
    <row r="2328" ht="15" customHeight="1" x14ac:dyDescent="0.2"/>
    <row r="2329" ht="15" customHeight="1" x14ac:dyDescent="0.2"/>
    <row r="2330" ht="15" customHeight="1" x14ac:dyDescent="0.2"/>
    <row r="2331" ht="15" customHeight="1" x14ac:dyDescent="0.2"/>
    <row r="2332" ht="15" customHeight="1" x14ac:dyDescent="0.2"/>
    <row r="2333" ht="15" customHeight="1" x14ac:dyDescent="0.2"/>
    <row r="2334" ht="15" customHeight="1" x14ac:dyDescent="0.2"/>
    <row r="2335" ht="15" customHeight="1" x14ac:dyDescent="0.2"/>
    <row r="2336" ht="15" customHeight="1" x14ac:dyDescent="0.2"/>
    <row r="2337" ht="15" customHeight="1" x14ac:dyDescent="0.2"/>
    <row r="2338" ht="15" customHeight="1" x14ac:dyDescent="0.2"/>
    <row r="2339" ht="15" customHeight="1" x14ac:dyDescent="0.2"/>
    <row r="2340" ht="15" customHeight="1" x14ac:dyDescent="0.2"/>
    <row r="2341" ht="15" customHeight="1" x14ac:dyDescent="0.2"/>
    <row r="2342" ht="15" customHeight="1" x14ac:dyDescent="0.2"/>
    <row r="2343" ht="15" customHeight="1" x14ac:dyDescent="0.2"/>
    <row r="2344" ht="15" customHeight="1" x14ac:dyDescent="0.2"/>
    <row r="2345" ht="15" customHeight="1" x14ac:dyDescent="0.2"/>
    <row r="2346" ht="15" customHeight="1" x14ac:dyDescent="0.2"/>
    <row r="2347" ht="15" customHeight="1" x14ac:dyDescent="0.2"/>
    <row r="2348" ht="15" customHeight="1" x14ac:dyDescent="0.2"/>
    <row r="2349" ht="15" customHeight="1" x14ac:dyDescent="0.2"/>
    <row r="2350" ht="15" customHeight="1" x14ac:dyDescent="0.2"/>
    <row r="2351" ht="15" customHeight="1" x14ac:dyDescent="0.2"/>
    <row r="2352" ht="15" customHeight="1" x14ac:dyDescent="0.2"/>
    <row r="2353" ht="15" customHeight="1" x14ac:dyDescent="0.2"/>
    <row r="2354" ht="15" customHeight="1" x14ac:dyDescent="0.2"/>
    <row r="2355" ht="15" customHeight="1" x14ac:dyDescent="0.2"/>
    <row r="2356" ht="15" customHeight="1" x14ac:dyDescent="0.2"/>
    <row r="2357" ht="15" customHeight="1" x14ac:dyDescent="0.2"/>
    <row r="2358" ht="15" customHeight="1" x14ac:dyDescent="0.2"/>
    <row r="2359" ht="15" customHeight="1" x14ac:dyDescent="0.2"/>
    <row r="2360" ht="15" customHeight="1" x14ac:dyDescent="0.2"/>
    <row r="2361" ht="15" customHeight="1" x14ac:dyDescent="0.2"/>
    <row r="2362" ht="15" customHeight="1" x14ac:dyDescent="0.2"/>
    <row r="2363" ht="15" customHeight="1" x14ac:dyDescent="0.2"/>
    <row r="2364" ht="15" customHeight="1" x14ac:dyDescent="0.2"/>
    <row r="2365" ht="15" customHeight="1" x14ac:dyDescent="0.2"/>
    <row r="2366" ht="15" customHeight="1" x14ac:dyDescent="0.2"/>
    <row r="2367" ht="15" customHeight="1" x14ac:dyDescent="0.2"/>
    <row r="2368" ht="15" customHeight="1" x14ac:dyDescent="0.2"/>
    <row r="2369" ht="15" customHeight="1" x14ac:dyDescent="0.2"/>
    <row r="2370" ht="15" customHeight="1" x14ac:dyDescent="0.2"/>
    <row r="2371" ht="15" customHeight="1" x14ac:dyDescent="0.2"/>
    <row r="2372" ht="15" customHeight="1" x14ac:dyDescent="0.2"/>
    <row r="2373" ht="15" customHeight="1" x14ac:dyDescent="0.2"/>
    <row r="2374" ht="15" customHeight="1" x14ac:dyDescent="0.2"/>
    <row r="2375" ht="15" customHeight="1" x14ac:dyDescent="0.2"/>
    <row r="2376" ht="15" customHeight="1" x14ac:dyDescent="0.2"/>
    <row r="2377" ht="15" customHeight="1" x14ac:dyDescent="0.2"/>
    <row r="2378" ht="15" customHeight="1" x14ac:dyDescent="0.2"/>
    <row r="2379" ht="15" customHeight="1" x14ac:dyDescent="0.2"/>
    <row r="2380" ht="15" customHeight="1" x14ac:dyDescent="0.2"/>
    <row r="2381" ht="15" customHeight="1" x14ac:dyDescent="0.2"/>
    <row r="2382" ht="15" customHeight="1" x14ac:dyDescent="0.2"/>
    <row r="2383" ht="15" customHeight="1" x14ac:dyDescent="0.2"/>
    <row r="2384" ht="15" customHeight="1" x14ac:dyDescent="0.2"/>
    <row r="2385" ht="15" customHeight="1" x14ac:dyDescent="0.2"/>
    <row r="2386" ht="15" customHeight="1" x14ac:dyDescent="0.2"/>
    <row r="2387" ht="15" customHeight="1" x14ac:dyDescent="0.2"/>
    <row r="2388" ht="15" customHeight="1" x14ac:dyDescent="0.2"/>
    <row r="2389" ht="15" customHeight="1" x14ac:dyDescent="0.2"/>
    <row r="2390" ht="15" customHeight="1" x14ac:dyDescent="0.2"/>
    <row r="2391" ht="15" customHeight="1" x14ac:dyDescent="0.2"/>
    <row r="2392" ht="15" customHeight="1" x14ac:dyDescent="0.2"/>
    <row r="2393" ht="15" customHeight="1" x14ac:dyDescent="0.2"/>
    <row r="2394" ht="15" customHeight="1" x14ac:dyDescent="0.2"/>
    <row r="2395" ht="15" customHeight="1" x14ac:dyDescent="0.2"/>
    <row r="2396" ht="15" customHeight="1" x14ac:dyDescent="0.2"/>
    <row r="2397" ht="15" customHeight="1" x14ac:dyDescent="0.2"/>
    <row r="2398" ht="15" customHeight="1" x14ac:dyDescent="0.2"/>
    <row r="2399" ht="15" customHeight="1" x14ac:dyDescent="0.2"/>
    <row r="2400" ht="15" customHeight="1" x14ac:dyDescent="0.2"/>
    <row r="2401" ht="15" customHeight="1" x14ac:dyDescent="0.2"/>
    <row r="2402" ht="15" customHeight="1" x14ac:dyDescent="0.2"/>
    <row r="2403" ht="15" customHeight="1" x14ac:dyDescent="0.2"/>
    <row r="2404" ht="15" customHeight="1" x14ac:dyDescent="0.2"/>
    <row r="2405" ht="15" customHeight="1" x14ac:dyDescent="0.2"/>
    <row r="2406" ht="15" customHeight="1" x14ac:dyDescent="0.2"/>
    <row r="2407" ht="15" customHeight="1" x14ac:dyDescent="0.2"/>
    <row r="2408" ht="15" customHeight="1" x14ac:dyDescent="0.2"/>
    <row r="2409" ht="15" customHeight="1" x14ac:dyDescent="0.2"/>
    <row r="2410" ht="15" customHeight="1" x14ac:dyDescent="0.2"/>
    <row r="2411" ht="15" customHeight="1" x14ac:dyDescent="0.2"/>
    <row r="2412" ht="15" customHeight="1" x14ac:dyDescent="0.2"/>
    <row r="2413" ht="15" customHeight="1" x14ac:dyDescent="0.2"/>
    <row r="2414" ht="15" customHeight="1" x14ac:dyDescent="0.2"/>
    <row r="2415" ht="15" customHeight="1" x14ac:dyDescent="0.2"/>
    <row r="2416" ht="15" customHeight="1" x14ac:dyDescent="0.2"/>
    <row r="2417" ht="15" customHeight="1" x14ac:dyDescent="0.2"/>
    <row r="2418" ht="15" customHeight="1" x14ac:dyDescent="0.2"/>
    <row r="2419" ht="15" customHeight="1" x14ac:dyDescent="0.2"/>
    <row r="2420" ht="15" customHeight="1" x14ac:dyDescent="0.2"/>
    <row r="2421" ht="15" customHeight="1" x14ac:dyDescent="0.2"/>
    <row r="2422" ht="15" customHeight="1" x14ac:dyDescent="0.2"/>
    <row r="2423" ht="15" customHeight="1" x14ac:dyDescent="0.2"/>
    <row r="2424" ht="15" customHeight="1" x14ac:dyDescent="0.2"/>
    <row r="2425" ht="15" customHeight="1" x14ac:dyDescent="0.2"/>
    <row r="2426" ht="15" customHeight="1" x14ac:dyDescent="0.2"/>
    <row r="2427" ht="15" customHeight="1" x14ac:dyDescent="0.2"/>
    <row r="2428" ht="15" customHeight="1" x14ac:dyDescent="0.2"/>
    <row r="2429" ht="15" customHeight="1" x14ac:dyDescent="0.2"/>
    <row r="2430" ht="15" customHeight="1" x14ac:dyDescent="0.2"/>
    <row r="2431" ht="15" customHeight="1" x14ac:dyDescent="0.2"/>
    <row r="2432" ht="15" customHeight="1" x14ac:dyDescent="0.2"/>
    <row r="2433" ht="15" customHeight="1" x14ac:dyDescent="0.2"/>
    <row r="2434" ht="15" customHeight="1" x14ac:dyDescent="0.2"/>
    <row r="2435" ht="15" customHeight="1" x14ac:dyDescent="0.2"/>
    <row r="2436" ht="15" customHeight="1" x14ac:dyDescent="0.2"/>
    <row r="2437" ht="15" customHeight="1" x14ac:dyDescent="0.2"/>
    <row r="2438" ht="15" customHeight="1" x14ac:dyDescent="0.2"/>
    <row r="2439" ht="15" customHeight="1" x14ac:dyDescent="0.2"/>
    <row r="2440" ht="15" customHeight="1" x14ac:dyDescent="0.2"/>
    <row r="2441" ht="15" customHeight="1" x14ac:dyDescent="0.2"/>
    <row r="2442" ht="15" customHeight="1" x14ac:dyDescent="0.2"/>
    <row r="2443" ht="15" customHeight="1" x14ac:dyDescent="0.2"/>
    <row r="2444" ht="15" customHeight="1" x14ac:dyDescent="0.2"/>
    <row r="2445" ht="15" customHeight="1" x14ac:dyDescent="0.2"/>
    <row r="2446" ht="15" customHeight="1" x14ac:dyDescent="0.2"/>
    <row r="2447" ht="15" customHeight="1" x14ac:dyDescent="0.2"/>
    <row r="2448" ht="15" customHeight="1" x14ac:dyDescent="0.2"/>
    <row r="2449" ht="15" customHeight="1" x14ac:dyDescent="0.2"/>
    <row r="2450" ht="15" customHeight="1" x14ac:dyDescent="0.2"/>
    <row r="2451" ht="15" customHeight="1" x14ac:dyDescent="0.2"/>
    <row r="2452" ht="15" customHeight="1" x14ac:dyDescent="0.2"/>
    <row r="2453" ht="15" customHeight="1" x14ac:dyDescent="0.2"/>
    <row r="2454" ht="15" customHeight="1" x14ac:dyDescent="0.2"/>
    <row r="2455" ht="15" customHeight="1" x14ac:dyDescent="0.2"/>
    <row r="2456" ht="15" customHeight="1" x14ac:dyDescent="0.2"/>
    <row r="2457" ht="15" customHeight="1" x14ac:dyDescent="0.2"/>
    <row r="2458" ht="15" customHeight="1" x14ac:dyDescent="0.2"/>
    <row r="2459" ht="15" customHeight="1" x14ac:dyDescent="0.2"/>
    <row r="2460" ht="15" customHeight="1" x14ac:dyDescent="0.2"/>
    <row r="2461" ht="15" customHeight="1" x14ac:dyDescent="0.2"/>
    <row r="2462" ht="15" customHeight="1" x14ac:dyDescent="0.2"/>
    <row r="2463" ht="15" customHeight="1" x14ac:dyDescent="0.2"/>
    <row r="2464" ht="15" customHeight="1" x14ac:dyDescent="0.2"/>
    <row r="2465" ht="15" customHeight="1" x14ac:dyDescent="0.2"/>
    <row r="2466" ht="15" customHeight="1" x14ac:dyDescent="0.2"/>
    <row r="2467" ht="15" customHeight="1" x14ac:dyDescent="0.2"/>
    <row r="2468" ht="15" customHeight="1" x14ac:dyDescent="0.2"/>
    <row r="2469" ht="15" customHeight="1" x14ac:dyDescent="0.2"/>
    <row r="2470" ht="15" customHeight="1" x14ac:dyDescent="0.2"/>
    <row r="2471" ht="15" customHeight="1" x14ac:dyDescent="0.2"/>
    <row r="2472" ht="15" customHeight="1" x14ac:dyDescent="0.2"/>
    <row r="2473" ht="15" customHeight="1" x14ac:dyDescent="0.2"/>
    <row r="2474" ht="15" customHeight="1" x14ac:dyDescent="0.2"/>
    <row r="2475" ht="15" customHeight="1" x14ac:dyDescent="0.2"/>
    <row r="2476" ht="15" customHeight="1" x14ac:dyDescent="0.2"/>
    <row r="2477" ht="15" customHeight="1" x14ac:dyDescent="0.2"/>
    <row r="2478" ht="15" customHeight="1" x14ac:dyDescent="0.2"/>
    <row r="2479" ht="15" customHeight="1" x14ac:dyDescent="0.2"/>
    <row r="2480" ht="15" customHeight="1" x14ac:dyDescent="0.2"/>
    <row r="2481" ht="15" customHeight="1" x14ac:dyDescent="0.2"/>
    <row r="2482" ht="15" customHeight="1" x14ac:dyDescent="0.2"/>
    <row r="2483" ht="15" customHeight="1" x14ac:dyDescent="0.2"/>
    <row r="2484" ht="15" customHeight="1" x14ac:dyDescent="0.2"/>
    <row r="2485" ht="15" customHeight="1" x14ac:dyDescent="0.2"/>
    <row r="2486" ht="15" customHeight="1" x14ac:dyDescent="0.2"/>
    <row r="2487" ht="15" customHeight="1" x14ac:dyDescent="0.2"/>
    <row r="2488" ht="15" customHeight="1" x14ac:dyDescent="0.2"/>
    <row r="2489" ht="15" customHeight="1" x14ac:dyDescent="0.2"/>
    <row r="2490" ht="15" customHeight="1" x14ac:dyDescent="0.2"/>
    <row r="2491" ht="15" customHeight="1" x14ac:dyDescent="0.2"/>
    <row r="2492" ht="15" customHeight="1" x14ac:dyDescent="0.2"/>
    <row r="2493" ht="15" customHeight="1" x14ac:dyDescent="0.2"/>
    <row r="2494" ht="15" customHeight="1" x14ac:dyDescent="0.2"/>
    <row r="2495" ht="15" customHeight="1" x14ac:dyDescent="0.2"/>
    <row r="2496" ht="15" customHeight="1" x14ac:dyDescent="0.2"/>
    <row r="2497" ht="15" customHeight="1" x14ac:dyDescent="0.2"/>
    <row r="2498" ht="15" customHeight="1" x14ac:dyDescent="0.2"/>
    <row r="2499" ht="15" customHeight="1" x14ac:dyDescent="0.2"/>
    <row r="2500" ht="15" customHeight="1" x14ac:dyDescent="0.2"/>
    <row r="2501" ht="15" customHeight="1" x14ac:dyDescent="0.2"/>
    <row r="2502" ht="15" customHeight="1" x14ac:dyDescent="0.2"/>
    <row r="2503" ht="15" customHeight="1" x14ac:dyDescent="0.2"/>
    <row r="2504" ht="15" customHeight="1" x14ac:dyDescent="0.2"/>
    <row r="2505" ht="15" customHeight="1" x14ac:dyDescent="0.2"/>
    <row r="2506" ht="15" customHeight="1" x14ac:dyDescent="0.2"/>
    <row r="2507" ht="15" customHeight="1" x14ac:dyDescent="0.2"/>
    <row r="2508" ht="15" customHeight="1" x14ac:dyDescent="0.2"/>
    <row r="2509" ht="15" customHeight="1" x14ac:dyDescent="0.2"/>
    <row r="2510" ht="15" customHeight="1" x14ac:dyDescent="0.2"/>
    <row r="2511" ht="15" customHeight="1" x14ac:dyDescent="0.2"/>
    <row r="2512" ht="15" customHeight="1" x14ac:dyDescent="0.2"/>
    <row r="2513" ht="15" customHeight="1" x14ac:dyDescent="0.2"/>
    <row r="2514" ht="15" customHeight="1" x14ac:dyDescent="0.2"/>
    <row r="2515" ht="15" customHeight="1" x14ac:dyDescent="0.2"/>
    <row r="2516" ht="15" customHeight="1" x14ac:dyDescent="0.2"/>
    <row r="2517" ht="15" customHeight="1" x14ac:dyDescent="0.2"/>
    <row r="2518" ht="15" customHeight="1" x14ac:dyDescent="0.2"/>
    <row r="2519" ht="15" customHeight="1" x14ac:dyDescent="0.2"/>
    <row r="2520" ht="15" customHeight="1" x14ac:dyDescent="0.2"/>
    <row r="2521" ht="15" customHeight="1" x14ac:dyDescent="0.2"/>
    <row r="2522" ht="15" customHeight="1" x14ac:dyDescent="0.2"/>
    <row r="2523" ht="15" customHeight="1" x14ac:dyDescent="0.2"/>
    <row r="2524" ht="15" customHeight="1" x14ac:dyDescent="0.2"/>
    <row r="2525" ht="15" customHeight="1" x14ac:dyDescent="0.2"/>
    <row r="2526" ht="15" customHeight="1" x14ac:dyDescent="0.2"/>
    <row r="2527" ht="15" customHeight="1" x14ac:dyDescent="0.2"/>
    <row r="2528" ht="15" customHeight="1" x14ac:dyDescent="0.2"/>
    <row r="2529" ht="15" customHeight="1" x14ac:dyDescent="0.2"/>
    <row r="2530" ht="15" customHeight="1" x14ac:dyDescent="0.2"/>
    <row r="2531" ht="15" customHeight="1" x14ac:dyDescent="0.2"/>
    <row r="2532" ht="15" customHeight="1" x14ac:dyDescent="0.2"/>
    <row r="2533" ht="15" customHeight="1" x14ac:dyDescent="0.2"/>
    <row r="2534" ht="15" customHeight="1" x14ac:dyDescent="0.2"/>
    <row r="2535" ht="15" customHeight="1" x14ac:dyDescent="0.2"/>
    <row r="2536" ht="15" customHeight="1" x14ac:dyDescent="0.2"/>
    <row r="2537" ht="15" customHeight="1" x14ac:dyDescent="0.2"/>
    <row r="2538" ht="15" customHeight="1" x14ac:dyDescent="0.2"/>
    <row r="2539" ht="15" customHeight="1" x14ac:dyDescent="0.2"/>
    <row r="2540" ht="15" customHeight="1" x14ac:dyDescent="0.2"/>
    <row r="2541" ht="15" customHeight="1" x14ac:dyDescent="0.2"/>
    <row r="2542" ht="15" customHeight="1" x14ac:dyDescent="0.2"/>
    <row r="2543" ht="15" customHeight="1" x14ac:dyDescent="0.2"/>
    <row r="2544" ht="15" customHeight="1" x14ac:dyDescent="0.2"/>
    <row r="2545" ht="15" customHeight="1" x14ac:dyDescent="0.2"/>
    <row r="2546" ht="15" customHeight="1" x14ac:dyDescent="0.2"/>
    <row r="2547" ht="15" customHeight="1" x14ac:dyDescent="0.2"/>
    <row r="2548" ht="15" customHeight="1" x14ac:dyDescent="0.2"/>
    <row r="2549" ht="15" customHeight="1" x14ac:dyDescent="0.2"/>
    <row r="2550" ht="15" customHeight="1" x14ac:dyDescent="0.2"/>
    <row r="2551" ht="15" customHeight="1" x14ac:dyDescent="0.2"/>
    <row r="2552" ht="15" customHeight="1" x14ac:dyDescent="0.2"/>
    <row r="2553" ht="15" customHeight="1" x14ac:dyDescent="0.2"/>
    <row r="2554" ht="15" customHeight="1" x14ac:dyDescent="0.2"/>
    <row r="2555" ht="15" customHeight="1" x14ac:dyDescent="0.2"/>
    <row r="2556" ht="15" customHeight="1" x14ac:dyDescent="0.2"/>
    <row r="2557" ht="15" customHeight="1" x14ac:dyDescent="0.2"/>
    <row r="2558" ht="15" customHeight="1" x14ac:dyDescent="0.2"/>
    <row r="2559" ht="15" customHeight="1" x14ac:dyDescent="0.2"/>
    <row r="2560" ht="15" customHeight="1" x14ac:dyDescent="0.2"/>
    <row r="2561" ht="15" customHeight="1" x14ac:dyDescent="0.2"/>
    <row r="2562" ht="15" customHeight="1" x14ac:dyDescent="0.2"/>
    <row r="2563" ht="15" customHeight="1" x14ac:dyDescent="0.2"/>
    <row r="2564" ht="15" customHeight="1" x14ac:dyDescent="0.2"/>
    <row r="2565" ht="15" customHeight="1" x14ac:dyDescent="0.2"/>
    <row r="2566" ht="15" customHeight="1" x14ac:dyDescent="0.2"/>
    <row r="2567" ht="15" customHeight="1" x14ac:dyDescent="0.2"/>
    <row r="2568" ht="15" customHeight="1" x14ac:dyDescent="0.2"/>
    <row r="2569" ht="15" customHeight="1" x14ac:dyDescent="0.2"/>
    <row r="2570" ht="15" customHeight="1" x14ac:dyDescent="0.2"/>
    <row r="2571" ht="15" customHeight="1" x14ac:dyDescent="0.2"/>
    <row r="2572" ht="15" customHeight="1" x14ac:dyDescent="0.2"/>
    <row r="2573" ht="15" customHeight="1" x14ac:dyDescent="0.2"/>
    <row r="2574" ht="15" customHeight="1" x14ac:dyDescent="0.2"/>
    <row r="2575" ht="15" customHeight="1" x14ac:dyDescent="0.2"/>
    <row r="2576" ht="15" customHeight="1" x14ac:dyDescent="0.2"/>
    <row r="2577" ht="15" customHeight="1" x14ac:dyDescent="0.2"/>
    <row r="2578" ht="15" customHeight="1" x14ac:dyDescent="0.2"/>
    <row r="2579" ht="15" customHeight="1" x14ac:dyDescent="0.2"/>
    <row r="2580" ht="15" customHeight="1" x14ac:dyDescent="0.2"/>
    <row r="2581" ht="15" customHeight="1" x14ac:dyDescent="0.2"/>
    <row r="2582" ht="15" customHeight="1" x14ac:dyDescent="0.2"/>
    <row r="2583" ht="15" customHeight="1" x14ac:dyDescent="0.2"/>
    <row r="2584" ht="15" customHeight="1" x14ac:dyDescent="0.2"/>
    <row r="2585" ht="15" customHeight="1" x14ac:dyDescent="0.2"/>
    <row r="2586" ht="15" customHeight="1" x14ac:dyDescent="0.2"/>
    <row r="2587" ht="15" customHeight="1" x14ac:dyDescent="0.2"/>
    <row r="2588" ht="15" customHeight="1" x14ac:dyDescent="0.2"/>
    <row r="2589" ht="15" customHeight="1" x14ac:dyDescent="0.2"/>
    <row r="2590" ht="15" customHeight="1" x14ac:dyDescent="0.2"/>
    <row r="2591" ht="15" customHeight="1" x14ac:dyDescent="0.2"/>
    <row r="2592" ht="15" customHeight="1" x14ac:dyDescent="0.2"/>
    <row r="2593" ht="15" customHeight="1" x14ac:dyDescent="0.2"/>
    <row r="2594" ht="15" customHeight="1" x14ac:dyDescent="0.2"/>
    <row r="2595" ht="15" customHeight="1" x14ac:dyDescent="0.2"/>
    <row r="2596" ht="15" customHeight="1" x14ac:dyDescent="0.2"/>
    <row r="2597" ht="15" customHeight="1" x14ac:dyDescent="0.2"/>
    <row r="2598" ht="15" customHeight="1" x14ac:dyDescent="0.2"/>
    <row r="2599" ht="15" customHeight="1" x14ac:dyDescent="0.2"/>
    <row r="2600" ht="15" customHeight="1" x14ac:dyDescent="0.2"/>
    <row r="2601" ht="15" customHeight="1" x14ac:dyDescent="0.2"/>
    <row r="2602" ht="15" customHeight="1" x14ac:dyDescent="0.2"/>
    <row r="2603" ht="15" customHeight="1" x14ac:dyDescent="0.2"/>
    <row r="2604" ht="15" customHeight="1" x14ac:dyDescent="0.2"/>
    <row r="2605" ht="15" customHeight="1" x14ac:dyDescent="0.2"/>
    <row r="2606" ht="15" customHeight="1" x14ac:dyDescent="0.2"/>
    <row r="2607" ht="15" customHeight="1" x14ac:dyDescent="0.2"/>
    <row r="2608" ht="15" customHeight="1" x14ac:dyDescent="0.2"/>
    <row r="2609" ht="15" customHeight="1" x14ac:dyDescent="0.2"/>
    <row r="2610" ht="15" customHeight="1" x14ac:dyDescent="0.2"/>
    <row r="2611" ht="15" customHeight="1" x14ac:dyDescent="0.2"/>
    <row r="2612" ht="15" customHeight="1" x14ac:dyDescent="0.2"/>
    <row r="2613" ht="15" customHeight="1" x14ac:dyDescent="0.2"/>
    <row r="2614" ht="15" customHeight="1" x14ac:dyDescent="0.2"/>
    <row r="2615" ht="15" customHeight="1" x14ac:dyDescent="0.2"/>
    <row r="2616" ht="15" customHeight="1" x14ac:dyDescent="0.2"/>
    <row r="2617" ht="15" customHeight="1" x14ac:dyDescent="0.2"/>
    <row r="2618" ht="15" customHeight="1" x14ac:dyDescent="0.2"/>
    <row r="2619" ht="15" customHeight="1" x14ac:dyDescent="0.2"/>
    <row r="2620" ht="15" customHeight="1" x14ac:dyDescent="0.2"/>
    <row r="2621" ht="15" customHeight="1" x14ac:dyDescent="0.2"/>
    <row r="2622" ht="15" customHeight="1" x14ac:dyDescent="0.2"/>
    <row r="2623" ht="15" customHeight="1" x14ac:dyDescent="0.2"/>
    <row r="2624" ht="15" customHeight="1" x14ac:dyDescent="0.2"/>
    <row r="2625" ht="15" customHeight="1" x14ac:dyDescent="0.2"/>
    <row r="2626" ht="15" customHeight="1" x14ac:dyDescent="0.2"/>
    <row r="2627" ht="15" customHeight="1" x14ac:dyDescent="0.2"/>
    <row r="2628" ht="15" customHeight="1" x14ac:dyDescent="0.2"/>
    <row r="2629" ht="15" customHeight="1" x14ac:dyDescent="0.2"/>
    <row r="2630" ht="15" customHeight="1" x14ac:dyDescent="0.2"/>
    <row r="2631" ht="15" customHeight="1" x14ac:dyDescent="0.2"/>
    <row r="2632" ht="15" customHeight="1" x14ac:dyDescent="0.2"/>
    <row r="2633" ht="15" customHeight="1" x14ac:dyDescent="0.2"/>
    <row r="2634" ht="15" customHeight="1" x14ac:dyDescent="0.2"/>
    <row r="2635" ht="15" customHeight="1" x14ac:dyDescent="0.2"/>
    <row r="2636" ht="15" customHeight="1" x14ac:dyDescent="0.2"/>
    <row r="2637" ht="15" customHeight="1" x14ac:dyDescent="0.2"/>
    <row r="2638" ht="15" customHeight="1" x14ac:dyDescent="0.2"/>
    <row r="2639" ht="15" customHeight="1" x14ac:dyDescent="0.2"/>
    <row r="2640" ht="15" customHeight="1" x14ac:dyDescent="0.2"/>
    <row r="2641" ht="15" customHeight="1" x14ac:dyDescent="0.2"/>
    <row r="2642" ht="15" customHeight="1" x14ac:dyDescent="0.2"/>
    <row r="2643" ht="15" customHeight="1" x14ac:dyDescent="0.2"/>
    <row r="2644" ht="15" customHeight="1" x14ac:dyDescent="0.2"/>
    <row r="2645" ht="15" customHeight="1" x14ac:dyDescent="0.2"/>
    <row r="2646" ht="15" customHeight="1" x14ac:dyDescent="0.2"/>
    <row r="2647" ht="15" customHeight="1" x14ac:dyDescent="0.2"/>
    <row r="2648" ht="15" customHeight="1" x14ac:dyDescent="0.2"/>
    <row r="2649" ht="15" customHeight="1" x14ac:dyDescent="0.2"/>
    <row r="2650" ht="15" customHeight="1" x14ac:dyDescent="0.2"/>
    <row r="2651" ht="15" customHeight="1" x14ac:dyDescent="0.2"/>
    <row r="2652" ht="15" customHeight="1" x14ac:dyDescent="0.2"/>
    <row r="2653" ht="15" customHeight="1" x14ac:dyDescent="0.2"/>
    <row r="2654" ht="15" customHeight="1" x14ac:dyDescent="0.2"/>
    <row r="2655" ht="15" customHeight="1" x14ac:dyDescent="0.2"/>
    <row r="2656" ht="15" customHeight="1" x14ac:dyDescent="0.2"/>
    <row r="2657" ht="15" customHeight="1" x14ac:dyDescent="0.2"/>
    <row r="2658" ht="15" customHeight="1" x14ac:dyDescent="0.2"/>
    <row r="2659" ht="15" customHeight="1" x14ac:dyDescent="0.2"/>
    <row r="2660" ht="15" customHeight="1" x14ac:dyDescent="0.2"/>
    <row r="2661" ht="15" customHeight="1" x14ac:dyDescent="0.2"/>
    <row r="2662" ht="15" customHeight="1" x14ac:dyDescent="0.2"/>
    <row r="2663" ht="15" customHeight="1" x14ac:dyDescent="0.2"/>
    <row r="2664" ht="15" customHeight="1" x14ac:dyDescent="0.2"/>
    <row r="2665" ht="15" customHeight="1" x14ac:dyDescent="0.2"/>
    <row r="2666" ht="15" customHeight="1" x14ac:dyDescent="0.2"/>
    <row r="2667" ht="15" customHeight="1" x14ac:dyDescent="0.2"/>
    <row r="2668" ht="15" customHeight="1" x14ac:dyDescent="0.2"/>
    <row r="2669" ht="15" customHeight="1" x14ac:dyDescent="0.2"/>
    <row r="2670" ht="15" customHeight="1" x14ac:dyDescent="0.2"/>
    <row r="2671" ht="15" customHeight="1" x14ac:dyDescent="0.2"/>
    <row r="2672" ht="15" customHeight="1" x14ac:dyDescent="0.2"/>
    <row r="2673" ht="15" customHeight="1" x14ac:dyDescent="0.2"/>
    <row r="2674" ht="15" customHeight="1" x14ac:dyDescent="0.2"/>
    <row r="2675" ht="15" customHeight="1" x14ac:dyDescent="0.2"/>
    <row r="2676" ht="15" customHeight="1" x14ac:dyDescent="0.2"/>
    <row r="2677" ht="15" customHeight="1" x14ac:dyDescent="0.2"/>
    <row r="2678" ht="15" customHeight="1" x14ac:dyDescent="0.2"/>
    <row r="2679" ht="15" customHeight="1" x14ac:dyDescent="0.2"/>
    <row r="2680" ht="15" customHeight="1" x14ac:dyDescent="0.2"/>
    <row r="2681" ht="15" customHeight="1" x14ac:dyDescent="0.2"/>
    <row r="2682" ht="15" customHeight="1" x14ac:dyDescent="0.2"/>
    <row r="2683" ht="15" customHeight="1" x14ac:dyDescent="0.2"/>
    <row r="2684" ht="15" customHeight="1" x14ac:dyDescent="0.2"/>
    <row r="2685" ht="15" customHeight="1" x14ac:dyDescent="0.2"/>
    <row r="2686" ht="15" customHeight="1" x14ac:dyDescent="0.2"/>
    <row r="2687" ht="15" customHeight="1" x14ac:dyDescent="0.2"/>
    <row r="2688" ht="15" customHeight="1" x14ac:dyDescent="0.2"/>
    <row r="2689" ht="15" customHeight="1" x14ac:dyDescent="0.2"/>
    <row r="2690" ht="15" customHeight="1" x14ac:dyDescent="0.2"/>
    <row r="2691" ht="15" customHeight="1" x14ac:dyDescent="0.2"/>
    <row r="2692" ht="15" customHeight="1" x14ac:dyDescent="0.2"/>
    <row r="2693" ht="15" customHeight="1" x14ac:dyDescent="0.2"/>
    <row r="2694" ht="15" customHeight="1" x14ac:dyDescent="0.2"/>
    <row r="2695" ht="15" customHeight="1" x14ac:dyDescent="0.2"/>
    <row r="2696" ht="15" customHeight="1" x14ac:dyDescent="0.2"/>
    <row r="2697" ht="15" customHeight="1" x14ac:dyDescent="0.2"/>
    <row r="2698" ht="15" customHeight="1" x14ac:dyDescent="0.2"/>
    <row r="2699" ht="15" customHeight="1" x14ac:dyDescent="0.2"/>
    <row r="2700" ht="15" customHeight="1" x14ac:dyDescent="0.2"/>
    <row r="2701" ht="15" customHeight="1" x14ac:dyDescent="0.2"/>
    <row r="2702" ht="15" customHeight="1" x14ac:dyDescent="0.2"/>
    <row r="2703" ht="15" customHeight="1" x14ac:dyDescent="0.2"/>
    <row r="2704" ht="15" customHeight="1" x14ac:dyDescent="0.2"/>
    <row r="2705" ht="15" customHeight="1" x14ac:dyDescent="0.2"/>
    <row r="2706" ht="15" customHeight="1" x14ac:dyDescent="0.2"/>
    <row r="2707" ht="15" customHeight="1" x14ac:dyDescent="0.2"/>
    <row r="2708" ht="15" customHeight="1" x14ac:dyDescent="0.2"/>
    <row r="2709" ht="15" customHeight="1" x14ac:dyDescent="0.2"/>
    <row r="2710" ht="15" customHeight="1" x14ac:dyDescent="0.2"/>
    <row r="2711" ht="15" customHeight="1" x14ac:dyDescent="0.2"/>
    <row r="2712" ht="15" customHeight="1" x14ac:dyDescent="0.2"/>
    <row r="2713" ht="15" customHeight="1" x14ac:dyDescent="0.2"/>
    <row r="2714" ht="15" customHeight="1" x14ac:dyDescent="0.2"/>
    <row r="2715" ht="15" customHeight="1" x14ac:dyDescent="0.2"/>
    <row r="2716" ht="15" customHeight="1" x14ac:dyDescent="0.2"/>
    <row r="2717" ht="15" customHeight="1" x14ac:dyDescent="0.2"/>
    <row r="2718" ht="15" customHeight="1" x14ac:dyDescent="0.2"/>
    <row r="2719" ht="15" customHeight="1" x14ac:dyDescent="0.2"/>
    <row r="2720" ht="15" customHeight="1" x14ac:dyDescent="0.2"/>
    <row r="2721" ht="15" customHeight="1" x14ac:dyDescent="0.2"/>
    <row r="2722" ht="15" customHeight="1" x14ac:dyDescent="0.2"/>
    <row r="2723" ht="15" customHeight="1" x14ac:dyDescent="0.2"/>
    <row r="2724" ht="15" customHeight="1" x14ac:dyDescent="0.2"/>
    <row r="2725" ht="15" customHeight="1" x14ac:dyDescent="0.2"/>
    <row r="2726" ht="15" customHeight="1" x14ac:dyDescent="0.2"/>
    <row r="2727" ht="15" customHeight="1" x14ac:dyDescent="0.2"/>
    <row r="2728" ht="15" customHeight="1" x14ac:dyDescent="0.2"/>
    <row r="2729" ht="15" customHeight="1" x14ac:dyDescent="0.2"/>
    <row r="2730" ht="15" customHeight="1" x14ac:dyDescent="0.2"/>
    <row r="2731" ht="15" customHeight="1" x14ac:dyDescent="0.2"/>
    <row r="2732" ht="15" customHeight="1" x14ac:dyDescent="0.2"/>
    <row r="2733" ht="15" customHeight="1" x14ac:dyDescent="0.2"/>
    <row r="2734" ht="15" customHeight="1" x14ac:dyDescent="0.2"/>
    <row r="2735" ht="15" customHeight="1" x14ac:dyDescent="0.2"/>
    <row r="2736" ht="15" customHeight="1" x14ac:dyDescent="0.2"/>
    <row r="2737" ht="15" customHeight="1" x14ac:dyDescent="0.2"/>
    <row r="2738" ht="15" customHeight="1" x14ac:dyDescent="0.2"/>
    <row r="2739" ht="15" customHeight="1" x14ac:dyDescent="0.2"/>
    <row r="2740" ht="15" customHeight="1" x14ac:dyDescent="0.2"/>
    <row r="2741" ht="15" customHeight="1" x14ac:dyDescent="0.2"/>
    <row r="2742" ht="15" customHeight="1" x14ac:dyDescent="0.2"/>
    <row r="2743" ht="15" customHeight="1" x14ac:dyDescent="0.2"/>
    <row r="2744" ht="15" customHeight="1" x14ac:dyDescent="0.2"/>
    <row r="2745" ht="15" customHeight="1" x14ac:dyDescent="0.2"/>
    <row r="2746" ht="15" customHeight="1" x14ac:dyDescent="0.2"/>
    <row r="2747" ht="15" customHeight="1" x14ac:dyDescent="0.2"/>
    <row r="2748" ht="15" customHeight="1" x14ac:dyDescent="0.2"/>
    <row r="2749" ht="15" customHeight="1" x14ac:dyDescent="0.2"/>
    <row r="2750" ht="15" customHeight="1" x14ac:dyDescent="0.2"/>
    <row r="2751" ht="15" customHeight="1" x14ac:dyDescent="0.2"/>
    <row r="2752" ht="15" customHeight="1" x14ac:dyDescent="0.2"/>
    <row r="2753" ht="15" customHeight="1" x14ac:dyDescent="0.2"/>
    <row r="2754" ht="15" customHeight="1" x14ac:dyDescent="0.2"/>
    <row r="2755" ht="15" customHeight="1" x14ac:dyDescent="0.2"/>
    <row r="2756" ht="15" customHeight="1" x14ac:dyDescent="0.2"/>
    <row r="2757" ht="15" customHeight="1" x14ac:dyDescent="0.2"/>
    <row r="2758" ht="15" customHeight="1" x14ac:dyDescent="0.2"/>
    <row r="2759" ht="15" customHeight="1" x14ac:dyDescent="0.2"/>
    <row r="2760" ht="15" customHeight="1" x14ac:dyDescent="0.2"/>
    <row r="2761" ht="15" customHeight="1" x14ac:dyDescent="0.2"/>
    <row r="2762" ht="15" customHeight="1" x14ac:dyDescent="0.2"/>
    <row r="2763" ht="15" customHeight="1" x14ac:dyDescent="0.2"/>
    <row r="2764" ht="15" customHeight="1" x14ac:dyDescent="0.2"/>
    <row r="2765" ht="15" customHeight="1" x14ac:dyDescent="0.2"/>
    <row r="2766" ht="15" customHeight="1" x14ac:dyDescent="0.2"/>
    <row r="2767" ht="15" customHeight="1" x14ac:dyDescent="0.2"/>
    <row r="2768" ht="15" customHeight="1" x14ac:dyDescent="0.2"/>
    <row r="2769" ht="15" customHeight="1" x14ac:dyDescent="0.2"/>
    <row r="2770" ht="15" customHeight="1" x14ac:dyDescent="0.2"/>
    <row r="2771" ht="15" customHeight="1" x14ac:dyDescent="0.2"/>
    <row r="2772" ht="15" customHeight="1" x14ac:dyDescent="0.2"/>
    <row r="2773" ht="15" customHeight="1" x14ac:dyDescent="0.2"/>
    <row r="2774" ht="15" customHeight="1" x14ac:dyDescent="0.2"/>
    <row r="2775" ht="15" customHeight="1" x14ac:dyDescent="0.2"/>
    <row r="2776" ht="15" customHeight="1" x14ac:dyDescent="0.2"/>
    <row r="2777" ht="15" customHeight="1" x14ac:dyDescent="0.2"/>
    <row r="2778" ht="15" customHeight="1" x14ac:dyDescent="0.2"/>
    <row r="2779" ht="15" customHeight="1" x14ac:dyDescent="0.2"/>
    <row r="2780" ht="15" customHeight="1" x14ac:dyDescent="0.2"/>
    <row r="2781" ht="15" customHeight="1" x14ac:dyDescent="0.2"/>
    <row r="2782" ht="15" customHeight="1" x14ac:dyDescent="0.2"/>
    <row r="2783" ht="15" customHeight="1" x14ac:dyDescent="0.2"/>
    <row r="2784" ht="15" customHeight="1" x14ac:dyDescent="0.2"/>
    <row r="2785" ht="15" customHeight="1" x14ac:dyDescent="0.2"/>
    <row r="2786" ht="15" customHeight="1" x14ac:dyDescent="0.2"/>
    <row r="2787" ht="15" customHeight="1" x14ac:dyDescent="0.2"/>
    <row r="2788" ht="15" customHeight="1" x14ac:dyDescent="0.2"/>
    <row r="2789" ht="15" customHeight="1" x14ac:dyDescent="0.2"/>
    <row r="2790" ht="15" customHeight="1" x14ac:dyDescent="0.2"/>
    <row r="2791" ht="15" customHeight="1" x14ac:dyDescent="0.2"/>
    <row r="2792" ht="15" customHeight="1" x14ac:dyDescent="0.2"/>
    <row r="2793" ht="15" customHeight="1" x14ac:dyDescent="0.2"/>
    <row r="2794" ht="15" customHeight="1" x14ac:dyDescent="0.2"/>
    <row r="2795" ht="15" customHeight="1" x14ac:dyDescent="0.2"/>
    <row r="2796" ht="15" customHeight="1" x14ac:dyDescent="0.2"/>
    <row r="2797" ht="15" customHeight="1" x14ac:dyDescent="0.2"/>
    <row r="2798" ht="15" customHeight="1" x14ac:dyDescent="0.2"/>
    <row r="2799" ht="15" customHeight="1" x14ac:dyDescent="0.2"/>
    <row r="2800" ht="15" customHeight="1" x14ac:dyDescent="0.2"/>
    <row r="2801" ht="15" customHeight="1" x14ac:dyDescent="0.2"/>
    <row r="2802" ht="15" customHeight="1" x14ac:dyDescent="0.2"/>
    <row r="2803" ht="15" customHeight="1" x14ac:dyDescent="0.2"/>
    <row r="2804" ht="15" customHeight="1" x14ac:dyDescent="0.2"/>
    <row r="2805" ht="15" customHeight="1" x14ac:dyDescent="0.2"/>
    <row r="2806" ht="15" customHeight="1" x14ac:dyDescent="0.2"/>
    <row r="2807" ht="15" customHeight="1" x14ac:dyDescent="0.2"/>
    <row r="2808" ht="15" customHeight="1" x14ac:dyDescent="0.2"/>
    <row r="2809" ht="15" customHeight="1" x14ac:dyDescent="0.2"/>
    <row r="2810" ht="15" customHeight="1" x14ac:dyDescent="0.2"/>
    <row r="2811" ht="15" customHeight="1" x14ac:dyDescent="0.2"/>
    <row r="2812" ht="15" customHeight="1" x14ac:dyDescent="0.2"/>
    <row r="2813" ht="15" customHeight="1" x14ac:dyDescent="0.2"/>
    <row r="2814" ht="15" customHeight="1" x14ac:dyDescent="0.2"/>
    <row r="2815" ht="15" customHeight="1" x14ac:dyDescent="0.2"/>
    <row r="2816" ht="15" customHeight="1" x14ac:dyDescent="0.2"/>
    <row r="2817" ht="15" customHeight="1" x14ac:dyDescent="0.2"/>
    <row r="2818" ht="15" customHeight="1" x14ac:dyDescent="0.2"/>
    <row r="2819" ht="15" customHeight="1" x14ac:dyDescent="0.2"/>
    <row r="2820" ht="15" customHeight="1" x14ac:dyDescent="0.2"/>
    <row r="2821" ht="15" customHeight="1" x14ac:dyDescent="0.2"/>
    <row r="2822" ht="15" customHeight="1" x14ac:dyDescent="0.2"/>
    <row r="2823" ht="15" customHeight="1" x14ac:dyDescent="0.2"/>
    <row r="2824" ht="15" customHeight="1" x14ac:dyDescent="0.2"/>
    <row r="2825" ht="15" customHeight="1" x14ac:dyDescent="0.2"/>
    <row r="2826" ht="15" customHeight="1" x14ac:dyDescent="0.2"/>
    <row r="2827" ht="15" customHeight="1" x14ac:dyDescent="0.2"/>
    <row r="2828" ht="15" customHeight="1" x14ac:dyDescent="0.2"/>
    <row r="2829" ht="15" customHeight="1" x14ac:dyDescent="0.2"/>
    <row r="2830" ht="15" customHeight="1" x14ac:dyDescent="0.2"/>
    <row r="2831" ht="15" customHeight="1" x14ac:dyDescent="0.2"/>
    <row r="2832" ht="15" customHeight="1" x14ac:dyDescent="0.2"/>
    <row r="2833" ht="15" customHeight="1" x14ac:dyDescent="0.2"/>
    <row r="2834" ht="15" customHeight="1" x14ac:dyDescent="0.2"/>
    <row r="2835" ht="15" customHeight="1" x14ac:dyDescent="0.2"/>
    <row r="2836" ht="15" customHeight="1" x14ac:dyDescent="0.2"/>
    <row r="2837" ht="15" customHeight="1" x14ac:dyDescent="0.2"/>
    <row r="2838" ht="15" customHeight="1" x14ac:dyDescent="0.2"/>
    <row r="2839" ht="15" customHeight="1" x14ac:dyDescent="0.2"/>
    <row r="2840" ht="15" customHeight="1" x14ac:dyDescent="0.2"/>
    <row r="2841" ht="15" customHeight="1" x14ac:dyDescent="0.2"/>
    <row r="2842" ht="15" customHeight="1" x14ac:dyDescent="0.2"/>
    <row r="2843" ht="15" customHeight="1" x14ac:dyDescent="0.2"/>
    <row r="2844" ht="15" customHeight="1" x14ac:dyDescent="0.2"/>
    <row r="2845" ht="15" customHeight="1" x14ac:dyDescent="0.2"/>
    <row r="2846" ht="15" customHeight="1" x14ac:dyDescent="0.2"/>
    <row r="2847" ht="15" customHeight="1" x14ac:dyDescent="0.2"/>
    <row r="2848" ht="15" customHeight="1" x14ac:dyDescent="0.2"/>
    <row r="2849" ht="15" customHeight="1" x14ac:dyDescent="0.2"/>
    <row r="2850" ht="15" customHeight="1" x14ac:dyDescent="0.2"/>
    <row r="2851" ht="15" customHeight="1" x14ac:dyDescent="0.2"/>
    <row r="2852" ht="15" customHeight="1" x14ac:dyDescent="0.2"/>
    <row r="2853" ht="15" customHeight="1" x14ac:dyDescent="0.2"/>
    <row r="2854" ht="15" customHeight="1" x14ac:dyDescent="0.2"/>
    <row r="2855" ht="15" customHeight="1" x14ac:dyDescent="0.2"/>
    <row r="2856" ht="15" customHeight="1" x14ac:dyDescent="0.2"/>
    <row r="2857" ht="15" customHeight="1" x14ac:dyDescent="0.2"/>
    <row r="2858" ht="15" customHeight="1" x14ac:dyDescent="0.2"/>
    <row r="2859" ht="15" customHeight="1" x14ac:dyDescent="0.2"/>
    <row r="2860" ht="15" customHeight="1" x14ac:dyDescent="0.2"/>
    <row r="2861" ht="15" customHeight="1" x14ac:dyDescent="0.2"/>
    <row r="2862" ht="15" customHeight="1" x14ac:dyDescent="0.2"/>
    <row r="2863" ht="15" customHeight="1" x14ac:dyDescent="0.2"/>
    <row r="2864" ht="15" customHeight="1" x14ac:dyDescent="0.2"/>
    <row r="2865" ht="15" customHeight="1" x14ac:dyDescent="0.2"/>
    <row r="2866" ht="15" customHeight="1" x14ac:dyDescent="0.2"/>
    <row r="2867" ht="15" customHeight="1" x14ac:dyDescent="0.2"/>
    <row r="2868" ht="15" customHeight="1" x14ac:dyDescent="0.2"/>
    <row r="2869" ht="15" customHeight="1" x14ac:dyDescent="0.2"/>
    <row r="2870" ht="15" customHeight="1" x14ac:dyDescent="0.2"/>
    <row r="2871" ht="15" customHeight="1" x14ac:dyDescent="0.2"/>
    <row r="2872" ht="15" customHeight="1" x14ac:dyDescent="0.2"/>
    <row r="2873" ht="15" customHeight="1" x14ac:dyDescent="0.2"/>
    <row r="2874" ht="15" customHeight="1" x14ac:dyDescent="0.2"/>
    <row r="2875" ht="15" customHeight="1" x14ac:dyDescent="0.2"/>
    <row r="2876" ht="15" customHeight="1" x14ac:dyDescent="0.2"/>
    <row r="2877" ht="15" customHeight="1" x14ac:dyDescent="0.2"/>
    <row r="2878" ht="15" customHeight="1" x14ac:dyDescent="0.2"/>
    <row r="2879" ht="15" customHeight="1" x14ac:dyDescent="0.2"/>
    <row r="2880" ht="15" customHeight="1" x14ac:dyDescent="0.2"/>
    <row r="2881" ht="15" customHeight="1" x14ac:dyDescent="0.2"/>
    <row r="2882" ht="15" customHeight="1" x14ac:dyDescent="0.2"/>
    <row r="2883" ht="15" customHeight="1" x14ac:dyDescent="0.2"/>
    <row r="2884" ht="15" customHeight="1" x14ac:dyDescent="0.2"/>
    <row r="2885" ht="15" customHeight="1" x14ac:dyDescent="0.2"/>
    <row r="2886" ht="15" customHeight="1" x14ac:dyDescent="0.2"/>
    <row r="2887" ht="15" customHeight="1" x14ac:dyDescent="0.2"/>
    <row r="2888" ht="15" customHeight="1" x14ac:dyDescent="0.2"/>
    <row r="2889" ht="15" customHeight="1" x14ac:dyDescent="0.2"/>
    <row r="2890" ht="15" customHeight="1" x14ac:dyDescent="0.2"/>
    <row r="2891" ht="15" customHeight="1" x14ac:dyDescent="0.2"/>
    <row r="2892" ht="15" customHeight="1" x14ac:dyDescent="0.2"/>
    <row r="2893" ht="15" customHeight="1" x14ac:dyDescent="0.2"/>
    <row r="2894" ht="15" customHeight="1" x14ac:dyDescent="0.2"/>
    <row r="2895" ht="15" customHeight="1" x14ac:dyDescent="0.2"/>
    <row r="2896" ht="15" customHeight="1" x14ac:dyDescent="0.2"/>
    <row r="2897" ht="15" customHeight="1" x14ac:dyDescent="0.2"/>
    <row r="2898" ht="15" customHeight="1" x14ac:dyDescent="0.2"/>
    <row r="2899" ht="15" customHeight="1" x14ac:dyDescent="0.2"/>
    <row r="2900" ht="15" customHeight="1" x14ac:dyDescent="0.2"/>
    <row r="2901" ht="15" customHeight="1" x14ac:dyDescent="0.2"/>
    <row r="2902" ht="15" customHeight="1" x14ac:dyDescent="0.2"/>
    <row r="2903" ht="15" customHeight="1" x14ac:dyDescent="0.2"/>
    <row r="2904" ht="15" customHeight="1" x14ac:dyDescent="0.2"/>
    <row r="2905" ht="15" customHeight="1" x14ac:dyDescent="0.2"/>
    <row r="2906" ht="15" customHeight="1" x14ac:dyDescent="0.2"/>
    <row r="2907" ht="15" customHeight="1" x14ac:dyDescent="0.2"/>
    <row r="2908" ht="15" customHeight="1" x14ac:dyDescent="0.2"/>
    <row r="2909" ht="15" customHeight="1" x14ac:dyDescent="0.2"/>
    <row r="2910" ht="15" customHeight="1" x14ac:dyDescent="0.2"/>
    <row r="2911" ht="15" customHeight="1" x14ac:dyDescent="0.2"/>
    <row r="2912" ht="15" customHeight="1" x14ac:dyDescent="0.2"/>
    <row r="2913" ht="15" customHeight="1" x14ac:dyDescent="0.2"/>
    <row r="2914" ht="15" customHeight="1" x14ac:dyDescent="0.2"/>
    <row r="2915" ht="15" customHeight="1" x14ac:dyDescent="0.2"/>
    <row r="2916" ht="15" customHeight="1" x14ac:dyDescent="0.2"/>
    <row r="2917" ht="15" customHeight="1" x14ac:dyDescent="0.2"/>
    <row r="2918" ht="15" customHeight="1" x14ac:dyDescent="0.2"/>
    <row r="2919" ht="15" customHeight="1" x14ac:dyDescent="0.2"/>
    <row r="2920" ht="15" customHeight="1" x14ac:dyDescent="0.2"/>
    <row r="2921" ht="15" customHeight="1" x14ac:dyDescent="0.2"/>
    <row r="2922" ht="15" customHeight="1" x14ac:dyDescent="0.2"/>
    <row r="2923" ht="15" customHeight="1" x14ac:dyDescent="0.2"/>
    <row r="2924" ht="15" customHeight="1" x14ac:dyDescent="0.2"/>
    <row r="2925" ht="15" customHeight="1" x14ac:dyDescent="0.2"/>
    <row r="2926" ht="15" customHeight="1" x14ac:dyDescent="0.2"/>
    <row r="2927" ht="15" customHeight="1" x14ac:dyDescent="0.2"/>
    <row r="2928" ht="15" customHeight="1" x14ac:dyDescent="0.2"/>
    <row r="2929" ht="15" customHeight="1" x14ac:dyDescent="0.2"/>
    <row r="2930" ht="15" customHeight="1" x14ac:dyDescent="0.2"/>
    <row r="2931" ht="15" customHeight="1" x14ac:dyDescent="0.2"/>
    <row r="2932" ht="15" customHeight="1" x14ac:dyDescent="0.2"/>
    <row r="2933" ht="15" customHeight="1" x14ac:dyDescent="0.2"/>
    <row r="2934" ht="15" customHeight="1" x14ac:dyDescent="0.2"/>
    <row r="2935" ht="15" customHeight="1" x14ac:dyDescent="0.2"/>
    <row r="2936" ht="15" customHeight="1" x14ac:dyDescent="0.2"/>
    <row r="2937" ht="15" customHeight="1" x14ac:dyDescent="0.2"/>
    <row r="2938" ht="15" customHeight="1" x14ac:dyDescent="0.2"/>
    <row r="2939" ht="15" customHeight="1" x14ac:dyDescent="0.2"/>
    <row r="2940" ht="15" customHeight="1" x14ac:dyDescent="0.2"/>
    <row r="2941" ht="15" customHeight="1" x14ac:dyDescent="0.2"/>
    <row r="2942" ht="15" customHeight="1" x14ac:dyDescent="0.2"/>
    <row r="2943" ht="15" customHeight="1" x14ac:dyDescent="0.2"/>
    <row r="2944" ht="15" customHeight="1" x14ac:dyDescent="0.2"/>
    <row r="2945" ht="15" customHeight="1" x14ac:dyDescent="0.2"/>
    <row r="2946" ht="15" customHeight="1" x14ac:dyDescent="0.2"/>
  </sheetData>
  <mergeCells count="158">
    <mergeCell ref="A1953:E1953"/>
    <mergeCell ref="A1954:E1958"/>
    <mergeCell ref="A1903:E1903"/>
    <mergeCell ref="A1904:E1908"/>
    <mergeCell ref="A1926:E1926"/>
    <mergeCell ref="A1927:E1927"/>
    <mergeCell ref="A1928:E1934"/>
    <mergeCell ref="A1952:E1952"/>
    <mergeCell ref="A1845:E1846"/>
    <mergeCell ref="A1847:E1855"/>
    <mergeCell ref="A1875:E1875"/>
    <mergeCell ref="A1876:E1876"/>
    <mergeCell ref="A1877:E1881"/>
    <mergeCell ref="A1902:E1902"/>
    <mergeCell ref="A1771:E1772"/>
    <mergeCell ref="A1773:E1781"/>
    <mergeCell ref="A1793:E1794"/>
    <mergeCell ref="A1795:E1803"/>
    <mergeCell ref="A1823:E1824"/>
    <mergeCell ref="A1825:E1833"/>
    <mergeCell ref="A1697:E1698"/>
    <mergeCell ref="A1699:E1706"/>
    <mergeCell ref="A1719:E1720"/>
    <mergeCell ref="A1721:E1729"/>
    <mergeCell ref="A1741:E1742"/>
    <mergeCell ref="A1743:E1753"/>
    <mergeCell ref="A1633:E1634"/>
    <mergeCell ref="A1635:E1640"/>
    <mergeCell ref="A1652:E1653"/>
    <mergeCell ref="A1654:E1659"/>
    <mergeCell ref="A1676:E1677"/>
    <mergeCell ref="A1678:E1685"/>
    <mergeCell ref="A1563:E1564"/>
    <mergeCell ref="A1565:E1570"/>
    <mergeCell ref="A1589:E1590"/>
    <mergeCell ref="A1591:E1595"/>
    <mergeCell ref="A1615:E1616"/>
    <mergeCell ref="A1617:E1621"/>
    <mergeCell ref="A1496:E1497"/>
    <mergeCell ref="A1498:E1502"/>
    <mergeCell ref="A1520:E1521"/>
    <mergeCell ref="A1522:E1528"/>
    <mergeCell ref="A1540:E1541"/>
    <mergeCell ref="A1542:E1547"/>
    <mergeCell ref="A1422:E1423"/>
    <mergeCell ref="A1424:E1428"/>
    <mergeCell ref="A1440:E1441"/>
    <mergeCell ref="A1442:E1449"/>
    <mergeCell ref="A1473:E1474"/>
    <mergeCell ref="A1475:E1484"/>
    <mergeCell ref="A1344:E1345"/>
    <mergeCell ref="A1346:E1352"/>
    <mergeCell ref="A1370:E1371"/>
    <mergeCell ref="A1372:E1377"/>
    <mergeCell ref="A1395:E1396"/>
    <mergeCell ref="A1397:E1402"/>
    <mergeCell ref="A1260:E1261"/>
    <mergeCell ref="A1262:E1269"/>
    <mergeCell ref="A1287:E1288"/>
    <mergeCell ref="A1289:E1296"/>
    <mergeCell ref="A1318:E1319"/>
    <mergeCell ref="A1320:E1326"/>
    <mergeCell ref="A1178:E1179"/>
    <mergeCell ref="A1180:E1188"/>
    <mergeCell ref="A1214:E1215"/>
    <mergeCell ref="A1216:E1223"/>
    <mergeCell ref="A1241:E1242"/>
    <mergeCell ref="A1243:E1248"/>
    <mergeCell ref="A1079:E1079"/>
    <mergeCell ref="A1080:E1087"/>
    <mergeCell ref="A1110:E1110"/>
    <mergeCell ref="A1111:E1118"/>
    <mergeCell ref="A1147:E1147"/>
    <mergeCell ref="A1148:E1160"/>
    <mergeCell ref="A991:E991"/>
    <mergeCell ref="A992:E1001"/>
    <mergeCell ref="A1019:E1019"/>
    <mergeCell ref="A1020:E1028"/>
    <mergeCell ref="A1051:E1051"/>
    <mergeCell ref="A1052:E1061"/>
    <mergeCell ref="A902:E902"/>
    <mergeCell ref="A903:E910"/>
    <mergeCell ref="A928:E928"/>
    <mergeCell ref="A929:E936"/>
    <mergeCell ref="A954:E954"/>
    <mergeCell ref="A955:E962"/>
    <mergeCell ref="A824:E824"/>
    <mergeCell ref="A825:E831"/>
    <mergeCell ref="A850:E850"/>
    <mergeCell ref="A851:E857"/>
    <mergeCell ref="A876:E876"/>
    <mergeCell ref="A877:E883"/>
    <mergeCell ref="A750:E751"/>
    <mergeCell ref="A752:E758"/>
    <mergeCell ref="A772:E772"/>
    <mergeCell ref="A773:E780"/>
    <mergeCell ref="A798:E798"/>
    <mergeCell ref="A799:E806"/>
    <mergeCell ref="A642:E642"/>
    <mergeCell ref="A643:E653"/>
    <mergeCell ref="A688:E689"/>
    <mergeCell ref="A690:E699"/>
    <mergeCell ref="A731:E732"/>
    <mergeCell ref="A733:E738"/>
    <mergeCell ref="A556:E556"/>
    <mergeCell ref="A557:E563"/>
    <mergeCell ref="A583:E583"/>
    <mergeCell ref="A584:E591"/>
    <mergeCell ref="A609:E609"/>
    <mergeCell ref="A610:E618"/>
    <mergeCell ref="A471:E471"/>
    <mergeCell ref="A472:E480"/>
    <mergeCell ref="A499:E499"/>
    <mergeCell ref="A500:E508"/>
    <mergeCell ref="A531:E531"/>
    <mergeCell ref="A532:E538"/>
    <mergeCell ref="A374:E374"/>
    <mergeCell ref="A375:E375"/>
    <mergeCell ref="A376:E383"/>
    <mergeCell ref="A403:E403"/>
    <mergeCell ref="A404:E404"/>
    <mergeCell ref="A405:E416"/>
    <mergeCell ref="A303:E303"/>
    <mergeCell ref="A304:E304"/>
    <mergeCell ref="A305:E312"/>
    <mergeCell ref="A338:E338"/>
    <mergeCell ref="A339:E339"/>
    <mergeCell ref="A340:E347"/>
    <mergeCell ref="A244:E244"/>
    <mergeCell ref="A245:E245"/>
    <mergeCell ref="A246:E252"/>
    <mergeCell ref="A271:E271"/>
    <mergeCell ref="A272:E272"/>
    <mergeCell ref="A273:E279"/>
    <mergeCell ref="A159:E166"/>
    <mergeCell ref="A186:E186"/>
    <mergeCell ref="A187:E187"/>
    <mergeCell ref="A188:E194"/>
    <mergeCell ref="A219:E219"/>
    <mergeCell ref="A220:E226"/>
    <mergeCell ref="A107:E107"/>
    <mergeCell ref="A108:E108"/>
    <mergeCell ref="A109:E113"/>
    <mergeCell ref="A131:E131"/>
    <mergeCell ref="A132:E132"/>
    <mergeCell ref="A133:E138"/>
    <mergeCell ref="A55:E55"/>
    <mergeCell ref="A56:E56"/>
    <mergeCell ref="A57:E62"/>
    <mergeCell ref="A80:E80"/>
    <mergeCell ref="A81:E81"/>
    <mergeCell ref="A82:E87"/>
    <mergeCell ref="A2:E2"/>
    <mergeCell ref="A3:E3"/>
    <mergeCell ref="A4:E9"/>
    <mergeCell ref="A29:E29"/>
    <mergeCell ref="A30:E30"/>
    <mergeCell ref="A31:E35"/>
  </mergeCells>
  <pageMargins left="0.98425196850393704" right="0.98425196850393704" top="0.98425196850393704" bottom="0.98425196850393704" header="0.51181102362204722" footer="0.51181102362204722"/>
  <pageSetup paperSize="9" scale="92" firstPageNumber="44" orientation="portrait" useFirstPageNumber="1" r:id="rId1"/>
  <headerFooter alignWithMargins="0">
    <oddHeader>&amp;C&amp;"Arial,Kurzíva"Příloha č. 3: Rozpočtové změny č. 516/19 - 586/19 schválené Radou Olomouckého kraje 12.8.2019</oddHeader>
    <oddFooter xml:space="preserve">&amp;L&amp;"Arial,Kurzíva"Zastupitelstvo OK 23.9.2019
6.1. - Rozpočet Olomouckého kraje 2019 - rozpočtové změny 
Příloha č.3: Rozpočtové změny č. 516/19 - 586/19 schválené Radou Olomouckého kraje 12.8.2019&amp;R&amp;"Arial,Kurzíva"Strana &amp;P (celkem 118)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46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2.85546875" bestFit="1" customWidth="1"/>
  </cols>
  <sheetData>
    <row r="1" spans="1:5" ht="15" customHeight="1" x14ac:dyDescent="0.25">
      <c r="A1" s="36" t="s">
        <v>446</v>
      </c>
    </row>
    <row r="2" spans="1:5" ht="15" customHeight="1" x14ac:dyDescent="0.2">
      <c r="A2" s="176" t="s">
        <v>35</v>
      </c>
      <c r="B2" s="176"/>
      <c r="C2" s="176"/>
      <c r="D2" s="176"/>
      <c r="E2" s="176"/>
    </row>
    <row r="3" spans="1:5" ht="15" customHeight="1" x14ac:dyDescent="0.2">
      <c r="A3" s="176" t="s">
        <v>48</v>
      </c>
      <c r="B3" s="176"/>
      <c r="C3" s="176"/>
      <c r="D3" s="176"/>
      <c r="E3" s="176"/>
    </row>
    <row r="4" spans="1:5" ht="15" customHeight="1" x14ac:dyDescent="0.2">
      <c r="A4" s="175" t="s">
        <v>447</v>
      </c>
      <c r="B4" s="175"/>
      <c r="C4" s="175"/>
      <c r="D4" s="175"/>
      <c r="E4" s="175"/>
    </row>
    <row r="5" spans="1:5" ht="15" customHeight="1" x14ac:dyDescent="0.2">
      <c r="A5" s="175"/>
      <c r="B5" s="175"/>
      <c r="C5" s="175"/>
      <c r="D5" s="175"/>
      <c r="E5" s="175"/>
    </row>
    <row r="6" spans="1:5" ht="15" customHeight="1" x14ac:dyDescent="0.2">
      <c r="A6" s="175"/>
      <c r="B6" s="175"/>
      <c r="C6" s="175"/>
      <c r="D6" s="175"/>
      <c r="E6" s="175"/>
    </row>
    <row r="7" spans="1:5" ht="15" customHeight="1" x14ac:dyDescent="0.2">
      <c r="A7" s="175"/>
      <c r="B7" s="175"/>
      <c r="C7" s="175"/>
      <c r="D7" s="175"/>
      <c r="E7" s="175"/>
    </row>
    <row r="8" spans="1:5" ht="15" customHeight="1" x14ac:dyDescent="0.2">
      <c r="A8" s="175"/>
      <c r="B8" s="175"/>
      <c r="C8" s="175"/>
      <c r="D8" s="175"/>
      <c r="E8" s="175"/>
    </row>
    <row r="9" spans="1:5" ht="15" customHeight="1" x14ac:dyDescent="0.2">
      <c r="A9" s="67"/>
      <c r="B9" s="67"/>
      <c r="C9" s="67"/>
      <c r="D9" s="67"/>
      <c r="E9" s="67"/>
    </row>
    <row r="10" spans="1:5" ht="15" customHeight="1" x14ac:dyDescent="0.25">
      <c r="A10" s="68" t="s">
        <v>1</v>
      </c>
      <c r="B10" s="41"/>
      <c r="C10" s="41"/>
      <c r="D10" s="41"/>
      <c r="E10" s="41"/>
    </row>
    <row r="11" spans="1:5" ht="15" customHeight="1" x14ac:dyDescent="0.2">
      <c r="A11" s="40" t="s">
        <v>38</v>
      </c>
      <c r="B11" s="41"/>
      <c r="C11" s="41"/>
      <c r="D11" s="41"/>
      <c r="E11" s="42" t="s">
        <v>39</v>
      </c>
    </row>
    <row r="12" spans="1:5" ht="15" customHeight="1" x14ac:dyDescent="0.25">
      <c r="A12" s="87"/>
      <c r="B12" s="68"/>
      <c r="C12" s="41"/>
      <c r="D12" s="41"/>
      <c r="E12" s="71"/>
    </row>
    <row r="13" spans="1:5" ht="15" customHeight="1" x14ac:dyDescent="0.2">
      <c r="B13" s="44" t="s">
        <v>40</v>
      </c>
      <c r="C13" s="44" t="s">
        <v>41</v>
      </c>
      <c r="D13" s="72" t="s">
        <v>42</v>
      </c>
      <c r="E13" s="47" t="s">
        <v>43</v>
      </c>
    </row>
    <row r="14" spans="1:5" ht="15" customHeight="1" x14ac:dyDescent="0.2">
      <c r="B14" s="48">
        <v>33074</v>
      </c>
      <c r="C14" s="85"/>
      <c r="D14" s="50" t="s">
        <v>44</v>
      </c>
      <c r="E14" s="75">
        <v>16006754</v>
      </c>
    </row>
    <row r="15" spans="1:5" ht="15" customHeight="1" x14ac:dyDescent="0.2">
      <c r="B15" s="52"/>
      <c r="C15" s="77" t="s">
        <v>45</v>
      </c>
      <c r="D15" s="78"/>
      <c r="E15" s="79">
        <f>SUM(E14:E14)</f>
        <v>16006754</v>
      </c>
    </row>
    <row r="16" spans="1:5" ht="15" customHeight="1" x14ac:dyDescent="0.25">
      <c r="A16" s="80"/>
      <c r="B16" s="81"/>
      <c r="C16" s="81"/>
      <c r="D16" s="81"/>
      <c r="E16" s="81"/>
    </row>
    <row r="17" spans="1:5" ht="15" customHeight="1" x14ac:dyDescent="0.25">
      <c r="A17" s="68" t="s">
        <v>16</v>
      </c>
      <c r="B17" s="41"/>
      <c r="C17" s="41"/>
      <c r="D17" s="41"/>
      <c r="E17" s="87"/>
    </row>
    <row r="18" spans="1:5" ht="15" customHeight="1" x14ac:dyDescent="0.2">
      <c r="A18" s="40" t="s">
        <v>38</v>
      </c>
      <c r="B18" s="41"/>
      <c r="C18" s="41"/>
      <c r="D18" s="41"/>
      <c r="E18" s="42" t="s">
        <v>39</v>
      </c>
    </row>
    <row r="19" spans="1:5" ht="15" customHeight="1" x14ac:dyDescent="0.2"/>
    <row r="20" spans="1:5" ht="15" customHeight="1" x14ac:dyDescent="0.2">
      <c r="C20" s="44" t="s">
        <v>41</v>
      </c>
      <c r="D20" s="139" t="s">
        <v>58</v>
      </c>
      <c r="E20" s="44" t="s">
        <v>43</v>
      </c>
    </row>
    <row r="21" spans="1:5" ht="15" customHeight="1" x14ac:dyDescent="0.2">
      <c r="C21" s="140">
        <v>3111</v>
      </c>
      <c r="D21" s="97" t="s">
        <v>110</v>
      </c>
      <c r="E21" s="75">
        <v>16006754</v>
      </c>
    </row>
    <row r="22" spans="1:5" ht="15" customHeight="1" x14ac:dyDescent="0.2">
      <c r="C22" s="77" t="s">
        <v>45</v>
      </c>
      <c r="D22" s="92"/>
      <c r="E22" s="93">
        <f>SUM(E21:E21)</f>
        <v>16006754</v>
      </c>
    </row>
    <row r="23" spans="1:5" ht="15" customHeight="1" x14ac:dyDescent="0.2"/>
    <row r="24" spans="1:5" ht="15" customHeight="1" x14ac:dyDescent="0.2"/>
    <row r="25" spans="1:5" ht="15" customHeight="1" x14ac:dyDescent="0.25">
      <c r="A25" s="36" t="s">
        <v>448</v>
      </c>
    </row>
    <row r="26" spans="1:5" ht="15" customHeight="1" x14ac:dyDescent="0.2">
      <c r="A26" s="176" t="s">
        <v>35</v>
      </c>
      <c r="B26" s="176"/>
      <c r="C26" s="176"/>
      <c r="D26" s="176"/>
      <c r="E26" s="176"/>
    </row>
    <row r="27" spans="1:5" ht="15" customHeight="1" x14ac:dyDescent="0.2">
      <c r="A27" s="176" t="s">
        <v>48</v>
      </c>
      <c r="B27" s="176"/>
      <c r="C27" s="176"/>
      <c r="D27" s="176"/>
      <c r="E27" s="176"/>
    </row>
    <row r="28" spans="1:5" ht="15" customHeight="1" x14ac:dyDescent="0.2">
      <c r="A28" s="175" t="s">
        <v>449</v>
      </c>
      <c r="B28" s="175"/>
      <c r="C28" s="175"/>
      <c r="D28" s="175"/>
      <c r="E28" s="175"/>
    </row>
    <row r="29" spans="1:5" ht="15" customHeight="1" x14ac:dyDescent="0.2">
      <c r="A29" s="175"/>
      <c r="B29" s="175"/>
      <c r="C29" s="175"/>
      <c r="D29" s="175"/>
      <c r="E29" s="175"/>
    </row>
    <row r="30" spans="1:5" ht="15" customHeight="1" x14ac:dyDescent="0.2">
      <c r="A30" s="175"/>
      <c r="B30" s="175"/>
      <c r="C30" s="175"/>
      <c r="D30" s="175"/>
      <c r="E30" s="175"/>
    </row>
    <row r="31" spans="1:5" ht="15" customHeight="1" x14ac:dyDescent="0.2">
      <c r="A31" s="175"/>
      <c r="B31" s="175"/>
      <c r="C31" s="175"/>
      <c r="D31" s="175"/>
      <c r="E31" s="175"/>
    </row>
    <row r="32" spans="1:5" ht="15" customHeight="1" x14ac:dyDescent="0.2">
      <c r="A32" s="175"/>
      <c r="B32" s="175"/>
      <c r="C32" s="175"/>
      <c r="D32" s="175"/>
      <c r="E32" s="175"/>
    </row>
    <row r="33" spans="1:5" ht="15" customHeight="1" x14ac:dyDescent="0.2">
      <c r="A33" s="175"/>
      <c r="B33" s="175"/>
      <c r="C33" s="175"/>
      <c r="D33" s="175"/>
      <c r="E33" s="175"/>
    </row>
    <row r="34" spans="1:5" ht="15" customHeight="1" x14ac:dyDescent="0.2">
      <c r="A34" s="67"/>
      <c r="B34" s="67"/>
      <c r="C34" s="67"/>
      <c r="D34" s="67"/>
      <c r="E34" s="67"/>
    </row>
    <row r="35" spans="1:5" ht="15" customHeight="1" x14ac:dyDescent="0.25">
      <c r="A35" s="68" t="s">
        <v>1</v>
      </c>
      <c r="B35" s="41"/>
      <c r="C35" s="41"/>
      <c r="D35" s="41"/>
      <c r="E35" s="41"/>
    </row>
    <row r="36" spans="1:5" ht="15" customHeight="1" x14ac:dyDescent="0.2">
      <c r="A36" s="40" t="s">
        <v>38</v>
      </c>
      <c r="B36" s="39"/>
      <c r="C36" s="39"/>
      <c r="D36" s="39"/>
      <c r="E36" s="69" t="s">
        <v>39</v>
      </c>
    </row>
    <row r="37" spans="1:5" ht="15" customHeight="1" x14ac:dyDescent="0.25">
      <c r="A37" s="70"/>
      <c r="B37" s="68"/>
      <c r="C37" s="41"/>
      <c r="D37" s="41"/>
      <c r="E37" s="71"/>
    </row>
    <row r="38" spans="1:5" ht="15" customHeight="1" x14ac:dyDescent="0.2">
      <c r="B38" s="44" t="s">
        <v>40</v>
      </c>
      <c r="C38" s="44" t="s">
        <v>41</v>
      </c>
      <c r="D38" s="72" t="s">
        <v>42</v>
      </c>
      <c r="E38" s="44" t="s">
        <v>43</v>
      </c>
    </row>
    <row r="39" spans="1:5" ht="15" customHeight="1" x14ac:dyDescent="0.2">
      <c r="B39" s="73">
        <v>103533063</v>
      </c>
      <c r="C39" s="74"/>
      <c r="D39" s="50" t="s">
        <v>44</v>
      </c>
      <c r="E39" s="75">
        <v>3877094.8</v>
      </c>
    </row>
    <row r="40" spans="1:5" ht="15" customHeight="1" x14ac:dyDescent="0.2">
      <c r="B40" s="73">
        <v>103133063</v>
      </c>
      <c r="C40" s="74"/>
      <c r="D40" s="50" t="s">
        <v>44</v>
      </c>
      <c r="E40" s="75">
        <v>684193.2</v>
      </c>
    </row>
    <row r="41" spans="1:5" ht="15" customHeight="1" x14ac:dyDescent="0.2">
      <c r="B41" s="76"/>
      <c r="C41" s="77" t="s">
        <v>45</v>
      </c>
      <c r="D41" s="78"/>
      <c r="E41" s="79">
        <f>SUM(E39:E40)</f>
        <v>4561288</v>
      </c>
    </row>
    <row r="42" spans="1:5" ht="15" customHeight="1" x14ac:dyDescent="0.25">
      <c r="A42" s="80"/>
      <c r="B42" s="81"/>
      <c r="C42" s="81"/>
      <c r="D42" s="81"/>
      <c r="E42" s="81"/>
    </row>
    <row r="43" spans="1:5" ht="15" customHeight="1" x14ac:dyDescent="0.25">
      <c r="A43" s="68" t="s">
        <v>16</v>
      </c>
      <c r="B43" s="41"/>
      <c r="C43" s="41"/>
      <c r="D43" s="41"/>
      <c r="E43" s="70"/>
    </row>
    <row r="44" spans="1:5" ht="15" customHeight="1" x14ac:dyDescent="0.2">
      <c r="A44" s="40" t="s">
        <v>38</v>
      </c>
      <c r="B44" s="39"/>
      <c r="C44" s="39"/>
      <c r="D44" s="39"/>
      <c r="E44" s="69" t="s">
        <v>39</v>
      </c>
    </row>
    <row r="45" spans="1:5" ht="15" customHeight="1" x14ac:dyDescent="0.25">
      <c r="A45" s="70"/>
      <c r="B45" s="68"/>
      <c r="C45" s="41"/>
      <c r="D45" s="41"/>
      <c r="E45" s="71"/>
    </row>
    <row r="46" spans="1:5" ht="15" customHeight="1" x14ac:dyDescent="0.2">
      <c r="B46" s="44" t="s">
        <v>40</v>
      </c>
      <c r="C46" s="44" t="s">
        <v>41</v>
      </c>
      <c r="D46" s="72" t="s">
        <v>42</v>
      </c>
      <c r="E46" s="44" t="s">
        <v>43</v>
      </c>
    </row>
    <row r="47" spans="1:5" ht="15" customHeight="1" x14ac:dyDescent="0.2">
      <c r="B47" s="73">
        <v>103533063</v>
      </c>
      <c r="C47" s="74"/>
      <c r="D47" s="62" t="s">
        <v>46</v>
      </c>
      <c r="E47" s="75">
        <v>3877094.8</v>
      </c>
    </row>
    <row r="48" spans="1:5" ht="15" customHeight="1" x14ac:dyDescent="0.2">
      <c r="B48" s="73">
        <v>103133063</v>
      </c>
      <c r="C48" s="74"/>
      <c r="D48" s="62" t="s">
        <v>46</v>
      </c>
      <c r="E48" s="75">
        <v>684193.2</v>
      </c>
    </row>
    <row r="49" spans="1:5" ht="15" customHeight="1" x14ac:dyDescent="0.2">
      <c r="B49" s="76"/>
      <c r="C49" s="77" t="s">
        <v>45</v>
      </c>
      <c r="D49" s="78"/>
      <c r="E49" s="79">
        <f>SUM(E47:E48)</f>
        <v>4561288</v>
      </c>
    </row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6" t="s">
        <v>450</v>
      </c>
    </row>
    <row r="55" spans="1:5" ht="15" customHeight="1" x14ac:dyDescent="0.2">
      <c r="A55" s="176" t="s">
        <v>246</v>
      </c>
      <c r="B55" s="176"/>
      <c r="C55" s="176"/>
      <c r="D55" s="176"/>
      <c r="E55" s="176"/>
    </row>
    <row r="56" spans="1:5" ht="15" customHeight="1" x14ac:dyDescent="0.2">
      <c r="A56" s="175" t="s">
        <v>451</v>
      </c>
      <c r="B56" s="175"/>
      <c r="C56" s="175"/>
      <c r="D56" s="175"/>
      <c r="E56" s="175"/>
    </row>
    <row r="57" spans="1:5" ht="15" customHeight="1" x14ac:dyDescent="0.2">
      <c r="A57" s="175"/>
      <c r="B57" s="175"/>
      <c r="C57" s="175"/>
      <c r="D57" s="175"/>
      <c r="E57" s="175"/>
    </row>
    <row r="58" spans="1:5" ht="15" customHeight="1" x14ac:dyDescent="0.2">
      <c r="A58" s="175"/>
      <c r="B58" s="175"/>
      <c r="C58" s="175"/>
      <c r="D58" s="175"/>
      <c r="E58" s="175"/>
    </row>
    <row r="59" spans="1:5" ht="15" customHeight="1" x14ac:dyDescent="0.2">
      <c r="A59" s="175"/>
      <c r="B59" s="175"/>
      <c r="C59" s="175"/>
      <c r="D59" s="175"/>
      <c r="E59" s="175"/>
    </row>
    <row r="60" spans="1:5" ht="15" customHeight="1" x14ac:dyDescent="0.2">
      <c r="A60" s="175"/>
      <c r="B60" s="175"/>
      <c r="C60" s="175"/>
      <c r="D60" s="175"/>
      <c r="E60" s="175"/>
    </row>
    <row r="61" spans="1:5" ht="15" customHeight="1" x14ac:dyDescent="0.2">
      <c r="A61" s="175"/>
      <c r="B61" s="175"/>
      <c r="C61" s="175"/>
      <c r="D61" s="175"/>
      <c r="E61" s="175"/>
    </row>
    <row r="62" spans="1:5" ht="15" customHeight="1" x14ac:dyDescent="0.2">
      <c r="A62" s="175"/>
      <c r="B62" s="175"/>
      <c r="C62" s="175"/>
      <c r="D62" s="175"/>
      <c r="E62" s="175"/>
    </row>
    <row r="63" spans="1:5" ht="15" customHeight="1" x14ac:dyDescent="0.2">
      <c r="A63" s="175"/>
      <c r="B63" s="175"/>
      <c r="C63" s="175"/>
      <c r="D63" s="175"/>
      <c r="E63" s="175"/>
    </row>
    <row r="64" spans="1:5" ht="15" customHeight="1" x14ac:dyDescent="0.2"/>
    <row r="65" spans="1:5" ht="15" customHeight="1" x14ac:dyDescent="0.25">
      <c r="A65" s="68" t="s">
        <v>1</v>
      </c>
      <c r="B65" s="41"/>
      <c r="C65" s="41"/>
      <c r="D65" s="41"/>
      <c r="E65" s="41"/>
    </row>
    <row r="66" spans="1:5" ht="15" customHeight="1" x14ac:dyDescent="0.2">
      <c r="A66" s="40" t="s">
        <v>38</v>
      </c>
      <c r="B66" s="41"/>
      <c r="C66" s="41"/>
      <c r="D66" s="41"/>
      <c r="E66" s="42" t="s">
        <v>39</v>
      </c>
    </row>
    <row r="67" spans="1:5" ht="15" customHeight="1" x14ac:dyDescent="0.25">
      <c r="A67" s="87"/>
      <c r="B67" s="68"/>
      <c r="C67" s="41"/>
      <c r="D67" s="41"/>
      <c r="E67" s="71"/>
    </row>
    <row r="68" spans="1:5" ht="15" customHeight="1" x14ac:dyDescent="0.2">
      <c r="B68" s="44" t="s">
        <v>40</v>
      </c>
      <c r="C68" s="44" t="s">
        <v>41</v>
      </c>
      <c r="D68" s="72" t="s">
        <v>42</v>
      </c>
      <c r="E68" s="44" t="s">
        <v>43</v>
      </c>
    </row>
    <row r="69" spans="1:5" ht="15" customHeight="1" x14ac:dyDescent="0.2">
      <c r="B69" s="48">
        <v>33070</v>
      </c>
      <c r="C69" s="85"/>
      <c r="D69" s="50" t="s">
        <v>44</v>
      </c>
      <c r="E69" s="75">
        <v>-140050.1</v>
      </c>
    </row>
    <row r="70" spans="1:5" ht="15" customHeight="1" x14ac:dyDescent="0.2">
      <c r="B70" s="52"/>
      <c r="C70" s="77" t="s">
        <v>45</v>
      </c>
      <c r="D70" s="78"/>
      <c r="E70" s="79">
        <f>SUM(E69:E69)</f>
        <v>-140050.1</v>
      </c>
    </row>
    <row r="71" spans="1:5" ht="15" customHeight="1" x14ac:dyDescent="0.25">
      <c r="A71" s="80"/>
      <c r="B71" s="81"/>
      <c r="C71" s="81"/>
      <c r="D71" s="81"/>
      <c r="E71" s="81"/>
    </row>
    <row r="72" spans="1:5" ht="15" customHeight="1" x14ac:dyDescent="0.25">
      <c r="A72" s="68" t="s">
        <v>16</v>
      </c>
      <c r="B72" s="41"/>
      <c r="C72" s="41"/>
      <c r="D72" s="41"/>
      <c r="E72" s="87"/>
    </row>
    <row r="73" spans="1:5" ht="15" customHeight="1" x14ac:dyDescent="0.2">
      <c r="A73" s="40" t="s">
        <v>38</v>
      </c>
      <c r="B73" s="41"/>
      <c r="C73" s="41"/>
      <c r="D73" s="41"/>
      <c r="E73" s="42" t="s">
        <v>39</v>
      </c>
    </row>
    <row r="74" spans="1:5" ht="15" customHeight="1" x14ac:dyDescent="0.2">
      <c r="A74" s="87"/>
      <c r="B74" s="88"/>
      <c r="C74" s="41"/>
      <c r="D74" s="81"/>
      <c r="E74" s="89"/>
    </row>
    <row r="75" spans="1:5" ht="15" customHeight="1" x14ac:dyDescent="0.2">
      <c r="B75" s="118"/>
      <c r="C75" s="44" t="s">
        <v>41</v>
      </c>
      <c r="D75" s="139" t="s">
        <v>58</v>
      </c>
      <c r="E75" s="44" t="s">
        <v>43</v>
      </c>
    </row>
    <row r="76" spans="1:5" ht="15" customHeight="1" x14ac:dyDescent="0.2">
      <c r="B76" s="114"/>
      <c r="C76" s="140">
        <v>3113</v>
      </c>
      <c r="D76" s="50" t="s">
        <v>452</v>
      </c>
      <c r="E76" s="75">
        <v>-13476.1</v>
      </c>
    </row>
    <row r="77" spans="1:5" ht="15" customHeight="1" x14ac:dyDescent="0.2">
      <c r="B77" s="114"/>
      <c r="C77" s="140">
        <v>3113</v>
      </c>
      <c r="D77" s="97" t="s">
        <v>110</v>
      </c>
      <c r="E77" s="75">
        <v>-94484</v>
      </c>
    </row>
    <row r="78" spans="1:5" ht="15" customHeight="1" x14ac:dyDescent="0.2">
      <c r="B78" s="114"/>
      <c r="C78" s="140">
        <v>3117</v>
      </c>
      <c r="D78" s="97" t="s">
        <v>110</v>
      </c>
      <c r="E78" s="75">
        <v>-27790</v>
      </c>
    </row>
    <row r="79" spans="1:5" ht="15" customHeight="1" x14ac:dyDescent="0.2">
      <c r="B79" s="121"/>
      <c r="C79" s="77" t="s">
        <v>45</v>
      </c>
      <c r="D79" s="92"/>
      <c r="E79" s="93">
        <f>SUM(E76:E78)</f>
        <v>-135750.1</v>
      </c>
    </row>
    <row r="80" spans="1:5" ht="15" customHeight="1" x14ac:dyDescent="0.2"/>
    <row r="81" spans="1:7" ht="15" customHeight="1" x14ac:dyDescent="0.2">
      <c r="B81" s="44" t="s">
        <v>40</v>
      </c>
      <c r="C81" s="44" t="s">
        <v>41</v>
      </c>
      <c r="D81" s="95" t="s">
        <v>42</v>
      </c>
      <c r="E81" s="44" t="s">
        <v>43</v>
      </c>
    </row>
    <row r="82" spans="1:7" ht="15" customHeight="1" x14ac:dyDescent="0.2">
      <c r="B82" s="48">
        <v>33070</v>
      </c>
      <c r="C82" s="85"/>
      <c r="D82" s="62" t="s">
        <v>46</v>
      </c>
      <c r="E82" s="75">
        <v>-4300</v>
      </c>
    </row>
    <row r="83" spans="1:7" ht="15" customHeight="1" x14ac:dyDescent="0.2">
      <c r="B83" s="196"/>
      <c r="C83" s="77" t="s">
        <v>45</v>
      </c>
      <c r="D83" s="92"/>
      <c r="E83" s="93">
        <f>SUM(E82:E82)</f>
        <v>-4300</v>
      </c>
      <c r="G83" s="179">
        <f>+E79+E83</f>
        <v>-140050.1</v>
      </c>
    </row>
    <row r="84" spans="1:7" ht="15" customHeight="1" x14ac:dyDescent="0.2"/>
    <row r="85" spans="1:7" ht="15" customHeight="1" x14ac:dyDescent="0.2"/>
    <row r="86" spans="1:7" ht="15" customHeight="1" x14ac:dyDescent="0.25">
      <c r="A86" s="36" t="s">
        <v>453</v>
      </c>
    </row>
    <row r="87" spans="1:7" ht="15" customHeight="1" x14ac:dyDescent="0.2">
      <c r="A87" s="176" t="s">
        <v>246</v>
      </c>
      <c r="B87" s="176"/>
      <c r="C87" s="176"/>
      <c r="D87" s="176"/>
      <c r="E87" s="176"/>
    </row>
    <row r="88" spans="1:7" ht="15" customHeight="1" x14ac:dyDescent="0.2">
      <c r="A88" s="175" t="s">
        <v>454</v>
      </c>
      <c r="B88" s="175"/>
      <c r="C88" s="175"/>
      <c r="D88" s="175"/>
      <c r="E88" s="175"/>
    </row>
    <row r="89" spans="1:7" ht="15" customHeight="1" x14ac:dyDescent="0.2">
      <c r="A89" s="175"/>
      <c r="B89" s="175"/>
      <c r="C89" s="175"/>
      <c r="D89" s="175"/>
      <c r="E89" s="175"/>
    </row>
    <row r="90" spans="1:7" ht="15" customHeight="1" x14ac:dyDescent="0.2">
      <c r="A90" s="175"/>
      <c r="B90" s="175"/>
      <c r="C90" s="175"/>
      <c r="D90" s="175"/>
      <c r="E90" s="175"/>
    </row>
    <row r="91" spans="1:7" ht="15" customHeight="1" x14ac:dyDescent="0.2">
      <c r="A91" s="175"/>
      <c r="B91" s="175"/>
      <c r="C91" s="175"/>
      <c r="D91" s="175"/>
      <c r="E91" s="175"/>
    </row>
    <row r="92" spans="1:7" ht="15" customHeight="1" x14ac:dyDescent="0.2">
      <c r="A92" s="175"/>
      <c r="B92" s="175"/>
      <c r="C92" s="175"/>
      <c r="D92" s="175"/>
      <c r="E92" s="175"/>
    </row>
    <row r="93" spans="1:7" ht="15" customHeight="1" x14ac:dyDescent="0.2">
      <c r="A93" s="175"/>
      <c r="B93" s="175"/>
      <c r="C93" s="175"/>
      <c r="D93" s="175"/>
      <c r="E93" s="175"/>
    </row>
    <row r="94" spans="1:7" ht="15" customHeight="1" x14ac:dyDescent="0.2">
      <c r="A94" s="175"/>
      <c r="B94" s="175"/>
      <c r="C94" s="175"/>
      <c r="D94" s="175"/>
      <c r="E94" s="175"/>
    </row>
    <row r="95" spans="1:7" ht="15" customHeight="1" x14ac:dyDescent="0.2">
      <c r="A95" s="175"/>
      <c r="B95" s="175"/>
      <c r="C95" s="175"/>
      <c r="D95" s="175"/>
      <c r="E95" s="175"/>
    </row>
    <row r="96" spans="1:7" ht="15" customHeight="1" x14ac:dyDescent="0.2"/>
    <row r="97" spans="1:5" ht="15" customHeight="1" x14ac:dyDescent="0.25">
      <c r="A97" s="68" t="s">
        <v>1</v>
      </c>
      <c r="B97" s="41"/>
      <c r="C97" s="41"/>
      <c r="D97" s="41"/>
      <c r="E97" s="41"/>
    </row>
    <row r="98" spans="1:5" ht="15" customHeight="1" x14ac:dyDescent="0.2">
      <c r="A98" s="40" t="s">
        <v>38</v>
      </c>
      <c r="B98" s="41"/>
      <c r="C98" s="41"/>
      <c r="D98" s="41"/>
      <c r="E98" s="42" t="s">
        <v>39</v>
      </c>
    </row>
    <row r="99" spans="1:5" ht="15" customHeight="1" x14ac:dyDescent="0.25">
      <c r="A99" s="87"/>
      <c r="B99" s="68"/>
      <c r="C99" s="41"/>
      <c r="D99" s="41"/>
      <c r="E99" s="71"/>
    </row>
    <row r="100" spans="1:5" ht="15" customHeight="1" x14ac:dyDescent="0.2">
      <c r="B100" s="44" t="s">
        <v>40</v>
      </c>
      <c r="C100" s="44" t="s">
        <v>41</v>
      </c>
      <c r="D100" s="72" t="s">
        <v>42</v>
      </c>
      <c r="E100" s="47" t="s">
        <v>43</v>
      </c>
    </row>
    <row r="101" spans="1:5" ht="15" customHeight="1" x14ac:dyDescent="0.2">
      <c r="B101" s="48">
        <v>33071</v>
      </c>
      <c r="C101" s="85"/>
      <c r="D101" s="50" t="s">
        <v>44</v>
      </c>
      <c r="E101" s="75">
        <v>-82459</v>
      </c>
    </row>
    <row r="102" spans="1:5" ht="15" customHeight="1" x14ac:dyDescent="0.2">
      <c r="B102" s="52"/>
      <c r="C102" s="77" t="s">
        <v>45</v>
      </c>
      <c r="D102" s="78"/>
      <c r="E102" s="79">
        <f>SUM(E101:E101)</f>
        <v>-82459</v>
      </c>
    </row>
    <row r="103" spans="1:5" ht="15" customHeight="1" x14ac:dyDescent="0.25">
      <c r="A103" s="80"/>
      <c r="B103" s="81"/>
      <c r="C103" s="81"/>
      <c r="D103" s="81"/>
      <c r="E103" s="81"/>
    </row>
    <row r="104" spans="1:5" ht="15" customHeight="1" x14ac:dyDescent="0.25">
      <c r="A104" s="80"/>
      <c r="B104" s="81"/>
      <c r="C104" s="81"/>
      <c r="D104" s="81"/>
      <c r="E104" s="81"/>
    </row>
    <row r="105" spans="1:5" ht="15" customHeight="1" x14ac:dyDescent="0.25">
      <c r="A105" s="80"/>
      <c r="B105" s="81"/>
      <c r="C105" s="81"/>
      <c r="D105" s="81"/>
      <c r="E105" s="81"/>
    </row>
    <row r="106" spans="1:5" ht="15" customHeight="1" x14ac:dyDescent="0.25">
      <c r="A106" s="68" t="s">
        <v>16</v>
      </c>
      <c r="B106" s="41"/>
      <c r="C106" s="41"/>
      <c r="D106" s="41"/>
      <c r="E106" s="87"/>
    </row>
    <row r="107" spans="1:5" ht="15" customHeight="1" x14ac:dyDescent="0.2">
      <c r="A107" s="40" t="s">
        <v>38</v>
      </c>
      <c r="B107" s="41"/>
      <c r="C107" s="41"/>
      <c r="D107" s="41"/>
      <c r="E107" s="42" t="s">
        <v>39</v>
      </c>
    </row>
    <row r="108" spans="1:5" ht="15" customHeight="1" x14ac:dyDescent="0.2"/>
    <row r="109" spans="1:5" ht="15" customHeight="1" x14ac:dyDescent="0.2">
      <c r="C109" s="44" t="s">
        <v>41</v>
      </c>
      <c r="D109" s="139" t="s">
        <v>58</v>
      </c>
      <c r="E109" s="44" t="s">
        <v>43</v>
      </c>
    </row>
    <row r="110" spans="1:5" ht="15" customHeight="1" x14ac:dyDescent="0.2">
      <c r="C110" s="140">
        <v>3113</v>
      </c>
      <c r="D110" s="97" t="s">
        <v>110</v>
      </c>
      <c r="E110" s="75">
        <v>-82459</v>
      </c>
    </row>
    <row r="111" spans="1:5" ht="15" customHeight="1" x14ac:dyDescent="0.2">
      <c r="C111" s="77" t="s">
        <v>45</v>
      </c>
      <c r="D111" s="92"/>
      <c r="E111" s="93">
        <f>SUM(E110:E110)</f>
        <v>-82459</v>
      </c>
    </row>
    <row r="112" spans="1:5" ht="15" customHeight="1" x14ac:dyDescent="0.2"/>
    <row r="113" spans="1:5" ht="15" customHeight="1" x14ac:dyDescent="0.2"/>
    <row r="114" spans="1:5" ht="15" customHeight="1" x14ac:dyDescent="0.25">
      <c r="A114" s="36" t="s">
        <v>455</v>
      </c>
    </row>
    <row r="115" spans="1:5" ht="15" customHeight="1" x14ac:dyDescent="0.2">
      <c r="A115" s="176" t="s">
        <v>35</v>
      </c>
      <c r="B115" s="176"/>
      <c r="C115" s="176"/>
      <c r="D115" s="176"/>
      <c r="E115" s="176"/>
    </row>
    <row r="116" spans="1:5" ht="15" customHeight="1" x14ac:dyDescent="0.2">
      <c r="A116" s="175" t="s">
        <v>456</v>
      </c>
      <c r="B116" s="175"/>
      <c r="C116" s="175"/>
      <c r="D116" s="175"/>
      <c r="E116" s="175"/>
    </row>
    <row r="117" spans="1:5" ht="15" customHeight="1" x14ac:dyDescent="0.2">
      <c r="A117" s="175"/>
      <c r="B117" s="175"/>
      <c r="C117" s="175"/>
      <c r="D117" s="175"/>
      <c r="E117" s="175"/>
    </row>
    <row r="118" spans="1:5" ht="15" customHeight="1" x14ac:dyDescent="0.2">
      <c r="A118" s="175"/>
      <c r="B118" s="175"/>
      <c r="C118" s="175"/>
      <c r="D118" s="175"/>
      <c r="E118" s="175"/>
    </row>
    <row r="119" spans="1:5" ht="15" customHeight="1" x14ac:dyDescent="0.2">
      <c r="A119" s="175"/>
      <c r="B119" s="175"/>
      <c r="C119" s="175"/>
      <c r="D119" s="175"/>
      <c r="E119" s="175"/>
    </row>
    <row r="120" spans="1:5" ht="15" customHeight="1" x14ac:dyDescent="0.2">
      <c r="A120" s="175"/>
      <c r="B120" s="175"/>
      <c r="C120" s="175"/>
      <c r="D120" s="175"/>
      <c r="E120" s="175"/>
    </row>
    <row r="121" spans="1:5" ht="15" customHeight="1" x14ac:dyDescent="0.2">
      <c r="A121" s="175"/>
      <c r="B121" s="175"/>
      <c r="C121" s="175"/>
      <c r="D121" s="175"/>
      <c r="E121" s="175"/>
    </row>
    <row r="122" spans="1:5" ht="15" customHeight="1" x14ac:dyDescent="0.2">
      <c r="A122" s="175"/>
      <c r="B122" s="175"/>
      <c r="C122" s="175"/>
      <c r="D122" s="175"/>
      <c r="E122" s="175"/>
    </row>
    <row r="123" spans="1:5" ht="15" customHeight="1" x14ac:dyDescent="0.2">
      <c r="A123" s="175"/>
      <c r="B123" s="175"/>
      <c r="C123" s="175"/>
      <c r="D123" s="175"/>
      <c r="E123" s="175"/>
    </row>
    <row r="124" spans="1:5" ht="15" customHeight="1" x14ac:dyDescent="0.2">
      <c r="A124" s="82"/>
      <c r="B124" s="98"/>
      <c r="C124" s="82"/>
      <c r="D124" s="82"/>
      <c r="E124" s="82"/>
    </row>
    <row r="125" spans="1:5" ht="15" customHeight="1" x14ac:dyDescent="0.25">
      <c r="A125" s="68" t="s">
        <v>1</v>
      </c>
      <c r="B125" s="99"/>
      <c r="C125" s="41"/>
      <c r="D125" s="41"/>
      <c r="E125" s="41"/>
    </row>
    <row r="126" spans="1:5" ht="15" customHeight="1" x14ac:dyDescent="0.2">
      <c r="A126" s="40" t="s">
        <v>69</v>
      </c>
      <c r="B126" s="41"/>
      <c r="C126" s="41"/>
      <c r="D126" s="41"/>
      <c r="E126" s="42" t="s">
        <v>70</v>
      </c>
    </row>
    <row r="127" spans="1:5" ht="15" customHeight="1" x14ac:dyDescent="0.25">
      <c r="A127" s="56"/>
      <c r="B127" s="100"/>
      <c r="C127" s="39"/>
      <c r="D127" s="39"/>
      <c r="E127" s="43"/>
    </row>
    <row r="128" spans="1:5" ht="15" customHeight="1" x14ac:dyDescent="0.2">
      <c r="B128" s="45" t="s">
        <v>40</v>
      </c>
      <c r="C128" s="45" t="s">
        <v>41</v>
      </c>
      <c r="D128" s="46" t="s">
        <v>42</v>
      </c>
      <c r="E128" s="47" t="s">
        <v>43</v>
      </c>
    </row>
    <row r="129" spans="1:5" ht="15" customHeight="1" x14ac:dyDescent="0.2">
      <c r="B129" s="101">
        <v>106515974</v>
      </c>
      <c r="C129" s="49"/>
      <c r="D129" s="102" t="s">
        <v>71</v>
      </c>
      <c r="E129" s="75">
        <v>3208044.42</v>
      </c>
    </row>
    <row r="130" spans="1:5" ht="15" customHeight="1" x14ac:dyDescent="0.2">
      <c r="B130" s="86"/>
      <c r="C130" s="53" t="s">
        <v>45</v>
      </c>
      <c r="D130" s="54"/>
      <c r="E130" s="55">
        <f>SUM(E129:E129)</f>
        <v>3208044.42</v>
      </c>
    </row>
    <row r="131" spans="1:5" ht="15" customHeight="1" x14ac:dyDescent="0.2"/>
    <row r="132" spans="1:5" ht="15" customHeight="1" x14ac:dyDescent="0.25">
      <c r="A132" s="38" t="s">
        <v>16</v>
      </c>
      <c r="B132" s="39"/>
      <c r="C132" s="39"/>
      <c r="D132" s="39"/>
      <c r="E132" s="39"/>
    </row>
    <row r="133" spans="1:5" ht="15" customHeight="1" x14ac:dyDescent="0.2">
      <c r="A133" s="83" t="s">
        <v>53</v>
      </c>
      <c r="B133" s="39"/>
      <c r="C133" s="39"/>
      <c r="D133" s="39"/>
      <c r="E133" s="69" t="s">
        <v>54</v>
      </c>
    </row>
    <row r="134" spans="1:5" ht="15" customHeight="1" x14ac:dyDescent="0.2"/>
    <row r="135" spans="1:5" ht="15" customHeight="1" x14ac:dyDescent="0.2">
      <c r="C135" s="45" t="s">
        <v>41</v>
      </c>
      <c r="D135" s="46" t="s">
        <v>42</v>
      </c>
      <c r="E135" s="47" t="s">
        <v>43</v>
      </c>
    </row>
    <row r="136" spans="1:5" ht="15" customHeight="1" x14ac:dyDescent="0.2">
      <c r="C136" s="106"/>
      <c r="D136" s="102" t="s">
        <v>72</v>
      </c>
      <c r="E136" s="75">
        <v>3208044.42</v>
      </c>
    </row>
    <row r="137" spans="1:5" ht="15" customHeight="1" x14ac:dyDescent="0.2">
      <c r="C137" s="53" t="s">
        <v>45</v>
      </c>
      <c r="D137" s="54"/>
      <c r="E137" s="55">
        <f>SUM(E136:E136)</f>
        <v>3208044.42</v>
      </c>
    </row>
    <row r="138" spans="1:5" ht="15" customHeight="1" x14ac:dyDescent="0.2"/>
    <row r="139" spans="1:5" ht="15" customHeight="1" x14ac:dyDescent="0.2"/>
    <row r="140" spans="1:5" ht="15" customHeight="1" x14ac:dyDescent="0.25">
      <c r="A140" s="36" t="s">
        <v>457</v>
      </c>
    </row>
    <row r="141" spans="1:5" ht="15" customHeight="1" x14ac:dyDescent="0.2">
      <c r="A141" s="176" t="s">
        <v>35</v>
      </c>
      <c r="B141" s="176"/>
      <c r="C141" s="176"/>
      <c r="D141" s="176"/>
      <c r="E141" s="176"/>
    </row>
    <row r="142" spans="1:5" ht="15" customHeight="1" x14ac:dyDescent="0.2">
      <c r="A142" s="175" t="s">
        <v>458</v>
      </c>
      <c r="B142" s="175"/>
      <c r="C142" s="175"/>
      <c r="D142" s="175"/>
      <c r="E142" s="175"/>
    </row>
    <row r="143" spans="1:5" ht="15" customHeight="1" x14ac:dyDescent="0.2">
      <c r="A143" s="175"/>
      <c r="B143" s="175"/>
      <c r="C143" s="175"/>
      <c r="D143" s="175"/>
      <c r="E143" s="175"/>
    </row>
    <row r="144" spans="1:5" ht="15" customHeight="1" x14ac:dyDescent="0.2">
      <c r="A144" s="175"/>
      <c r="B144" s="175"/>
      <c r="C144" s="175"/>
      <c r="D144" s="175"/>
      <c r="E144" s="175"/>
    </row>
    <row r="145" spans="1:5" ht="15" customHeight="1" x14ac:dyDescent="0.2">
      <c r="A145" s="175"/>
      <c r="B145" s="175"/>
      <c r="C145" s="175"/>
      <c r="D145" s="175"/>
      <c r="E145" s="175"/>
    </row>
    <row r="146" spans="1:5" ht="15" customHeight="1" x14ac:dyDescent="0.2">
      <c r="A146" s="175"/>
      <c r="B146" s="175"/>
      <c r="C146" s="175"/>
      <c r="D146" s="175"/>
      <c r="E146" s="175"/>
    </row>
    <row r="147" spans="1:5" ht="15" customHeight="1" x14ac:dyDescent="0.2">
      <c r="A147" s="175"/>
      <c r="B147" s="175"/>
      <c r="C147" s="175"/>
      <c r="D147" s="175"/>
      <c r="E147" s="175"/>
    </row>
    <row r="148" spans="1:5" ht="15" customHeight="1" x14ac:dyDescent="0.2">
      <c r="A148" s="175"/>
      <c r="B148" s="175"/>
      <c r="C148" s="175"/>
      <c r="D148" s="175"/>
      <c r="E148" s="175"/>
    </row>
    <row r="149" spans="1:5" ht="15" customHeight="1" x14ac:dyDescent="0.2">
      <c r="A149" s="175"/>
      <c r="B149" s="175"/>
      <c r="C149" s="175"/>
      <c r="D149" s="175"/>
      <c r="E149" s="175"/>
    </row>
    <row r="150" spans="1:5" ht="15" customHeight="1" x14ac:dyDescent="0.2">
      <c r="A150" s="82"/>
      <c r="B150" s="98"/>
      <c r="C150" s="82"/>
      <c r="D150" s="82"/>
      <c r="E150" s="82"/>
    </row>
    <row r="151" spans="1:5" ht="15" customHeight="1" x14ac:dyDescent="0.25">
      <c r="A151" s="68" t="s">
        <v>1</v>
      </c>
      <c r="B151" s="99"/>
      <c r="C151" s="41"/>
      <c r="D151" s="41"/>
      <c r="E151" s="41"/>
    </row>
    <row r="152" spans="1:5" ht="15" customHeight="1" x14ac:dyDescent="0.2">
      <c r="A152" s="40" t="s">
        <v>69</v>
      </c>
      <c r="B152" s="41"/>
      <c r="C152" s="41"/>
      <c r="D152" s="41"/>
      <c r="E152" s="42" t="s">
        <v>70</v>
      </c>
    </row>
    <row r="153" spans="1:5" ht="15" customHeight="1" x14ac:dyDescent="0.25">
      <c r="A153" s="56"/>
      <c r="B153" s="100"/>
      <c r="C153" s="39"/>
      <c r="D153" s="39"/>
      <c r="E153" s="43"/>
    </row>
    <row r="154" spans="1:5" ht="15" customHeight="1" x14ac:dyDescent="0.2">
      <c r="B154" s="45" t="s">
        <v>40</v>
      </c>
      <c r="C154" s="45" t="s">
        <v>41</v>
      </c>
      <c r="D154" s="46" t="s">
        <v>42</v>
      </c>
      <c r="E154" s="47" t="s">
        <v>43</v>
      </c>
    </row>
    <row r="155" spans="1:5" ht="15" customHeight="1" x14ac:dyDescent="0.2">
      <c r="B155" s="101">
        <v>106515974</v>
      </c>
      <c r="C155" s="49"/>
      <c r="D155" s="102" t="s">
        <v>71</v>
      </c>
      <c r="E155" s="75">
        <v>7303340.5099999998</v>
      </c>
    </row>
    <row r="156" spans="1:5" ht="15" customHeight="1" x14ac:dyDescent="0.2">
      <c r="B156" s="86"/>
      <c r="C156" s="53" t="s">
        <v>45</v>
      </c>
      <c r="D156" s="54"/>
      <c r="E156" s="55">
        <f>SUM(E155:E155)</f>
        <v>7303340.5099999998</v>
      </c>
    </row>
    <row r="157" spans="1:5" ht="15" customHeight="1" x14ac:dyDescent="0.2"/>
    <row r="158" spans="1:5" ht="15" customHeight="1" x14ac:dyDescent="0.25">
      <c r="A158" s="38" t="s">
        <v>16</v>
      </c>
      <c r="B158" s="39"/>
      <c r="C158" s="39"/>
      <c r="D158" s="39"/>
      <c r="E158" s="39"/>
    </row>
    <row r="159" spans="1:5" ht="15" customHeight="1" x14ac:dyDescent="0.2">
      <c r="A159" s="83" t="s">
        <v>53</v>
      </c>
      <c r="B159" s="39"/>
      <c r="C159" s="39"/>
      <c r="D159" s="39"/>
      <c r="E159" s="69" t="s">
        <v>54</v>
      </c>
    </row>
    <row r="160" spans="1:5" ht="15" customHeight="1" x14ac:dyDescent="0.2"/>
    <row r="161" spans="1:7" ht="15" customHeight="1" x14ac:dyDescent="0.2">
      <c r="C161" s="45" t="s">
        <v>41</v>
      </c>
      <c r="D161" s="46" t="s">
        <v>42</v>
      </c>
      <c r="E161" s="47" t="s">
        <v>43</v>
      </c>
    </row>
    <row r="162" spans="1:7" ht="15" customHeight="1" x14ac:dyDescent="0.2">
      <c r="C162" s="106"/>
      <c r="D162" s="102" t="s">
        <v>72</v>
      </c>
      <c r="E162" s="75">
        <v>4292754.78</v>
      </c>
    </row>
    <row r="163" spans="1:7" ht="15" customHeight="1" x14ac:dyDescent="0.2">
      <c r="C163" s="53" t="s">
        <v>45</v>
      </c>
      <c r="D163" s="54"/>
      <c r="E163" s="55">
        <f>SUM(E162:E162)</f>
        <v>4292754.78</v>
      </c>
    </row>
    <row r="164" spans="1:7" ht="15" customHeight="1" x14ac:dyDescent="0.2"/>
    <row r="165" spans="1:7" ht="15" customHeight="1" x14ac:dyDescent="0.25">
      <c r="A165" s="68" t="s">
        <v>16</v>
      </c>
      <c r="B165" s="99"/>
      <c r="C165" s="41"/>
      <c r="D165" s="41"/>
      <c r="E165" s="56"/>
    </row>
    <row r="166" spans="1:7" ht="15" customHeight="1" x14ac:dyDescent="0.2">
      <c r="A166" s="40" t="s">
        <v>53</v>
      </c>
      <c r="B166" s="99"/>
      <c r="C166" s="41"/>
      <c r="D166" s="41"/>
      <c r="E166" t="s">
        <v>54</v>
      </c>
    </row>
    <row r="167" spans="1:7" ht="15" customHeight="1" x14ac:dyDescent="0.2"/>
    <row r="168" spans="1:7" ht="15" customHeight="1" x14ac:dyDescent="0.2">
      <c r="C168" s="44" t="s">
        <v>41</v>
      </c>
      <c r="D168" s="95" t="s">
        <v>58</v>
      </c>
      <c r="E168" s="44" t="s">
        <v>43</v>
      </c>
    </row>
    <row r="169" spans="1:7" ht="15" customHeight="1" x14ac:dyDescent="0.2">
      <c r="C169" s="61">
        <v>6409</v>
      </c>
      <c r="D169" s="112" t="s">
        <v>78</v>
      </c>
      <c r="E169" s="75">
        <v>3010585.73</v>
      </c>
    </row>
    <row r="170" spans="1:7" ht="15" customHeight="1" x14ac:dyDescent="0.2">
      <c r="C170" s="77" t="s">
        <v>45</v>
      </c>
      <c r="D170" s="92"/>
      <c r="E170" s="93">
        <f>SUM(E169:E169)</f>
        <v>3010585.73</v>
      </c>
      <c r="G170" s="179">
        <f>+E163+E170</f>
        <v>7303340.5099999998</v>
      </c>
    </row>
    <row r="171" spans="1:7" ht="15" customHeight="1" x14ac:dyDescent="0.2"/>
    <row r="172" spans="1:7" ht="15" customHeight="1" x14ac:dyDescent="0.2"/>
    <row r="173" spans="1:7" ht="15" customHeight="1" x14ac:dyDescent="0.25">
      <c r="A173" s="36" t="s">
        <v>459</v>
      </c>
    </row>
    <row r="174" spans="1:7" ht="15" customHeight="1" x14ac:dyDescent="0.2">
      <c r="A174" s="176" t="s">
        <v>35</v>
      </c>
      <c r="B174" s="176"/>
      <c r="C174" s="176"/>
      <c r="D174" s="176"/>
      <c r="E174" s="176"/>
    </row>
    <row r="175" spans="1:7" ht="15" customHeight="1" x14ac:dyDescent="0.2">
      <c r="A175" s="176" t="s">
        <v>74</v>
      </c>
      <c r="B175" s="176"/>
      <c r="C175" s="176"/>
      <c r="D175" s="176"/>
      <c r="E175" s="176"/>
    </row>
    <row r="176" spans="1:7" ht="15" customHeight="1" x14ac:dyDescent="0.2">
      <c r="A176" s="177" t="s">
        <v>460</v>
      </c>
      <c r="B176" s="177"/>
      <c r="C176" s="177"/>
      <c r="D176" s="177"/>
      <c r="E176" s="177"/>
    </row>
    <row r="177" spans="1:5" ht="15" customHeight="1" x14ac:dyDescent="0.2">
      <c r="A177" s="177"/>
      <c r="B177" s="177"/>
      <c r="C177" s="177"/>
      <c r="D177" s="177"/>
      <c r="E177" s="177"/>
    </row>
    <row r="178" spans="1:5" ht="15" customHeight="1" x14ac:dyDescent="0.2">
      <c r="A178" s="177"/>
      <c r="B178" s="177"/>
      <c r="C178" s="177"/>
      <c r="D178" s="177"/>
      <c r="E178" s="177"/>
    </row>
    <row r="179" spans="1:5" ht="15" customHeight="1" x14ac:dyDescent="0.2">
      <c r="A179" s="177"/>
      <c r="B179" s="177"/>
      <c r="C179" s="177"/>
      <c r="D179" s="177"/>
      <c r="E179" s="177"/>
    </row>
    <row r="180" spans="1:5" ht="15" customHeight="1" x14ac:dyDescent="0.2">
      <c r="A180" s="177"/>
      <c r="B180" s="177"/>
      <c r="C180" s="177"/>
      <c r="D180" s="177"/>
      <c r="E180" s="177"/>
    </row>
    <row r="181" spans="1:5" ht="15" customHeight="1" x14ac:dyDescent="0.2">
      <c r="A181" s="177"/>
      <c r="B181" s="177"/>
      <c r="C181" s="177"/>
      <c r="D181" s="177"/>
      <c r="E181" s="177"/>
    </row>
    <row r="182" spans="1:5" ht="15" customHeight="1" x14ac:dyDescent="0.2">
      <c r="A182" s="177"/>
      <c r="B182" s="177"/>
      <c r="C182" s="177"/>
      <c r="D182" s="177"/>
      <c r="E182" s="177"/>
    </row>
    <row r="183" spans="1:5" ht="15" customHeight="1" x14ac:dyDescent="0.2">
      <c r="A183" s="177"/>
      <c r="B183" s="177"/>
      <c r="C183" s="177"/>
      <c r="D183" s="177"/>
      <c r="E183" s="177"/>
    </row>
    <row r="184" spans="1:5" ht="15" customHeight="1" x14ac:dyDescent="0.2">
      <c r="A184" s="82"/>
      <c r="B184" s="98"/>
      <c r="C184" s="82"/>
      <c r="D184" s="82"/>
      <c r="E184" s="82"/>
    </row>
    <row r="185" spans="1:5" ht="15" customHeight="1" x14ac:dyDescent="0.25">
      <c r="A185" s="68" t="s">
        <v>1</v>
      </c>
      <c r="B185" s="99"/>
      <c r="C185" s="41"/>
      <c r="D185" s="41"/>
      <c r="E185" s="41"/>
    </row>
    <row r="186" spans="1:5" ht="15" customHeight="1" x14ac:dyDescent="0.2">
      <c r="A186" s="40" t="s">
        <v>81</v>
      </c>
      <c r="B186" s="41"/>
      <c r="C186" s="41"/>
      <c r="D186" s="41"/>
      <c r="E186" s="42" t="s">
        <v>82</v>
      </c>
    </row>
    <row r="187" spans="1:5" ht="15" customHeight="1" x14ac:dyDescent="0.25">
      <c r="A187" s="56"/>
      <c r="B187" s="100"/>
      <c r="C187" s="39"/>
      <c r="D187" s="39"/>
      <c r="E187" s="43"/>
    </row>
    <row r="188" spans="1:5" ht="15" customHeight="1" x14ac:dyDescent="0.2">
      <c r="B188" s="45" t="s">
        <v>40</v>
      </c>
      <c r="C188" s="45" t="s">
        <v>41</v>
      </c>
      <c r="D188" s="46" t="s">
        <v>42</v>
      </c>
      <c r="E188" s="47" t="s">
        <v>43</v>
      </c>
    </row>
    <row r="189" spans="1:5" ht="15" customHeight="1" x14ac:dyDescent="0.2">
      <c r="B189" s="101">
        <v>107117015</v>
      </c>
      <c r="C189" s="49"/>
      <c r="D189" s="50" t="s">
        <v>44</v>
      </c>
      <c r="E189" s="75">
        <v>72221.22</v>
      </c>
    </row>
    <row r="190" spans="1:5" ht="15" customHeight="1" x14ac:dyDescent="0.2">
      <c r="B190" s="101">
        <v>107517016</v>
      </c>
      <c r="C190" s="49"/>
      <c r="D190" s="50" t="s">
        <v>44</v>
      </c>
      <c r="E190" s="75">
        <v>1227760.8400000001</v>
      </c>
    </row>
    <row r="191" spans="1:5" ht="15" customHeight="1" x14ac:dyDescent="0.2">
      <c r="B191" s="101">
        <v>107117968</v>
      </c>
      <c r="C191" s="49"/>
      <c r="D191" s="102" t="s">
        <v>71</v>
      </c>
      <c r="E191" s="75">
        <v>270946.13</v>
      </c>
    </row>
    <row r="192" spans="1:5" ht="15" customHeight="1" x14ac:dyDescent="0.2">
      <c r="B192" s="101">
        <v>107517969</v>
      </c>
      <c r="C192" s="49"/>
      <c r="D192" s="102" t="s">
        <v>71</v>
      </c>
      <c r="E192" s="75">
        <v>4606084.21</v>
      </c>
    </row>
    <row r="193" spans="1:7" ht="15" customHeight="1" x14ac:dyDescent="0.2">
      <c r="B193" s="86"/>
      <c r="C193" s="53" t="s">
        <v>45</v>
      </c>
      <c r="D193" s="54"/>
      <c r="E193" s="55">
        <f>SUM(E189:E192)</f>
        <v>6177012.4000000004</v>
      </c>
    </row>
    <row r="194" spans="1:7" ht="15" customHeight="1" x14ac:dyDescent="0.2"/>
    <row r="195" spans="1:7" ht="15" customHeight="1" x14ac:dyDescent="0.25">
      <c r="A195" s="38" t="s">
        <v>16</v>
      </c>
      <c r="B195" s="39"/>
      <c r="C195" s="39"/>
      <c r="D195" s="39"/>
      <c r="E195" s="39"/>
    </row>
    <row r="196" spans="1:7" ht="15" customHeight="1" x14ac:dyDescent="0.2">
      <c r="A196" s="83" t="s">
        <v>53</v>
      </c>
      <c r="B196" s="39"/>
      <c r="C196" s="39"/>
      <c r="D196" s="39"/>
      <c r="E196" s="69" t="s">
        <v>54</v>
      </c>
    </row>
    <row r="197" spans="1:7" ht="15" customHeight="1" x14ac:dyDescent="0.2"/>
    <row r="198" spans="1:7" ht="15" customHeight="1" x14ac:dyDescent="0.2">
      <c r="C198" s="45" t="s">
        <v>41</v>
      </c>
      <c r="D198" s="46" t="s">
        <v>42</v>
      </c>
      <c r="E198" s="47" t="s">
        <v>43</v>
      </c>
    </row>
    <row r="199" spans="1:7" ht="15" customHeight="1" x14ac:dyDescent="0.2">
      <c r="C199" s="106"/>
      <c r="D199" s="102" t="s">
        <v>72</v>
      </c>
      <c r="E199" s="75">
        <v>6053436.1200000001</v>
      </c>
    </row>
    <row r="200" spans="1:7" ht="15" customHeight="1" x14ac:dyDescent="0.2">
      <c r="C200" s="53" t="s">
        <v>45</v>
      </c>
      <c r="D200" s="54"/>
      <c r="E200" s="55">
        <f>SUM(E199:E199)</f>
        <v>6053436.1200000001</v>
      </c>
    </row>
    <row r="201" spans="1:7" ht="15" customHeight="1" x14ac:dyDescent="0.2"/>
    <row r="202" spans="1:7" ht="15" customHeight="1" x14ac:dyDescent="0.2">
      <c r="C202" s="44" t="s">
        <v>41</v>
      </c>
      <c r="D202" s="95" t="s">
        <v>58</v>
      </c>
      <c r="E202" s="44" t="s">
        <v>43</v>
      </c>
    </row>
    <row r="203" spans="1:7" ht="15" customHeight="1" x14ac:dyDescent="0.2">
      <c r="C203" s="61">
        <v>6409</v>
      </c>
      <c r="D203" s="112" t="s">
        <v>78</v>
      </c>
      <c r="E203" s="75">
        <v>123576.28</v>
      </c>
    </row>
    <row r="204" spans="1:7" ht="15" customHeight="1" x14ac:dyDescent="0.2">
      <c r="C204" s="77" t="s">
        <v>45</v>
      </c>
      <c r="D204" s="92"/>
      <c r="E204" s="93">
        <f>SUM(E203:E203)</f>
        <v>123576.28</v>
      </c>
      <c r="G204" s="179">
        <f>+E200+E204</f>
        <v>6177012.4000000004</v>
      </c>
    </row>
    <row r="205" spans="1:7" ht="15" customHeight="1" x14ac:dyDescent="0.2"/>
    <row r="206" spans="1:7" ht="15" customHeight="1" x14ac:dyDescent="0.2"/>
    <row r="207" spans="1:7" ht="15" customHeight="1" x14ac:dyDescent="0.2"/>
    <row r="208" spans="1:7" ht="15" customHeight="1" x14ac:dyDescent="0.2"/>
    <row r="209" spans="1:5" ht="15" customHeight="1" x14ac:dyDescent="0.25">
      <c r="A209" s="36" t="s">
        <v>461</v>
      </c>
    </row>
    <row r="210" spans="1:5" ht="15" customHeight="1" x14ac:dyDescent="0.2">
      <c r="A210" s="176" t="s">
        <v>35</v>
      </c>
      <c r="B210" s="176"/>
      <c r="C210" s="176"/>
      <c r="D210" s="176"/>
      <c r="E210" s="176"/>
    </row>
    <row r="211" spans="1:5" ht="15" customHeight="1" x14ac:dyDescent="0.2">
      <c r="A211" s="176" t="s">
        <v>74</v>
      </c>
      <c r="B211" s="176"/>
      <c r="C211" s="176"/>
      <c r="D211" s="176"/>
      <c r="E211" s="176"/>
    </row>
    <row r="212" spans="1:5" ht="15" customHeight="1" x14ac:dyDescent="0.2">
      <c r="A212" s="177" t="s">
        <v>462</v>
      </c>
      <c r="B212" s="177"/>
      <c r="C212" s="177"/>
      <c r="D212" s="177"/>
      <c r="E212" s="177"/>
    </row>
    <row r="213" spans="1:5" ht="15" customHeight="1" x14ac:dyDescent="0.2">
      <c r="A213" s="177"/>
      <c r="B213" s="177"/>
      <c r="C213" s="177"/>
      <c r="D213" s="177"/>
      <c r="E213" s="177"/>
    </row>
    <row r="214" spans="1:5" ht="15" customHeight="1" x14ac:dyDescent="0.2">
      <c r="A214" s="177"/>
      <c r="B214" s="177"/>
      <c r="C214" s="177"/>
      <c r="D214" s="177"/>
      <c r="E214" s="177"/>
    </row>
    <row r="215" spans="1:5" ht="15" customHeight="1" x14ac:dyDescent="0.2">
      <c r="A215" s="177"/>
      <c r="B215" s="177"/>
      <c r="C215" s="177"/>
      <c r="D215" s="177"/>
      <c r="E215" s="177"/>
    </row>
    <row r="216" spans="1:5" ht="15" customHeight="1" x14ac:dyDescent="0.2">
      <c r="A216" s="177"/>
      <c r="B216" s="177"/>
      <c r="C216" s="177"/>
      <c r="D216" s="177"/>
      <c r="E216" s="177"/>
    </row>
    <row r="217" spans="1:5" ht="15" customHeight="1" x14ac:dyDescent="0.2">
      <c r="A217" s="177"/>
      <c r="B217" s="177"/>
      <c r="C217" s="177"/>
      <c r="D217" s="177"/>
      <c r="E217" s="177"/>
    </row>
    <row r="218" spans="1:5" ht="15" customHeight="1" x14ac:dyDescent="0.2">
      <c r="A218" s="177"/>
      <c r="B218" s="177"/>
      <c r="C218" s="177"/>
      <c r="D218" s="177"/>
      <c r="E218" s="177"/>
    </row>
    <row r="219" spans="1:5" ht="15" customHeight="1" x14ac:dyDescent="0.2">
      <c r="A219" s="82"/>
      <c r="B219" s="98"/>
      <c r="C219" s="82"/>
      <c r="D219" s="82"/>
      <c r="E219" s="82"/>
    </row>
    <row r="220" spans="1:5" ht="15" customHeight="1" x14ac:dyDescent="0.25">
      <c r="A220" s="68" t="s">
        <v>1</v>
      </c>
      <c r="B220" s="99"/>
      <c r="C220" s="41"/>
      <c r="D220" s="41"/>
      <c r="E220" s="41"/>
    </row>
    <row r="221" spans="1:5" ht="15" customHeight="1" x14ac:dyDescent="0.2">
      <c r="A221" s="129" t="s">
        <v>81</v>
      </c>
      <c r="B221" s="41"/>
      <c r="C221" s="41"/>
      <c r="D221" s="41"/>
      <c r="E221" s="42" t="s">
        <v>106</v>
      </c>
    </row>
    <row r="222" spans="1:5" ht="15" customHeight="1" x14ac:dyDescent="0.25">
      <c r="A222" s="56"/>
      <c r="B222" s="100"/>
      <c r="C222" s="39"/>
      <c r="D222" s="39"/>
      <c r="E222" s="43"/>
    </row>
    <row r="223" spans="1:5" ht="15" customHeight="1" x14ac:dyDescent="0.2">
      <c r="B223" s="45" t="s">
        <v>40</v>
      </c>
      <c r="C223" s="45" t="s">
        <v>41</v>
      </c>
      <c r="D223" s="46" t="s">
        <v>42</v>
      </c>
      <c r="E223" s="47" t="s">
        <v>43</v>
      </c>
    </row>
    <row r="224" spans="1:5" ht="15" customHeight="1" x14ac:dyDescent="0.2">
      <c r="B224" s="101">
        <v>109517018</v>
      </c>
      <c r="C224" s="49"/>
      <c r="D224" s="50" t="s">
        <v>44</v>
      </c>
      <c r="E224" s="75">
        <v>764199.3</v>
      </c>
    </row>
    <row r="225" spans="1:5" ht="15" customHeight="1" x14ac:dyDescent="0.2">
      <c r="B225" s="101">
        <v>109117017</v>
      </c>
      <c r="C225" s="49"/>
      <c r="D225" s="50" t="s">
        <v>44</v>
      </c>
      <c r="E225" s="75">
        <v>134858.70000000001</v>
      </c>
    </row>
    <row r="226" spans="1:5" ht="15" customHeight="1" x14ac:dyDescent="0.2">
      <c r="B226" s="86"/>
      <c r="C226" s="53" t="s">
        <v>45</v>
      </c>
      <c r="D226" s="54"/>
      <c r="E226" s="55">
        <f>SUM(E224:E225)</f>
        <v>899058</v>
      </c>
    </row>
    <row r="227" spans="1:5" ht="15" customHeight="1" x14ac:dyDescent="0.2"/>
    <row r="228" spans="1:5" ht="15" customHeight="1" x14ac:dyDescent="0.25">
      <c r="A228" s="68" t="s">
        <v>16</v>
      </c>
      <c r="B228" s="41"/>
      <c r="C228" s="41"/>
      <c r="D228" s="56"/>
      <c r="E228" s="56"/>
    </row>
    <row r="229" spans="1:5" ht="15" customHeight="1" x14ac:dyDescent="0.2">
      <c r="A229" s="83" t="s">
        <v>53</v>
      </c>
      <c r="B229" s="39"/>
      <c r="C229" s="39"/>
      <c r="D229" s="39"/>
      <c r="E229" s="69" t="s">
        <v>54</v>
      </c>
    </row>
    <row r="230" spans="1:5" ht="15" customHeight="1" x14ac:dyDescent="0.2">
      <c r="A230" s="87"/>
      <c r="B230" s="88"/>
      <c r="C230" s="41"/>
      <c r="D230" s="87"/>
      <c r="E230" s="89"/>
    </row>
    <row r="231" spans="1:5" ht="15" customHeight="1" x14ac:dyDescent="0.2">
      <c r="A231" s="118"/>
      <c r="B231" s="118"/>
      <c r="C231" s="44" t="s">
        <v>41</v>
      </c>
      <c r="D231" s="95" t="s">
        <v>58</v>
      </c>
      <c r="E231" s="44" t="s">
        <v>43</v>
      </c>
    </row>
    <row r="232" spans="1:5" ht="15" customHeight="1" x14ac:dyDescent="0.2">
      <c r="A232" s="158"/>
      <c r="B232" s="105"/>
      <c r="C232" s="61">
        <v>6409</v>
      </c>
      <c r="D232" s="112" t="s">
        <v>78</v>
      </c>
      <c r="E232" s="75">
        <v>899058</v>
      </c>
    </row>
    <row r="233" spans="1:5" ht="15" customHeight="1" x14ac:dyDescent="0.2">
      <c r="A233" s="121"/>
      <c r="B233" s="41"/>
      <c r="C233" s="77" t="s">
        <v>45</v>
      </c>
      <c r="D233" s="92"/>
      <c r="E233" s="93">
        <f>SUM(E232:E232)</f>
        <v>899058</v>
      </c>
    </row>
    <row r="234" spans="1:5" ht="15" customHeight="1" x14ac:dyDescent="0.2"/>
    <row r="235" spans="1:5" ht="15" customHeight="1" x14ac:dyDescent="0.2"/>
    <row r="236" spans="1:5" ht="15" customHeight="1" x14ac:dyDescent="0.25">
      <c r="A236" s="36" t="s">
        <v>463</v>
      </c>
    </row>
    <row r="237" spans="1:5" ht="15" customHeight="1" x14ac:dyDescent="0.2">
      <c r="A237" s="176" t="s">
        <v>35</v>
      </c>
      <c r="B237" s="176"/>
      <c r="C237" s="176"/>
      <c r="D237" s="176"/>
      <c r="E237" s="176"/>
    </row>
    <row r="238" spans="1:5" ht="15" customHeight="1" x14ac:dyDescent="0.2">
      <c r="A238" s="175" t="s">
        <v>464</v>
      </c>
      <c r="B238" s="175"/>
      <c r="C238" s="175"/>
      <c r="D238" s="175"/>
      <c r="E238" s="175"/>
    </row>
    <row r="239" spans="1:5" ht="15" customHeight="1" x14ac:dyDescent="0.2">
      <c r="A239" s="175"/>
      <c r="B239" s="175"/>
      <c r="C239" s="175"/>
      <c r="D239" s="175"/>
      <c r="E239" s="175"/>
    </row>
    <row r="240" spans="1:5" ht="15" customHeight="1" x14ac:dyDescent="0.2">
      <c r="A240" s="175"/>
      <c r="B240" s="175"/>
      <c r="C240" s="175"/>
      <c r="D240" s="175"/>
      <c r="E240" s="175"/>
    </row>
    <row r="241" spans="1:5" ht="15" customHeight="1" x14ac:dyDescent="0.2">
      <c r="A241" s="175"/>
      <c r="B241" s="175"/>
      <c r="C241" s="175"/>
      <c r="D241" s="175"/>
      <c r="E241" s="175"/>
    </row>
    <row r="242" spans="1:5" ht="15" customHeight="1" x14ac:dyDescent="0.2">
      <c r="A242" s="175"/>
      <c r="B242" s="175"/>
      <c r="C242" s="175"/>
      <c r="D242" s="175"/>
      <c r="E242" s="175"/>
    </row>
    <row r="243" spans="1:5" ht="15" customHeight="1" x14ac:dyDescent="0.2">
      <c r="A243" s="175"/>
      <c r="B243" s="175"/>
      <c r="C243" s="175"/>
      <c r="D243" s="175"/>
      <c r="E243" s="175"/>
    </row>
    <row r="244" spans="1:5" ht="15" customHeight="1" x14ac:dyDescent="0.2">
      <c r="A244" s="175"/>
      <c r="B244" s="175"/>
      <c r="C244" s="175"/>
      <c r="D244" s="175"/>
      <c r="E244" s="175"/>
    </row>
    <row r="245" spans="1:5" ht="15" customHeight="1" x14ac:dyDescent="0.2"/>
    <row r="246" spans="1:5" ht="15" customHeight="1" x14ac:dyDescent="0.25">
      <c r="A246" s="38" t="s">
        <v>1</v>
      </c>
      <c r="B246" s="39"/>
      <c r="C246" s="39"/>
      <c r="D246" s="39"/>
      <c r="E246" s="39"/>
    </row>
    <row r="247" spans="1:5" ht="15" customHeight="1" x14ac:dyDescent="0.2">
      <c r="A247" s="129" t="s">
        <v>81</v>
      </c>
      <c r="B247" s="41"/>
      <c r="C247" s="41"/>
      <c r="D247" s="41"/>
      <c r="E247" s="42" t="s">
        <v>106</v>
      </c>
    </row>
    <row r="248" spans="1:5" ht="15" customHeight="1" x14ac:dyDescent="0.25">
      <c r="A248" s="56"/>
      <c r="B248" s="38"/>
      <c r="C248" s="39"/>
      <c r="D248" s="39"/>
      <c r="E248" s="43"/>
    </row>
    <row r="249" spans="1:5" ht="15" customHeight="1" x14ac:dyDescent="0.2">
      <c r="B249" s="118"/>
      <c r="C249" s="45" t="s">
        <v>41</v>
      </c>
      <c r="D249" s="90" t="s">
        <v>42</v>
      </c>
      <c r="E249" s="47" t="s">
        <v>43</v>
      </c>
    </row>
    <row r="250" spans="1:5" ht="15" customHeight="1" x14ac:dyDescent="0.2">
      <c r="B250" s="114"/>
      <c r="C250" s="61">
        <v>6402</v>
      </c>
      <c r="D250" s="119" t="s">
        <v>96</v>
      </c>
      <c r="E250" s="120">
        <v>408506.51</v>
      </c>
    </row>
    <row r="251" spans="1:5" ht="15" customHeight="1" x14ac:dyDescent="0.2">
      <c r="B251" s="114"/>
      <c r="C251" s="61">
        <v>6402</v>
      </c>
      <c r="D251" s="119" t="s">
        <v>96</v>
      </c>
      <c r="E251" s="120">
        <v>72089.38</v>
      </c>
    </row>
    <row r="252" spans="1:5" ht="15" customHeight="1" x14ac:dyDescent="0.2">
      <c r="B252" s="121"/>
      <c r="C252" s="53" t="s">
        <v>45</v>
      </c>
      <c r="D252" s="54"/>
      <c r="E252" s="55">
        <f>SUM(E250:E251)</f>
        <v>480595.89</v>
      </c>
    </row>
    <row r="253" spans="1:5" ht="15" customHeight="1" x14ac:dyDescent="0.2"/>
    <row r="254" spans="1:5" ht="15" customHeight="1" x14ac:dyDescent="0.25">
      <c r="A254" s="68" t="s">
        <v>16</v>
      </c>
    </row>
    <row r="255" spans="1:5" ht="15" customHeight="1" x14ac:dyDescent="0.2">
      <c r="A255" s="129" t="s">
        <v>81</v>
      </c>
      <c r="B255" s="41"/>
      <c r="C255" s="41"/>
      <c r="D255" s="41"/>
      <c r="E255" s="42" t="s">
        <v>106</v>
      </c>
    </row>
    <row r="256" spans="1:5" ht="15" customHeight="1" x14ac:dyDescent="0.2"/>
    <row r="257" spans="1:7" ht="15" customHeight="1" x14ac:dyDescent="0.2">
      <c r="C257" s="44" t="s">
        <v>41</v>
      </c>
      <c r="D257" s="95" t="s">
        <v>58</v>
      </c>
      <c r="E257" s="44" t="s">
        <v>43</v>
      </c>
    </row>
    <row r="258" spans="1:7" ht="15" customHeight="1" x14ac:dyDescent="0.2">
      <c r="C258" s="61">
        <v>6402</v>
      </c>
      <c r="D258" s="112" t="s">
        <v>110</v>
      </c>
      <c r="E258" s="75">
        <v>408506.51</v>
      </c>
    </row>
    <row r="259" spans="1:7" ht="15" customHeight="1" x14ac:dyDescent="0.2">
      <c r="C259" s="77" t="s">
        <v>45</v>
      </c>
      <c r="D259" s="92"/>
      <c r="E259" s="93">
        <f>SUM(E258:E258)</f>
        <v>408506.51</v>
      </c>
    </row>
    <row r="260" spans="1:7" ht="15" customHeight="1" x14ac:dyDescent="0.2"/>
    <row r="261" spans="1:7" ht="15" customHeight="1" x14ac:dyDescent="0.2"/>
    <row r="262" spans="1:7" ht="15" customHeight="1" x14ac:dyDescent="0.25">
      <c r="A262" s="68" t="s">
        <v>16</v>
      </c>
      <c r="B262" s="99"/>
      <c r="C262" s="41"/>
      <c r="D262" s="41"/>
      <c r="E262" s="56"/>
    </row>
    <row r="263" spans="1:7" ht="15" customHeight="1" x14ac:dyDescent="0.2">
      <c r="A263" s="40" t="s">
        <v>53</v>
      </c>
      <c r="B263" s="99"/>
      <c r="C263" s="41"/>
      <c r="D263" s="41"/>
      <c r="E263" t="s">
        <v>54</v>
      </c>
    </row>
    <row r="264" spans="1:7" ht="15" customHeight="1" x14ac:dyDescent="0.2">
      <c r="A264" s="40"/>
      <c r="B264" s="99"/>
      <c r="C264" s="41"/>
      <c r="D264" s="41"/>
    </row>
    <row r="265" spans="1:7" ht="15" customHeight="1" x14ac:dyDescent="0.2">
      <c r="A265" s="40"/>
      <c r="B265" s="99"/>
      <c r="C265" s="45" t="s">
        <v>41</v>
      </c>
      <c r="D265" s="46" t="s">
        <v>42</v>
      </c>
      <c r="E265" s="47" t="s">
        <v>43</v>
      </c>
    </row>
    <row r="266" spans="1:7" ht="15" customHeight="1" x14ac:dyDescent="0.2">
      <c r="A266" s="40"/>
      <c r="B266" s="99"/>
      <c r="C266" s="61">
        <v>6409</v>
      </c>
      <c r="D266" s="91" t="s">
        <v>78</v>
      </c>
      <c r="E266" s="120">
        <v>72089.38</v>
      </c>
    </row>
    <row r="267" spans="1:7" ht="15" customHeight="1" x14ac:dyDescent="0.2">
      <c r="A267" s="40"/>
      <c r="B267" s="99"/>
      <c r="C267" s="53" t="s">
        <v>45</v>
      </c>
      <c r="D267" s="54"/>
      <c r="E267" s="55">
        <f>SUM(E266:E266)</f>
        <v>72089.38</v>
      </c>
      <c r="G267" s="179">
        <f>+E259+E267</f>
        <v>480595.89</v>
      </c>
    </row>
    <row r="268" spans="1:7" ht="15" customHeight="1" x14ac:dyDescent="0.2">
      <c r="A268" s="35"/>
      <c r="B268" s="35"/>
      <c r="C268" s="35"/>
      <c r="D268" s="35"/>
      <c r="E268" s="35"/>
    </row>
    <row r="269" spans="1:7" ht="15" customHeight="1" x14ac:dyDescent="0.2"/>
    <row r="270" spans="1:7" ht="15" customHeight="1" x14ac:dyDescent="0.25">
      <c r="A270" s="36" t="s">
        <v>465</v>
      </c>
    </row>
    <row r="271" spans="1:7" ht="15" customHeight="1" x14ac:dyDescent="0.2">
      <c r="A271" s="174" t="s">
        <v>153</v>
      </c>
      <c r="B271" s="174"/>
      <c r="C271" s="174"/>
      <c r="D271" s="174"/>
      <c r="E271" s="174"/>
    </row>
    <row r="272" spans="1:7" ht="15" customHeight="1" x14ac:dyDescent="0.2">
      <c r="A272" s="177" t="s">
        <v>466</v>
      </c>
      <c r="B272" s="177"/>
      <c r="C272" s="177"/>
      <c r="D272" s="177"/>
      <c r="E272" s="177"/>
    </row>
    <row r="273" spans="1:5" ht="15" customHeight="1" x14ac:dyDescent="0.2">
      <c r="A273" s="177"/>
      <c r="B273" s="177"/>
      <c r="C273" s="177"/>
      <c r="D273" s="177"/>
      <c r="E273" s="177"/>
    </row>
    <row r="274" spans="1:5" ht="15" customHeight="1" x14ac:dyDescent="0.2">
      <c r="A274" s="177"/>
      <c r="B274" s="177"/>
      <c r="C274" s="177"/>
      <c r="D274" s="177"/>
      <c r="E274" s="177"/>
    </row>
    <row r="275" spans="1:5" ht="15" customHeight="1" x14ac:dyDescent="0.2">
      <c r="A275" s="177"/>
      <c r="B275" s="177"/>
      <c r="C275" s="177"/>
      <c r="D275" s="177"/>
      <c r="E275" s="177"/>
    </row>
    <row r="276" spans="1:5" ht="15" customHeight="1" x14ac:dyDescent="0.2">
      <c r="A276" s="177"/>
      <c r="B276" s="177"/>
      <c r="C276" s="177"/>
      <c r="D276" s="177"/>
      <c r="E276" s="177"/>
    </row>
    <row r="277" spans="1:5" ht="15" customHeight="1" x14ac:dyDescent="0.2">
      <c r="A277" s="177"/>
      <c r="B277" s="177"/>
      <c r="C277" s="177"/>
      <c r="D277" s="177"/>
      <c r="E277" s="177"/>
    </row>
    <row r="278" spans="1:5" ht="15" customHeight="1" x14ac:dyDescent="0.2">
      <c r="A278" s="177"/>
      <c r="B278" s="177"/>
      <c r="C278" s="177"/>
      <c r="D278" s="177"/>
      <c r="E278" s="177"/>
    </row>
    <row r="279" spans="1:5" ht="15" customHeight="1" x14ac:dyDescent="0.2">
      <c r="A279" s="177"/>
      <c r="B279" s="177"/>
      <c r="C279" s="177"/>
      <c r="D279" s="177"/>
      <c r="E279" s="177"/>
    </row>
    <row r="280" spans="1:5" ht="15" customHeight="1" x14ac:dyDescent="0.2">
      <c r="A280" s="190"/>
      <c r="B280" s="190"/>
      <c r="C280" s="190"/>
      <c r="D280" s="190"/>
      <c r="E280" s="190"/>
    </row>
    <row r="281" spans="1:5" ht="15" customHeight="1" x14ac:dyDescent="0.25">
      <c r="A281" s="68" t="s">
        <v>1</v>
      </c>
      <c r="B281" s="39"/>
      <c r="C281" s="39"/>
      <c r="D281" s="39"/>
      <c r="E281" s="39"/>
    </row>
    <row r="282" spans="1:5" ht="15" customHeight="1" x14ac:dyDescent="0.2">
      <c r="A282" s="40" t="s">
        <v>38</v>
      </c>
      <c r="B282" s="39"/>
      <c r="C282" s="39"/>
      <c r="D282" s="39"/>
      <c r="E282" s="69" t="s">
        <v>39</v>
      </c>
    </row>
    <row r="283" spans="1:5" ht="15" customHeight="1" x14ac:dyDescent="0.25">
      <c r="A283" s="38"/>
      <c r="B283" s="56"/>
      <c r="C283" s="39"/>
      <c r="D283" s="39"/>
      <c r="E283" s="43"/>
    </row>
    <row r="284" spans="1:5" ht="15" customHeight="1" x14ac:dyDescent="0.2">
      <c r="A284" s="118"/>
      <c r="B284" s="103"/>
      <c r="C284" s="45" t="s">
        <v>41</v>
      </c>
      <c r="D284" s="46" t="s">
        <v>42</v>
      </c>
      <c r="E284" s="47" t="s">
        <v>43</v>
      </c>
    </row>
    <row r="285" spans="1:5" ht="15" customHeight="1" x14ac:dyDescent="0.2">
      <c r="A285" s="114"/>
      <c r="B285" s="105"/>
      <c r="C285" s="96">
        <v>6172</v>
      </c>
      <c r="D285" s="102" t="s">
        <v>96</v>
      </c>
      <c r="E285" s="120">
        <v>2720</v>
      </c>
    </row>
    <row r="286" spans="1:5" ht="15" customHeight="1" x14ac:dyDescent="0.2">
      <c r="A286" s="114"/>
      <c r="B286" s="126"/>
      <c r="C286" s="53" t="s">
        <v>45</v>
      </c>
      <c r="D286" s="54"/>
      <c r="E286" s="55">
        <f>SUM(E285:E285)</f>
        <v>2720</v>
      </c>
    </row>
    <row r="287" spans="1:5" ht="15" customHeight="1" x14ac:dyDescent="0.2">
      <c r="A287" s="197"/>
      <c r="B287" s="197"/>
      <c r="C287" s="197"/>
      <c r="D287" s="197"/>
      <c r="E287" s="197"/>
    </row>
    <row r="288" spans="1:5" ht="15" customHeight="1" x14ac:dyDescent="0.25">
      <c r="A288" s="38" t="s">
        <v>16</v>
      </c>
      <c r="B288" s="39"/>
      <c r="C288" s="39"/>
      <c r="D288" s="39"/>
      <c r="E288" s="39"/>
    </row>
    <row r="289" spans="1:5" ht="15" customHeight="1" x14ac:dyDescent="0.2">
      <c r="A289" s="40" t="s">
        <v>38</v>
      </c>
      <c r="B289" s="39"/>
      <c r="C289" s="39"/>
      <c r="D289" s="39"/>
      <c r="E289" s="69" t="s">
        <v>39</v>
      </c>
    </row>
    <row r="290" spans="1:5" ht="15" customHeight="1" x14ac:dyDescent="0.25">
      <c r="A290" s="38"/>
      <c r="B290" s="56"/>
      <c r="C290" s="39"/>
      <c r="D290" s="39"/>
      <c r="E290" s="43"/>
    </row>
    <row r="291" spans="1:5" ht="15" customHeight="1" x14ac:dyDescent="0.2">
      <c r="A291" s="103"/>
      <c r="B291" s="103"/>
      <c r="C291" s="45" t="s">
        <v>41</v>
      </c>
      <c r="D291" s="95" t="s">
        <v>58</v>
      </c>
      <c r="E291" s="47" t="s">
        <v>43</v>
      </c>
    </row>
    <row r="292" spans="1:5" ht="15" customHeight="1" x14ac:dyDescent="0.2">
      <c r="A292" s="104"/>
      <c r="B292" s="105"/>
      <c r="C292" s="106">
        <v>6409</v>
      </c>
      <c r="D292" s="91" t="s">
        <v>78</v>
      </c>
      <c r="E292" s="120">
        <v>2720</v>
      </c>
    </row>
    <row r="293" spans="1:5" ht="15" customHeight="1" x14ac:dyDescent="0.2">
      <c r="A293" s="107"/>
      <c r="B293" s="108"/>
      <c r="C293" s="53" t="s">
        <v>45</v>
      </c>
      <c r="D293" s="54"/>
      <c r="E293" s="55">
        <f>E292</f>
        <v>2720</v>
      </c>
    </row>
    <row r="294" spans="1:5" ht="15" customHeight="1" x14ac:dyDescent="0.2"/>
    <row r="295" spans="1:5" ht="15" customHeight="1" x14ac:dyDescent="0.2"/>
    <row r="296" spans="1:5" ht="15" customHeight="1" x14ac:dyDescent="0.25">
      <c r="A296" s="36" t="s">
        <v>467</v>
      </c>
    </row>
    <row r="297" spans="1:5" ht="15" customHeight="1" x14ac:dyDescent="0.2">
      <c r="A297" s="174" t="s">
        <v>153</v>
      </c>
      <c r="B297" s="174"/>
      <c r="C297" s="174"/>
      <c r="D297" s="174"/>
      <c r="E297" s="174"/>
    </row>
    <row r="298" spans="1:5" ht="15" customHeight="1" x14ac:dyDescent="0.2">
      <c r="A298" s="177" t="s">
        <v>468</v>
      </c>
      <c r="B298" s="177"/>
      <c r="C298" s="177"/>
      <c r="D298" s="177"/>
      <c r="E298" s="177"/>
    </row>
    <row r="299" spans="1:5" ht="15" customHeight="1" x14ac:dyDescent="0.2">
      <c r="A299" s="177"/>
      <c r="B299" s="177"/>
      <c r="C299" s="177"/>
      <c r="D299" s="177"/>
      <c r="E299" s="177"/>
    </row>
    <row r="300" spans="1:5" ht="15" customHeight="1" x14ac:dyDescent="0.2">
      <c r="A300" s="177"/>
      <c r="B300" s="177"/>
      <c r="C300" s="177"/>
      <c r="D300" s="177"/>
      <c r="E300" s="177"/>
    </row>
    <row r="301" spans="1:5" ht="15" customHeight="1" x14ac:dyDescent="0.2">
      <c r="A301" s="177"/>
      <c r="B301" s="177"/>
      <c r="C301" s="177"/>
      <c r="D301" s="177"/>
      <c r="E301" s="177"/>
    </row>
    <row r="302" spans="1:5" ht="15" customHeight="1" x14ac:dyDescent="0.2">
      <c r="A302" s="177"/>
      <c r="B302" s="177"/>
      <c r="C302" s="177"/>
      <c r="D302" s="177"/>
      <c r="E302" s="177"/>
    </row>
    <row r="303" spans="1:5" ht="15" customHeight="1" x14ac:dyDescent="0.2">
      <c r="A303" s="177"/>
      <c r="B303" s="177"/>
      <c r="C303" s="177"/>
      <c r="D303" s="177"/>
      <c r="E303" s="177"/>
    </row>
    <row r="304" spans="1:5" ht="15" customHeight="1" x14ac:dyDescent="0.2">
      <c r="A304" s="177"/>
      <c r="B304" s="177"/>
      <c r="C304" s="177"/>
      <c r="D304" s="177"/>
      <c r="E304" s="177"/>
    </row>
    <row r="305" spans="1:5" ht="15" customHeight="1" x14ac:dyDescent="0.2">
      <c r="A305" s="190"/>
      <c r="B305" s="190"/>
      <c r="C305" s="190"/>
      <c r="D305" s="190"/>
      <c r="E305" s="190"/>
    </row>
    <row r="306" spans="1:5" ht="15" customHeight="1" x14ac:dyDescent="0.25">
      <c r="A306" s="68" t="s">
        <v>1</v>
      </c>
      <c r="B306" s="39"/>
      <c r="C306" s="39"/>
      <c r="D306" s="39"/>
      <c r="E306" s="39"/>
    </row>
    <row r="307" spans="1:5" ht="15" customHeight="1" x14ac:dyDescent="0.2">
      <c r="A307" s="40" t="s">
        <v>38</v>
      </c>
      <c r="B307" s="39"/>
      <c r="C307" s="39"/>
      <c r="D307" s="39"/>
      <c r="E307" s="69" t="s">
        <v>39</v>
      </c>
    </row>
    <row r="308" spans="1:5" ht="15" customHeight="1" x14ac:dyDescent="0.25">
      <c r="A308" s="38"/>
      <c r="B308" s="56"/>
      <c r="C308" s="39"/>
      <c r="D308" s="39"/>
      <c r="E308" s="43"/>
    </row>
    <row r="309" spans="1:5" ht="15" customHeight="1" x14ac:dyDescent="0.2">
      <c r="A309" s="118"/>
      <c r="B309" s="103"/>
      <c r="C309" s="45" t="s">
        <v>41</v>
      </c>
      <c r="D309" s="46" t="s">
        <v>42</v>
      </c>
      <c r="E309" s="47" t="s">
        <v>43</v>
      </c>
    </row>
    <row r="310" spans="1:5" ht="15" customHeight="1" x14ac:dyDescent="0.2">
      <c r="A310" s="114"/>
      <c r="B310" s="105"/>
      <c r="C310" s="96">
        <v>6172</v>
      </c>
      <c r="D310" s="102" t="s">
        <v>96</v>
      </c>
      <c r="E310" s="120">
        <v>6513</v>
      </c>
    </row>
    <row r="311" spans="1:5" ht="15" customHeight="1" x14ac:dyDescent="0.2">
      <c r="A311" s="114"/>
      <c r="B311" s="126"/>
      <c r="C311" s="53" t="s">
        <v>45</v>
      </c>
      <c r="D311" s="54"/>
      <c r="E311" s="55">
        <f>SUM(E310:E310)</f>
        <v>6513</v>
      </c>
    </row>
    <row r="312" spans="1:5" ht="15" customHeight="1" x14ac:dyDescent="0.2">
      <c r="A312" s="197"/>
      <c r="B312" s="197"/>
      <c r="C312" s="197"/>
      <c r="D312" s="197"/>
      <c r="E312" s="197"/>
    </row>
    <row r="313" spans="1:5" ht="15" customHeight="1" x14ac:dyDescent="0.2">
      <c r="A313" s="197"/>
      <c r="B313" s="197"/>
      <c r="C313" s="197"/>
      <c r="D313" s="197"/>
      <c r="E313" s="197"/>
    </row>
    <row r="314" spans="1:5" ht="15" customHeight="1" x14ac:dyDescent="0.25">
      <c r="A314" s="38" t="s">
        <v>16</v>
      </c>
      <c r="B314" s="39"/>
      <c r="C314" s="39"/>
      <c r="D314" s="39"/>
      <c r="E314" s="39"/>
    </row>
    <row r="315" spans="1:5" ht="15" customHeight="1" x14ac:dyDescent="0.2">
      <c r="A315" s="40" t="s">
        <v>38</v>
      </c>
      <c r="B315" s="39"/>
      <c r="C315" s="39"/>
      <c r="D315" s="39"/>
      <c r="E315" s="69" t="s">
        <v>39</v>
      </c>
    </row>
    <row r="316" spans="1:5" ht="15" customHeight="1" x14ac:dyDescent="0.25">
      <c r="A316" s="38"/>
      <c r="B316" s="56"/>
      <c r="C316" s="39"/>
      <c r="D316" s="39"/>
      <c r="E316" s="43"/>
    </row>
    <row r="317" spans="1:5" ht="15" customHeight="1" x14ac:dyDescent="0.2">
      <c r="A317" s="103"/>
      <c r="B317" s="103"/>
      <c r="C317" s="45" t="s">
        <v>41</v>
      </c>
      <c r="D317" s="95" t="s">
        <v>58</v>
      </c>
      <c r="E317" s="47" t="s">
        <v>43</v>
      </c>
    </row>
    <row r="318" spans="1:5" ht="15" customHeight="1" x14ac:dyDescent="0.2">
      <c r="A318" s="104"/>
      <c r="B318" s="105"/>
      <c r="C318" s="106">
        <v>6409</v>
      </c>
      <c r="D318" s="91" t="s">
        <v>78</v>
      </c>
      <c r="E318" s="120">
        <v>6513</v>
      </c>
    </row>
    <row r="319" spans="1:5" ht="15" customHeight="1" x14ac:dyDescent="0.2">
      <c r="A319" s="107"/>
      <c r="B319" s="108"/>
      <c r="C319" s="53" t="s">
        <v>45</v>
      </c>
      <c r="D319" s="54"/>
      <c r="E319" s="55">
        <f>E318</f>
        <v>6513</v>
      </c>
    </row>
    <row r="320" spans="1:5" ht="15" customHeight="1" x14ac:dyDescent="0.2"/>
    <row r="321" spans="1:5" ht="15" customHeight="1" x14ac:dyDescent="0.2"/>
    <row r="322" spans="1:5" ht="15" customHeight="1" x14ac:dyDescent="0.25">
      <c r="A322" s="36" t="s">
        <v>469</v>
      </c>
    </row>
    <row r="323" spans="1:5" ht="15" customHeight="1" x14ac:dyDescent="0.2">
      <c r="A323" s="176" t="s">
        <v>35</v>
      </c>
      <c r="B323" s="176"/>
      <c r="C323" s="176"/>
      <c r="D323" s="176"/>
      <c r="E323" s="176"/>
    </row>
    <row r="324" spans="1:5" ht="15" customHeight="1" x14ac:dyDescent="0.2">
      <c r="A324" s="175" t="s">
        <v>470</v>
      </c>
      <c r="B324" s="175"/>
      <c r="C324" s="175"/>
      <c r="D324" s="175"/>
      <c r="E324" s="175"/>
    </row>
    <row r="325" spans="1:5" ht="15" customHeight="1" x14ac:dyDescent="0.2">
      <c r="A325" s="175"/>
      <c r="B325" s="175"/>
      <c r="C325" s="175"/>
      <c r="D325" s="175"/>
      <c r="E325" s="175"/>
    </row>
    <row r="326" spans="1:5" ht="15" customHeight="1" x14ac:dyDescent="0.2">
      <c r="A326" s="175"/>
      <c r="B326" s="175"/>
      <c r="C326" s="175"/>
      <c r="D326" s="175"/>
      <c r="E326" s="175"/>
    </row>
    <row r="327" spans="1:5" ht="15" customHeight="1" x14ac:dyDescent="0.2">
      <c r="A327" s="175"/>
      <c r="B327" s="175"/>
      <c r="C327" s="175"/>
      <c r="D327" s="175"/>
      <c r="E327" s="175"/>
    </row>
    <row r="328" spans="1:5" ht="15" customHeight="1" x14ac:dyDescent="0.2">
      <c r="A328" s="175"/>
      <c r="B328" s="175"/>
      <c r="C328" s="175"/>
      <c r="D328" s="175"/>
      <c r="E328" s="175"/>
    </row>
    <row r="329" spans="1:5" ht="15" customHeight="1" x14ac:dyDescent="0.2">
      <c r="A329" s="175"/>
      <c r="B329" s="175"/>
      <c r="C329" s="175"/>
      <c r="D329" s="175"/>
      <c r="E329" s="175"/>
    </row>
    <row r="330" spans="1:5" ht="15" customHeight="1" x14ac:dyDescent="0.2">
      <c r="A330" s="175"/>
      <c r="B330" s="175"/>
      <c r="C330" s="175"/>
      <c r="D330" s="175"/>
      <c r="E330" s="175"/>
    </row>
    <row r="331" spans="1:5" ht="15" customHeight="1" x14ac:dyDescent="0.2">
      <c r="A331" s="175"/>
      <c r="B331" s="175"/>
      <c r="C331" s="175"/>
      <c r="D331" s="175"/>
      <c r="E331" s="175"/>
    </row>
    <row r="332" spans="1:5" ht="15" customHeight="1" x14ac:dyDescent="0.2">
      <c r="A332" s="113"/>
      <c r="B332" s="113"/>
      <c r="C332" s="113"/>
      <c r="D332" s="113"/>
      <c r="E332" s="113"/>
    </row>
    <row r="333" spans="1:5" ht="15" customHeight="1" x14ac:dyDescent="0.25">
      <c r="A333" s="38" t="s">
        <v>1</v>
      </c>
      <c r="B333" s="39"/>
      <c r="C333" s="39"/>
      <c r="D333" s="39"/>
      <c r="E333" s="39"/>
    </row>
    <row r="334" spans="1:5" ht="15" customHeight="1" x14ac:dyDescent="0.2">
      <c r="A334" s="83" t="s">
        <v>53</v>
      </c>
      <c r="E334" t="s">
        <v>54</v>
      </c>
    </row>
    <row r="335" spans="1:5" ht="15" customHeight="1" x14ac:dyDescent="0.25">
      <c r="B335" s="38"/>
      <c r="C335" s="39"/>
      <c r="D335" s="39"/>
      <c r="E335" s="43"/>
    </row>
    <row r="336" spans="1:5" ht="15" customHeight="1" x14ac:dyDescent="0.2">
      <c r="A336" s="103"/>
      <c r="B336" s="103"/>
      <c r="C336" s="45" t="s">
        <v>41</v>
      </c>
      <c r="D336" s="46" t="s">
        <v>42</v>
      </c>
      <c r="E336" s="44" t="s">
        <v>43</v>
      </c>
    </row>
    <row r="337" spans="1:5" ht="15" customHeight="1" x14ac:dyDescent="0.2">
      <c r="A337" s="114"/>
      <c r="B337" s="115"/>
      <c r="C337" s="61"/>
      <c r="D337" s="102" t="s">
        <v>84</v>
      </c>
      <c r="E337" s="75">
        <f>2763577.76+162563.4</f>
        <v>2926141.1599999997</v>
      </c>
    </row>
    <row r="338" spans="1:5" ht="15" customHeight="1" x14ac:dyDescent="0.2">
      <c r="A338" s="114"/>
      <c r="B338" s="115"/>
      <c r="C338" s="77" t="s">
        <v>45</v>
      </c>
      <c r="D338" s="78"/>
      <c r="E338" s="79">
        <f>SUM(E337:E337)</f>
        <v>2926141.1599999997</v>
      </c>
    </row>
    <row r="339" spans="1:5" ht="15" customHeight="1" x14ac:dyDescent="0.2"/>
    <row r="340" spans="1:5" ht="15" customHeight="1" x14ac:dyDescent="0.25">
      <c r="A340" s="68" t="s">
        <v>16</v>
      </c>
      <c r="B340" s="41"/>
      <c r="C340" s="41"/>
      <c r="D340" s="56"/>
      <c r="E340" s="56"/>
    </row>
    <row r="341" spans="1:5" ht="15" customHeight="1" x14ac:dyDescent="0.2">
      <c r="A341" s="40" t="s">
        <v>69</v>
      </c>
      <c r="B341" s="39"/>
      <c r="C341" s="39"/>
      <c r="D341" s="39"/>
      <c r="E341" s="69" t="s">
        <v>70</v>
      </c>
    </row>
    <row r="342" spans="1:5" ht="15" customHeight="1" x14ac:dyDescent="0.2">
      <c r="A342" s="87"/>
      <c r="B342" s="88"/>
      <c r="C342" s="41"/>
      <c r="D342" s="87"/>
      <c r="E342" s="89"/>
    </row>
    <row r="343" spans="1:5" ht="15" customHeight="1" x14ac:dyDescent="0.2">
      <c r="B343" s="103"/>
      <c r="C343" s="44" t="s">
        <v>41</v>
      </c>
      <c r="D343" s="95" t="s">
        <v>58</v>
      </c>
      <c r="E343" s="44" t="s">
        <v>43</v>
      </c>
    </row>
    <row r="344" spans="1:5" ht="15" customHeight="1" x14ac:dyDescent="0.2">
      <c r="B344" s="116"/>
      <c r="C344" s="61">
        <v>3315</v>
      </c>
      <c r="D344" s="91" t="s">
        <v>85</v>
      </c>
      <c r="E344" s="75">
        <v>2926141.1599999997</v>
      </c>
    </row>
    <row r="345" spans="1:5" ht="15" customHeight="1" x14ac:dyDescent="0.2">
      <c r="B345" s="117"/>
      <c r="C345" s="77" t="s">
        <v>45</v>
      </c>
      <c r="D345" s="92"/>
      <c r="E345" s="93">
        <f>SUM(E344:E344)</f>
        <v>2926141.1599999997</v>
      </c>
    </row>
    <row r="346" spans="1:5" ht="15" customHeight="1" x14ac:dyDescent="0.2"/>
    <row r="347" spans="1:5" ht="15" customHeight="1" x14ac:dyDescent="0.2"/>
    <row r="348" spans="1:5" ht="15" customHeight="1" x14ac:dyDescent="0.25">
      <c r="A348" s="36" t="s">
        <v>471</v>
      </c>
    </row>
    <row r="349" spans="1:5" ht="15" customHeight="1" x14ac:dyDescent="0.2">
      <c r="A349" s="176" t="s">
        <v>35</v>
      </c>
      <c r="B349" s="176"/>
      <c r="C349" s="176"/>
      <c r="D349" s="176"/>
      <c r="E349" s="176"/>
    </row>
    <row r="350" spans="1:5" ht="15" customHeight="1" x14ac:dyDescent="0.2">
      <c r="A350" s="175" t="s">
        <v>472</v>
      </c>
      <c r="B350" s="175"/>
      <c r="C350" s="175"/>
      <c r="D350" s="175"/>
      <c r="E350" s="175"/>
    </row>
    <row r="351" spans="1:5" ht="15" customHeight="1" x14ac:dyDescent="0.2">
      <c r="A351" s="175"/>
      <c r="B351" s="175"/>
      <c r="C351" s="175"/>
      <c r="D351" s="175"/>
      <c r="E351" s="175"/>
    </row>
    <row r="352" spans="1:5" ht="15" customHeight="1" x14ac:dyDescent="0.2">
      <c r="A352" s="175"/>
      <c r="B352" s="175"/>
      <c r="C352" s="175"/>
      <c r="D352" s="175"/>
      <c r="E352" s="175"/>
    </row>
    <row r="353" spans="1:5" ht="15" customHeight="1" x14ac:dyDescent="0.2">
      <c r="A353" s="175"/>
      <c r="B353" s="175"/>
      <c r="C353" s="175"/>
      <c r="D353" s="175"/>
      <c r="E353" s="175"/>
    </row>
    <row r="354" spans="1:5" ht="15" customHeight="1" x14ac:dyDescent="0.2">
      <c r="A354" s="175"/>
      <c r="B354" s="175"/>
      <c r="C354" s="175"/>
      <c r="D354" s="175"/>
      <c r="E354" s="175"/>
    </row>
    <row r="355" spans="1:5" ht="15" customHeight="1" x14ac:dyDescent="0.2">
      <c r="A355" s="175"/>
      <c r="B355" s="175"/>
      <c r="C355" s="175"/>
      <c r="D355" s="175"/>
      <c r="E355" s="175"/>
    </row>
    <row r="356" spans="1:5" ht="15" customHeight="1" x14ac:dyDescent="0.2">
      <c r="A356" s="175"/>
      <c r="B356" s="175"/>
      <c r="C356" s="175"/>
      <c r="D356" s="175"/>
      <c r="E356" s="175"/>
    </row>
    <row r="357" spans="1:5" ht="15" customHeight="1" x14ac:dyDescent="0.2">
      <c r="A357" s="113"/>
      <c r="B357" s="113"/>
      <c r="C357" s="113"/>
      <c r="D357" s="113"/>
      <c r="E357" s="113"/>
    </row>
    <row r="358" spans="1:5" ht="15" customHeight="1" x14ac:dyDescent="0.25">
      <c r="A358" s="38" t="s">
        <v>1</v>
      </c>
      <c r="B358" s="39"/>
      <c r="C358" s="39"/>
      <c r="D358" s="39"/>
      <c r="E358" s="39"/>
    </row>
    <row r="359" spans="1:5" ht="15" customHeight="1" x14ac:dyDescent="0.2">
      <c r="A359" s="83" t="s">
        <v>53</v>
      </c>
      <c r="E359" t="s">
        <v>54</v>
      </c>
    </row>
    <row r="360" spans="1:5" ht="15" customHeight="1" x14ac:dyDescent="0.25">
      <c r="B360" s="38"/>
      <c r="C360" s="39"/>
      <c r="D360" s="39"/>
      <c r="E360" s="43"/>
    </row>
    <row r="361" spans="1:5" ht="15" customHeight="1" x14ac:dyDescent="0.2">
      <c r="A361" s="103"/>
      <c r="B361" s="103"/>
      <c r="C361" s="45" t="s">
        <v>41</v>
      </c>
      <c r="D361" s="46" t="s">
        <v>42</v>
      </c>
      <c r="E361" s="44" t="s">
        <v>43</v>
      </c>
    </row>
    <row r="362" spans="1:5" ht="15" customHeight="1" x14ac:dyDescent="0.2">
      <c r="A362" s="114"/>
      <c r="B362" s="115"/>
      <c r="C362" s="61"/>
      <c r="D362" s="102" t="s">
        <v>84</v>
      </c>
      <c r="E362" s="75">
        <f>35997.5+2117.5+1345937.27+79172.78+74052+4356+4662151.03+274244.18</f>
        <v>6478028.2599999998</v>
      </c>
    </row>
    <row r="363" spans="1:5" ht="15" customHeight="1" x14ac:dyDescent="0.2">
      <c r="A363" s="114"/>
      <c r="B363" s="115"/>
      <c r="C363" s="77" t="s">
        <v>45</v>
      </c>
      <c r="D363" s="78"/>
      <c r="E363" s="79">
        <f>SUM(E362:E362)</f>
        <v>6478028.2599999998</v>
      </c>
    </row>
    <row r="364" spans="1:5" ht="15" customHeight="1" x14ac:dyDescent="0.2"/>
    <row r="365" spans="1:5" ht="15" customHeight="1" x14ac:dyDescent="0.2"/>
    <row r="366" spans="1:5" ht="15" customHeight="1" x14ac:dyDescent="0.25">
      <c r="A366" s="68" t="s">
        <v>16</v>
      </c>
      <c r="B366" s="41"/>
      <c r="C366" s="41"/>
      <c r="D366" s="56"/>
      <c r="E366" s="56"/>
    </row>
    <row r="367" spans="1:5" ht="15" customHeight="1" x14ac:dyDescent="0.2">
      <c r="A367" s="40" t="s">
        <v>69</v>
      </c>
      <c r="B367" s="39"/>
      <c r="C367" s="39"/>
      <c r="D367" s="39"/>
      <c r="E367" s="69" t="s">
        <v>87</v>
      </c>
    </row>
    <row r="368" spans="1:5" ht="15" customHeight="1" x14ac:dyDescent="0.2">
      <c r="A368" s="87"/>
      <c r="B368" s="88"/>
      <c r="C368" s="41"/>
      <c r="D368" s="87"/>
      <c r="E368" s="89"/>
    </row>
    <row r="369" spans="1:5" ht="15" customHeight="1" x14ac:dyDescent="0.2">
      <c r="B369" s="103"/>
      <c r="C369" s="44" t="s">
        <v>41</v>
      </c>
      <c r="D369" s="95" t="s">
        <v>58</v>
      </c>
      <c r="E369" s="44" t="s">
        <v>43</v>
      </c>
    </row>
    <row r="370" spans="1:5" ht="15" customHeight="1" x14ac:dyDescent="0.2">
      <c r="B370" s="116"/>
      <c r="C370" s="61">
        <v>2212</v>
      </c>
      <c r="D370" s="91" t="s">
        <v>85</v>
      </c>
      <c r="E370" s="75">
        <f>38115+1425110.05+78408+4936395.21</f>
        <v>6478028.2599999998</v>
      </c>
    </row>
    <row r="371" spans="1:5" ht="15" customHeight="1" x14ac:dyDescent="0.2">
      <c r="B371" s="117"/>
      <c r="C371" s="77" t="s">
        <v>45</v>
      </c>
      <c r="D371" s="92"/>
      <c r="E371" s="93">
        <f>SUM(E370:E370)</f>
        <v>6478028.2599999998</v>
      </c>
    </row>
    <row r="372" spans="1:5" ht="15" customHeight="1" x14ac:dyDescent="0.2"/>
    <row r="373" spans="1:5" ht="15" customHeight="1" x14ac:dyDescent="0.2"/>
    <row r="374" spans="1:5" ht="15" customHeight="1" x14ac:dyDescent="0.25">
      <c r="A374" s="36" t="s">
        <v>473</v>
      </c>
    </row>
    <row r="375" spans="1:5" ht="15" customHeight="1" x14ac:dyDescent="0.2">
      <c r="A375" s="176" t="s">
        <v>35</v>
      </c>
      <c r="B375" s="176"/>
      <c r="C375" s="176"/>
      <c r="D375" s="176"/>
      <c r="E375" s="176"/>
    </row>
    <row r="376" spans="1:5" ht="15" customHeight="1" x14ac:dyDescent="0.2">
      <c r="A376" s="175" t="s">
        <v>474</v>
      </c>
      <c r="B376" s="175"/>
      <c r="C376" s="175"/>
      <c r="D376" s="175"/>
      <c r="E376" s="175"/>
    </row>
    <row r="377" spans="1:5" ht="15" customHeight="1" x14ac:dyDescent="0.2">
      <c r="A377" s="175"/>
      <c r="B377" s="175"/>
      <c r="C377" s="175"/>
      <c r="D377" s="175"/>
      <c r="E377" s="175"/>
    </row>
    <row r="378" spans="1:5" ht="15" customHeight="1" x14ac:dyDescent="0.2">
      <c r="A378" s="175"/>
      <c r="B378" s="175"/>
      <c r="C378" s="175"/>
      <c r="D378" s="175"/>
      <c r="E378" s="175"/>
    </row>
    <row r="379" spans="1:5" ht="15" customHeight="1" x14ac:dyDescent="0.2">
      <c r="A379" s="175"/>
      <c r="B379" s="175"/>
      <c r="C379" s="175"/>
      <c r="D379" s="175"/>
      <c r="E379" s="175"/>
    </row>
    <row r="380" spans="1:5" ht="15" customHeight="1" x14ac:dyDescent="0.2">
      <c r="A380" s="175"/>
      <c r="B380" s="175"/>
      <c r="C380" s="175"/>
      <c r="D380" s="175"/>
      <c r="E380" s="175"/>
    </row>
    <row r="381" spans="1:5" ht="15" customHeight="1" x14ac:dyDescent="0.2">
      <c r="A381" s="175"/>
      <c r="B381" s="175"/>
      <c r="C381" s="175"/>
      <c r="D381" s="175"/>
      <c r="E381" s="175"/>
    </row>
    <row r="382" spans="1:5" ht="15" customHeight="1" x14ac:dyDescent="0.2">
      <c r="A382" s="175"/>
      <c r="B382" s="175"/>
      <c r="C382" s="175"/>
      <c r="D382" s="175"/>
      <c r="E382" s="175"/>
    </row>
    <row r="383" spans="1:5" ht="15" customHeight="1" x14ac:dyDescent="0.2">
      <c r="A383" s="113"/>
      <c r="B383" s="113"/>
      <c r="C383" s="113"/>
      <c r="D383" s="113"/>
      <c r="E383" s="113"/>
    </row>
    <row r="384" spans="1:5" ht="15" customHeight="1" x14ac:dyDescent="0.25">
      <c r="A384" s="38" t="s">
        <v>1</v>
      </c>
      <c r="B384" s="39"/>
      <c r="C384" s="39"/>
      <c r="D384" s="39"/>
      <c r="E384" s="39"/>
    </row>
    <row r="385" spans="1:5" ht="15" customHeight="1" x14ac:dyDescent="0.2">
      <c r="A385" s="83" t="s">
        <v>53</v>
      </c>
      <c r="E385" t="s">
        <v>54</v>
      </c>
    </row>
    <row r="386" spans="1:5" ht="15" customHeight="1" x14ac:dyDescent="0.25">
      <c r="B386" s="38"/>
      <c r="C386" s="39"/>
      <c r="D386" s="39"/>
      <c r="E386" s="43"/>
    </row>
    <row r="387" spans="1:5" ht="15" customHeight="1" x14ac:dyDescent="0.2">
      <c r="A387" s="103"/>
      <c r="B387" s="103"/>
      <c r="C387" s="45" t="s">
        <v>41</v>
      </c>
      <c r="D387" s="46" t="s">
        <v>42</v>
      </c>
      <c r="E387" s="44" t="s">
        <v>43</v>
      </c>
    </row>
    <row r="388" spans="1:5" ht="15" customHeight="1" x14ac:dyDescent="0.2">
      <c r="A388" s="114"/>
      <c r="B388" s="115"/>
      <c r="C388" s="61"/>
      <c r="D388" s="102" t="s">
        <v>84</v>
      </c>
      <c r="E388" s="75">
        <f>69423.75+4083.75+16291.44+958.32+24853701.42+1461982.43</f>
        <v>26406441.110000003</v>
      </c>
    </row>
    <row r="389" spans="1:5" ht="15" customHeight="1" x14ac:dyDescent="0.2">
      <c r="A389" s="114"/>
      <c r="B389" s="115"/>
      <c r="C389" s="77" t="s">
        <v>45</v>
      </c>
      <c r="D389" s="78"/>
      <c r="E389" s="79">
        <f>SUM(E388:E388)</f>
        <v>26406441.110000003</v>
      </c>
    </row>
    <row r="390" spans="1:5" ht="15" customHeight="1" x14ac:dyDescent="0.2"/>
    <row r="391" spans="1:5" ht="15" customHeight="1" x14ac:dyDescent="0.25">
      <c r="A391" s="68" t="s">
        <v>16</v>
      </c>
      <c r="B391" s="41"/>
      <c r="C391" s="41"/>
      <c r="D391" s="56"/>
      <c r="E391" s="56"/>
    </row>
    <row r="392" spans="1:5" ht="15" customHeight="1" x14ac:dyDescent="0.2">
      <c r="A392" s="40" t="s">
        <v>69</v>
      </c>
      <c r="B392" s="39"/>
      <c r="C392" s="39"/>
      <c r="D392" s="39"/>
      <c r="E392" s="69" t="s">
        <v>87</v>
      </c>
    </row>
    <row r="393" spans="1:5" ht="15" customHeight="1" x14ac:dyDescent="0.2">
      <c r="A393" s="87"/>
      <c r="B393" s="88"/>
      <c r="C393" s="41"/>
      <c r="D393" s="87"/>
      <c r="E393" s="89"/>
    </row>
    <row r="394" spans="1:5" ht="15" customHeight="1" x14ac:dyDescent="0.2">
      <c r="B394" s="103"/>
      <c r="C394" s="44" t="s">
        <v>41</v>
      </c>
      <c r="D394" s="95" t="s">
        <v>58</v>
      </c>
      <c r="E394" s="44" t="s">
        <v>43</v>
      </c>
    </row>
    <row r="395" spans="1:5" ht="15" customHeight="1" x14ac:dyDescent="0.2">
      <c r="B395" s="116"/>
      <c r="C395" s="61">
        <v>2212</v>
      </c>
      <c r="D395" s="91" t="s">
        <v>85</v>
      </c>
      <c r="E395" s="75">
        <f>73507.5+17249.76+26315683.85</f>
        <v>26406441.110000003</v>
      </c>
    </row>
    <row r="396" spans="1:5" ht="15" customHeight="1" x14ac:dyDescent="0.2">
      <c r="B396" s="117"/>
      <c r="C396" s="77" t="s">
        <v>45</v>
      </c>
      <c r="D396" s="92"/>
      <c r="E396" s="93">
        <f>SUM(E395:E395)</f>
        <v>26406441.110000003</v>
      </c>
    </row>
    <row r="397" spans="1:5" ht="15" customHeight="1" x14ac:dyDescent="0.2"/>
    <row r="398" spans="1:5" ht="15" customHeight="1" x14ac:dyDescent="0.2"/>
    <row r="399" spans="1:5" ht="15" customHeight="1" x14ac:dyDescent="0.25">
      <c r="A399" s="36" t="s">
        <v>475</v>
      </c>
    </row>
    <row r="400" spans="1:5" ht="15" customHeight="1" x14ac:dyDescent="0.2">
      <c r="A400" s="176" t="s">
        <v>35</v>
      </c>
      <c r="B400" s="176"/>
      <c r="C400" s="176"/>
      <c r="D400" s="176"/>
      <c r="E400" s="176"/>
    </row>
    <row r="401" spans="1:5" ht="15" customHeight="1" x14ac:dyDescent="0.2">
      <c r="A401" s="175" t="s">
        <v>476</v>
      </c>
      <c r="B401" s="175"/>
      <c r="C401" s="175"/>
      <c r="D401" s="175"/>
      <c r="E401" s="175"/>
    </row>
    <row r="402" spans="1:5" ht="15" customHeight="1" x14ac:dyDescent="0.2">
      <c r="A402" s="175"/>
      <c r="B402" s="175"/>
      <c r="C402" s="175"/>
      <c r="D402" s="175"/>
      <c r="E402" s="175"/>
    </row>
    <row r="403" spans="1:5" ht="15" customHeight="1" x14ac:dyDescent="0.2">
      <c r="A403" s="175"/>
      <c r="B403" s="175"/>
      <c r="C403" s="175"/>
      <c r="D403" s="175"/>
      <c r="E403" s="175"/>
    </row>
    <row r="404" spans="1:5" ht="15" customHeight="1" x14ac:dyDescent="0.2">
      <c r="A404" s="175"/>
      <c r="B404" s="175"/>
      <c r="C404" s="175"/>
      <c r="D404" s="175"/>
      <c r="E404" s="175"/>
    </row>
    <row r="405" spans="1:5" ht="15" customHeight="1" x14ac:dyDescent="0.2">
      <c r="A405" s="175"/>
      <c r="B405" s="175"/>
      <c r="C405" s="175"/>
      <c r="D405" s="175"/>
      <c r="E405" s="175"/>
    </row>
    <row r="406" spans="1:5" ht="15" customHeight="1" x14ac:dyDescent="0.2">
      <c r="A406" s="175"/>
      <c r="B406" s="175"/>
      <c r="C406" s="175"/>
      <c r="D406" s="175"/>
      <c r="E406" s="175"/>
    </row>
    <row r="407" spans="1:5" ht="15" customHeight="1" x14ac:dyDescent="0.2">
      <c r="A407" s="175"/>
      <c r="B407" s="175"/>
      <c r="C407" s="175"/>
      <c r="D407" s="175"/>
      <c r="E407" s="175"/>
    </row>
    <row r="408" spans="1:5" ht="15" customHeight="1" x14ac:dyDescent="0.2">
      <c r="A408" s="113"/>
      <c r="B408" s="113"/>
      <c r="C408" s="113"/>
      <c r="D408" s="113"/>
      <c r="E408" s="113"/>
    </row>
    <row r="409" spans="1:5" ht="15" customHeight="1" x14ac:dyDescent="0.25">
      <c r="A409" s="38" t="s">
        <v>1</v>
      </c>
      <c r="B409" s="39"/>
      <c r="C409" s="39"/>
      <c r="D409" s="39"/>
      <c r="E409" s="39"/>
    </row>
    <row r="410" spans="1:5" ht="15" customHeight="1" x14ac:dyDescent="0.2">
      <c r="A410" s="83" t="s">
        <v>53</v>
      </c>
      <c r="E410" t="s">
        <v>54</v>
      </c>
    </row>
    <row r="411" spans="1:5" ht="15" customHeight="1" x14ac:dyDescent="0.25">
      <c r="B411" s="38"/>
      <c r="C411" s="39"/>
      <c r="D411" s="39"/>
      <c r="E411" s="43"/>
    </row>
    <row r="412" spans="1:5" ht="15" customHeight="1" x14ac:dyDescent="0.2">
      <c r="A412" s="103"/>
      <c r="B412" s="103"/>
      <c r="C412" s="45" t="s">
        <v>41</v>
      </c>
      <c r="D412" s="46" t="s">
        <v>42</v>
      </c>
      <c r="E412" s="44" t="s">
        <v>43</v>
      </c>
    </row>
    <row r="413" spans="1:5" ht="15" customHeight="1" x14ac:dyDescent="0.2">
      <c r="A413" s="114"/>
      <c r="B413" s="115"/>
      <c r="C413" s="61"/>
      <c r="D413" s="102" t="s">
        <v>84</v>
      </c>
      <c r="E413" s="75">
        <v>590491.19999999995</v>
      </c>
    </row>
    <row r="414" spans="1:5" ht="15" customHeight="1" x14ac:dyDescent="0.2">
      <c r="A414" s="114"/>
      <c r="B414" s="115"/>
      <c r="C414" s="77" t="s">
        <v>45</v>
      </c>
      <c r="D414" s="78"/>
      <c r="E414" s="79">
        <f>SUM(E413:E413)</f>
        <v>590491.19999999995</v>
      </c>
    </row>
    <row r="415" spans="1:5" ht="15" customHeight="1" x14ac:dyDescent="0.2"/>
    <row r="416" spans="1:5" ht="15" customHeight="1" x14ac:dyDescent="0.2"/>
    <row r="417" spans="1:5" ht="15" customHeight="1" x14ac:dyDescent="0.25">
      <c r="A417" s="68" t="s">
        <v>16</v>
      </c>
      <c r="B417" s="41"/>
      <c r="C417" s="41"/>
      <c r="D417" s="56"/>
      <c r="E417" s="56"/>
    </row>
    <row r="418" spans="1:5" ht="15" customHeight="1" x14ac:dyDescent="0.2">
      <c r="A418" s="40" t="s">
        <v>69</v>
      </c>
      <c r="B418" s="39"/>
      <c r="C418" s="39"/>
      <c r="D418" s="39"/>
      <c r="E418" s="69" t="s">
        <v>87</v>
      </c>
    </row>
    <row r="419" spans="1:5" ht="15" customHeight="1" x14ac:dyDescent="0.2">
      <c r="A419" s="87"/>
      <c r="B419" s="88"/>
      <c r="C419" s="41"/>
      <c r="D419" s="87"/>
      <c r="E419" s="89"/>
    </row>
    <row r="420" spans="1:5" ht="15" customHeight="1" x14ac:dyDescent="0.2">
      <c r="B420" s="103"/>
      <c r="C420" s="44" t="s">
        <v>41</v>
      </c>
      <c r="D420" s="95" t="s">
        <v>58</v>
      </c>
      <c r="E420" s="44" t="s">
        <v>43</v>
      </c>
    </row>
    <row r="421" spans="1:5" ht="15" customHeight="1" x14ac:dyDescent="0.2">
      <c r="B421" s="116"/>
      <c r="C421" s="61">
        <v>2212</v>
      </c>
      <c r="D421" s="91" t="s">
        <v>85</v>
      </c>
      <c r="E421" s="75">
        <f>39029.76+4083.75+547377.69</f>
        <v>590491.19999999995</v>
      </c>
    </row>
    <row r="422" spans="1:5" ht="15" customHeight="1" x14ac:dyDescent="0.2">
      <c r="B422" s="117"/>
      <c r="C422" s="77" t="s">
        <v>45</v>
      </c>
      <c r="D422" s="92"/>
      <c r="E422" s="79">
        <f>SUM(E421:E421)</f>
        <v>590491.19999999995</v>
      </c>
    </row>
    <row r="423" spans="1:5" ht="15" customHeight="1" x14ac:dyDescent="0.2"/>
    <row r="424" spans="1:5" ht="15" customHeight="1" x14ac:dyDescent="0.2"/>
    <row r="425" spans="1:5" ht="15" customHeight="1" x14ac:dyDescent="0.25">
      <c r="A425" s="36" t="s">
        <v>477</v>
      </c>
    </row>
    <row r="426" spans="1:5" ht="15" customHeight="1" x14ac:dyDescent="0.2">
      <c r="A426" s="176" t="s">
        <v>35</v>
      </c>
      <c r="B426" s="176"/>
      <c r="C426" s="176"/>
      <c r="D426" s="176"/>
      <c r="E426" s="176"/>
    </row>
    <row r="427" spans="1:5" ht="15" customHeight="1" x14ac:dyDescent="0.2">
      <c r="A427" s="175" t="s">
        <v>478</v>
      </c>
      <c r="B427" s="175"/>
      <c r="C427" s="175"/>
      <c r="D427" s="175"/>
      <c r="E427" s="175"/>
    </row>
    <row r="428" spans="1:5" ht="15" customHeight="1" x14ac:dyDescent="0.2">
      <c r="A428" s="175"/>
      <c r="B428" s="175"/>
      <c r="C428" s="175"/>
      <c r="D428" s="175"/>
      <c r="E428" s="175"/>
    </row>
    <row r="429" spans="1:5" ht="15" customHeight="1" x14ac:dyDescent="0.2">
      <c r="A429" s="175"/>
      <c r="B429" s="175"/>
      <c r="C429" s="175"/>
      <c r="D429" s="175"/>
      <c r="E429" s="175"/>
    </row>
    <row r="430" spans="1:5" ht="15" customHeight="1" x14ac:dyDescent="0.2">
      <c r="A430" s="175"/>
      <c r="B430" s="175"/>
      <c r="C430" s="175"/>
      <c r="D430" s="175"/>
      <c r="E430" s="175"/>
    </row>
    <row r="431" spans="1:5" ht="15" customHeight="1" x14ac:dyDescent="0.2">
      <c r="A431" s="175"/>
      <c r="B431" s="175"/>
      <c r="C431" s="175"/>
      <c r="D431" s="175"/>
      <c r="E431" s="175"/>
    </row>
    <row r="432" spans="1:5" ht="15" customHeight="1" x14ac:dyDescent="0.2">
      <c r="A432" s="175"/>
      <c r="B432" s="175"/>
      <c r="C432" s="175"/>
      <c r="D432" s="175"/>
      <c r="E432" s="175"/>
    </row>
    <row r="433" spans="1:5" ht="15" customHeight="1" x14ac:dyDescent="0.2">
      <c r="A433" s="175"/>
      <c r="B433" s="175"/>
      <c r="C433" s="175"/>
      <c r="D433" s="175"/>
      <c r="E433" s="175"/>
    </row>
    <row r="434" spans="1:5" ht="15" customHeight="1" x14ac:dyDescent="0.2">
      <c r="A434" s="175"/>
      <c r="B434" s="175"/>
      <c r="C434" s="175"/>
      <c r="D434" s="175"/>
      <c r="E434" s="175"/>
    </row>
    <row r="435" spans="1:5" ht="15" customHeight="1" x14ac:dyDescent="0.2">
      <c r="A435" s="113"/>
      <c r="B435" s="113"/>
      <c r="C435" s="113"/>
      <c r="D435" s="113"/>
      <c r="E435" s="113"/>
    </row>
    <row r="436" spans="1:5" ht="15" customHeight="1" x14ac:dyDescent="0.25">
      <c r="A436" s="38" t="s">
        <v>1</v>
      </c>
      <c r="B436" s="39"/>
      <c r="C436" s="39"/>
      <c r="D436" s="39"/>
      <c r="E436" s="39"/>
    </row>
    <row r="437" spans="1:5" ht="15" customHeight="1" x14ac:dyDescent="0.2">
      <c r="A437" s="83" t="s">
        <v>53</v>
      </c>
      <c r="E437" t="s">
        <v>54</v>
      </c>
    </row>
    <row r="438" spans="1:5" ht="15" customHeight="1" x14ac:dyDescent="0.25">
      <c r="B438" s="38"/>
      <c r="C438" s="39"/>
      <c r="D438" s="39"/>
      <c r="E438" s="43"/>
    </row>
    <row r="439" spans="1:5" ht="15" customHeight="1" x14ac:dyDescent="0.2">
      <c r="A439" s="103"/>
      <c r="B439" s="103"/>
      <c r="C439" s="45" t="s">
        <v>41</v>
      </c>
      <c r="D439" s="46" t="s">
        <v>42</v>
      </c>
      <c r="E439" s="44" t="s">
        <v>43</v>
      </c>
    </row>
    <row r="440" spans="1:5" ht="15" customHeight="1" x14ac:dyDescent="0.2">
      <c r="A440" s="114"/>
      <c r="B440" s="115"/>
      <c r="C440" s="61"/>
      <c r="D440" s="102" t="s">
        <v>84</v>
      </c>
      <c r="E440" s="75">
        <v>15100.8</v>
      </c>
    </row>
    <row r="441" spans="1:5" ht="15" customHeight="1" x14ac:dyDescent="0.2">
      <c r="A441" s="114"/>
      <c r="B441" s="115"/>
      <c r="C441" s="77" t="s">
        <v>45</v>
      </c>
      <c r="D441" s="78"/>
      <c r="E441" s="79">
        <f>SUM(E440:E440)</f>
        <v>15100.8</v>
      </c>
    </row>
    <row r="442" spans="1:5" ht="15" customHeight="1" x14ac:dyDescent="0.2"/>
    <row r="443" spans="1:5" ht="15" customHeight="1" x14ac:dyDescent="0.25">
      <c r="A443" s="68" t="s">
        <v>16</v>
      </c>
      <c r="B443" s="41"/>
      <c r="C443" s="41"/>
      <c r="D443" s="56"/>
      <c r="E443" s="56"/>
    </row>
    <row r="444" spans="1:5" ht="15" customHeight="1" x14ac:dyDescent="0.2">
      <c r="A444" s="40" t="s">
        <v>69</v>
      </c>
      <c r="B444" s="39"/>
      <c r="C444" s="39"/>
      <c r="D444" s="39"/>
      <c r="E444" s="69" t="s">
        <v>70</v>
      </c>
    </row>
    <row r="445" spans="1:5" ht="15" customHeight="1" x14ac:dyDescent="0.2">
      <c r="A445" s="87"/>
      <c r="B445" s="88"/>
      <c r="C445" s="41"/>
      <c r="D445" s="87"/>
      <c r="E445" s="89"/>
    </row>
    <row r="446" spans="1:5" ht="15" customHeight="1" x14ac:dyDescent="0.2">
      <c r="B446" s="103"/>
      <c r="C446" s="44" t="s">
        <v>41</v>
      </c>
      <c r="D446" s="95" t="s">
        <v>58</v>
      </c>
      <c r="E446" s="44" t="s">
        <v>43</v>
      </c>
    </row>
    <row r="447" spans="1:5" ht="15" customHeight="1" x14ac:dyDescent="0.2">
      <c r="B447" s="116"/>
      <c r="C447" s="61">
        <v>3122</v>
      </c>
      <c r="D447" s="91" t="s">
        <v>85</v>
      </c>
      <c r="E447" s="75">
        <v>15100.8</v>
      </c>
    </row>
    <row r="448" spans="1:5" ht="15" customHeight="1" x14ac:dyDescent="0.2">
      <c r="B448" s="117"/>
      <c r="C448" s="77" t="s">
        <v>45</v>
      </c>
      <c r="D448" s="92"/>
      <c r="E448" s="93">
        <f>SUM(E447:E447)</f>
        <v>15100.8</v>
      </c>
    </row>
    <row r="449" spans="1:5" ht="15" customHeight="1" x14ac:dyDescent="0.2"/>
    <row r="450" spans="1:5" ht="15" customHeight="1" x14ac:dyDescent="0.2"/>
    <row r="451" spans="1:5" ht="15" customHeight="1" x14ac:dyDescent="0.25">
      <c r="A451" s="36" t="s">
        <v>479</v>
      </c>
    </row>
    <row r="452" spans="1:5" ht="15" customHeight="1" x14ac:dyDescent="0.2">
      <c r="A452" s="176" t="s">
        <v>35</v>
      </c>
      <c r="B452" s="176"/>
      <c r="C452" s="176"/>
      <c r="D452" s="176"/>
      <c r="E452" s="176"/>
    </row>
    <row r="453" spans="1:5" ht="15" customHeight="1" x14ac:dyDescent="0.2">
      <c r="A453" s="175" t="s">
        <v>480</v>
      </c>
      <c r="B453" s="175"/>
      <c r="C453" s="175"/>
      <c r="D453" s="175"/>
      <c r="E453" s="175"/>
    </row>
    <row r="454" spans="1:5" ht="15" customHeight="1" x14ac:dyDescent="0.2">
      <c r="A454" s="175"/>
      <c r="B454" s="175"/>
      <c r="C454" s="175"/>
      <c r="D454" s="175"/>
      <c r="E454" s="175"/>
    </row>
    <row r="455" spans="1:5" ht="15" customHeight="1" x14ac:dyDescent="0.2">
      <c r="A455" s="175"/>
      <c r="B455" s="175"/>
      <c r="C455" s="175"/>
      <c r="D455" s="175"/>
      <c r="E455" s="175"/>
    </row>
    <row r="456" spans="1:5" ht="15" customHeight="1" x14ac:dyDescent="0.2">
      <c r="A456" s="175"/>
      <c r="B456" s="175"/>
      <c r="C456" s="175"/>
      <c r="D456" s="175"/>
      <c r="E456" s="175"/>
    </row>
    <row r="457" spans="1:5" ht="15" customHeight="1" x14ac:dyDescent="0.2">
      <c r="A457" s="175"/>
      <c r="B457" s="175"/>
      <c r="C457" s="175"/>
      <c r="D457" s="175"/>
      <c r="E457" s="175"/>
    </row>
    <row r="458" spans="1:5" ht="15" customHeight="1" x14ac:dyDescent="0.2">
      <c r="A458" s="175"/>
      <c r="B458" s="175"/>
      <c r="C458" s="175"/>
      <c r="D458" s="175"/>
      <c r="E458" s="175"/>
    </row>
    <row r="459" spans="1:5" ht="15" customHeight="1" x14ac:dyDescent="0.2">
      <c r="A459" s="175"/>
      <c r="B459" s="175"/>
      <c r="C459" s="175"/>
      <c r="D459" s="175"/>
      <c r="E459" s="175"/>
    </row>
    <row r="460" spans="1:5" ht="15" customHeight="1" x14ac:dyDescent="0.2">
      <c r="A460" s="175"/>
      <c r="B460" s="175"/>
      <c r="C460" s="175"/>
      <c r="D460" s="175"/>
      <c r="E460" s="175"/>
    </row>
    <row r="461" spans="1:5" ht="15" customHeight="1" x14ac:dyDescent="0.2">
      <c r="A461" s="113"/>
      <c r="B461" s="113"/>
      <c r="C461" s="113"/>
      <c r="D461" s="113"/>
      <c r="E461" s="113"/>
    </row>
    <row r="462" spans="1:5" ht="15" customHeight="1" x14ac:dyDescent="0.25">
      <c r="A462" s="38" t="s">
        <v>1</v>
      </c>
      <c r="B462" s="39"/>
      <c r="C462" s="39"/>
      <c r="D462" s="39"/>
      <c r="E462" s="39"/>
    </row>
    <row r="463" spans="1:5" ht="15" customHeight="1" x14ac:dyDescent="0.2">
      <c r="A463" s="83" t="s">
        <v>53</v>
      </c>
      <c r="E463" t="s">
        <v>54</v>
      </c>
    </row>
    <row r="464" spans="1:5" ht="15" customHeight="1" x14ac:dyDescent="0.25">
      <c r="B464" s="38"/>
      <c r="C464" s="39"/>
      <c r="D464" s="39"/>
      <c r="E464" s="43"/>
    </row>
    <row r="465" spans="1:5" ht="15" customHeight="1" x14ac:dyDescent="0.2">
      <c r="A465" s="103"/>
      <c r="B465" s="103"/>
      <c r="C465" s="45" t="s">
        <v>41</v>
      </c>
      <c r="D465" s="46" t="s">
        <v>42</v>
      </c>
      <c r="E465" s="44" t="s">
        <v>43</v>
      </c>
    </row>
    <row r="466" spans="1:5" ht="15" customHeight="1" x14ac:dyDescent="0.2">
      <c r="A466" s="114"/>
      <c r="B466" s="115"/>
      <c r="C466" s="61"/>
      <c r="D466" s="102" t="s">
        <v>84</v>
      </c>
      <c r="E466" s="75">
        <v>794637.15</v>
      </c>
    </row>
    <row r="467" spans="1:5" ht="15" customHeight="1" x14ac:dyDescent="0.2">
      <c r="A467" s="114"/>
      <c r="B467" s="115"/>
      <c r="C467" s="77" t="s">
        <v>45</v>
      </c>
      <c r="D467" s="78"/>
      <c r="E467" s="79">
        <f>SUM(E466:E466)</f>
        <v>794637.15</v>
      </c>
    </row>
    <row r="468" spans="1:5" ht="15" customHeight="1" x14ac:dyDescent="0.2"/>
    <row r="469" spans="1:5" ht="15" customHeight="1" x14ac:dyDescent="0.2"/>
    <row r="470" spans="1:5" ht="15" customHeight="1" x14ac:dyDescent="0.25">
      <c r="A470" s="68" t="s">
        <v>16</v>
      </c>
      <c r="B470" s="41"/>
      <c r="C470" s="41"/>
      <c r="D470" s="56"/>
      <c r="E470" s="56"/>
    </row>
    <row r="471" spans="1:5" ht="15" customHeight="1" x14ac:dyDescent="0.2">
      <c r="A471" s="40" t="s">
        <v>69</v>
      </c>
      <c r="B471" s="39"/>
      <c r="C471" s="39"/>
      <c r="D471" s="39"/>
      <c r="E471" s="69" t="s">
        <v>70</v>
      </c>
    </row>
    <row r="472" spans="1:5" ht="15" customHeight="1" x14ac:dyDescent="0.2">
      <c r="A472" s="87"/>
      <c r="B472" s="88"/>
      <c r="C472" s="41"/>
      <c r="D472" s="87"/>
      <c r="E472" s="89"/>
    </row>
    <row r="473" spans="1:5" ht="15" customHeight="1" x14ac:dyDescent="0.2">
      <c r="B473" s="103"/>
      <c r="C473" s="44" t="s">
        <v>41</v>
      </c>
      <c r="D473" s="95" t="s">
        <v>58</v>
      </c>
      <c r="E473" s="44" t="s">
        <v>43</v>
      </c>
    </row>
    <row r="474" spans="1:5" ht="15" customHeight="1" x14ac:dyDescent="0.2">
      <c r="B474" s="116"/>
      <c r="C474" s="61">
        <v>3114</v>
      </c>
      <c r="D474" s="91" t="s">
        <v>85</v>
      </c>
      <c r="E474" s="75">
        <v>794637.15</v>
      </c>
    </row>
    <row r="475" spans="1:5" ht="15" customHeight="1" x14ac:dyDescent="0.2">
      <c r="B475" s="117"/>
      <c r="C475" s="77" t="s">
        <v>45</v>
      </c>
      <c r="D475" s="92"/>
      <c r="E475" s="93">
        <f>SUM(E474:E474)</f>
        <v>794637.15</v>
      </c>
    </row>
    <row r="476" spans="1:5" ht="15" customHeight="1" x14ac:dyDescent="0.2"/>
    <row r="477" spans="1:5" ht="15" customHeight="1" x14ac:dyDescent="0.2"/>
    <row r="478" spans="1:5" ht="15" customHeight="1" x14ac:dyDescent="0.25">
      <c r="A478" s="36" t="s">
        <v>481</v>
      </c>
    </row>
    <row r="479" spans="1:5" ht="15" customHeight="1" x14ac:dyDescent="0.2">
      <c r="A479" s="176" t="s">
        <v>35</v>
      </c>
      <c r="B479" s="176"/>
      <c r="C479" s="176"/>
      <c r="D479" s="176"/>
      <c r="E479" s="176"/>
    </row>
    <row r="480" spans="1:5" ht="15" customHeight="1" x14ac:dyDescent="0.2">
      <c r="A480" s="175" t="s">
        <v>482</v>
      </c>
      <c r="B480" s="175"/>
      <c r="C480" s="175"/>
      <c r="D480" s="175"/>
      <c r="E480" s="175"/>
    </row>
    <row r="481" spans="1:5" ht="15" customHeight="1" x14ac:dyDescent="0.2">
      <c r="A481" s="175"/>
      <c r="B481" s="175"/>
      <c r="C481" s="175"/>
      <c r="D481" s="175"/>
      <c r="E481" s="175"/>
    </row>
    <row r="482" spans="1:5" ht="15" customHeight="1" x14ac:dyDescent="0.2">
      <c r="A482" s="175"/>
      <c r="B482" s="175"/>
      <c r="C482" s="175"/>
      <c r="D482" s="175"/>
      <c r="E482" s="175"/>
    </row>
    <row r="483" spans="1:5" ht="15" customHeight="1" x14ac:dyDescent="0.2">
      <c r="A483" s="175"/>
      <c r="B483" s="175"/>
      <c r="C483" s="175"/>
      <c r="D483" s="175"/>
      <c r="E483" s="175"/>
    </row>
    <row r="484" spans="1:5" ht="15" customHeight="1" x14ac:dyDescent="0.2">
      <c r="A484" s="175"/>
      <c r="B484" s="175"/>
      <c r="C484" s="175"/>
      <c r="D484" s="175"/>
      <c r="E484" s="175"/>
    </row>
    <row r="485" spans="1:5" ht="15" customHeight="1" x14ac:dyDescent="0.2">
      <c r="A485" s="175"/>
      <c r="B485" s="175"/>
      <c r="C485" s="175"/>
      <c r="D485" s="175"/>
      <c r="E485" s="175"/>
    </row>
    <row r="486" spans="1:5" ht="15" customHeight="1" x14ac:dyDescent="0.2">
      <c r="A486" s="175"/>
      <c r="B486" s="175"/>
      <c r="C486" s="175"/>
      <c r="D486" s="175"/>
      <c r="E486" s="175"/>
    </row>
    <row r="487" spans="1:5" ht="15" customHeight="1" x14ac:dyDescent="0.2">
      <c r="A487" s="175"/>
      <c r="B487" s="175"/>
      <c r="C487" s="175"/>
      <c r="D487" s="175"/>
      <c r="E487" s="175"/>
    </row>
    <row r="488" spans="1:5" ht="15" customHeight="1" x14ac:dyDescent="0.2">
      <c r="A488" s="175"/>
      <c r="B488" s="175"/>
      <c r="C488" s="175"/>
      <c r="D488" s="175"/>
      <c r="E488" s="175"/>
    </row>
    <row r="489" spans="1:5" ht="15" customHeight="1" x14ac:dyDescent="0.2">
      <c r="A489" s="175"/>
      <c r="B489" s="175"/>
      <c r="C489" s="175"/>
      <c r="D489" s="175"/>
      <c r="E489" s="175"/>
    </row>
    <row r="490" spans="1:5" ht="15" customHeight="1" x14ac:dyDescent="0.2">
      <c r="A490" s="113"/>
      <c r="B490" s="113"/>
      <c r="C490" s="113"/>
      <c r="D490" s="113"/>
      <c r="E490" s="113"/>
    </row>
    <row r="491" spans="1:5" ht="15" customHeight="1" x14ac:dyDescent="0.25">
      <c r="A491" s="38" t="s">
        <v>1</v>
      </c>
      <c r="B491" s="39"/>
      <c r="C491" s="39"/>
      <c r="D491" s="39"/>
      <c r="E491" s="39"/>
    </row>
    <row r="492" spans="1:5" ht="15" customHeight="1" x14ac:dyDescent="0.2">
      <c r="A492" s="83" t="s">
        <v>53</v>
      </c>
      <c r="E492" t="s">
        <v>54</v>
      </c>
    </row>
    <row r="493" spans="1:5" ht="15" customHeight="1" x14ac:dyDescent="0.25">
      <c r="B493" s="38"/>
      <c r="C493" s="39"/>
      <c r="D493" s="39"/>
      <c r="E493" s="43"/>
    </row>
    <row r="494" spans="1:5" ht="15" customHeight="1" x14ac:dyDescent="0.2">
      <c r="A494" s="103"/>
      <c r="B494" s="103"/>
      <c r="C494" s="45" t="s">
        <v>41</v>
      </c>
      <c r="D494" s="46" t="s">
        <v>42</v>
      </c>
      <c r="E494" s="44" t="s">
        <v>43</v>
      </c>
    </row>
    <row r="495" spans="1:5" ht="15" customHeight="1" x14ac:dyDescent="0.2">
      <c r="A495" s="114"/>
      <c r="B495" s="115"/>
      <c r="C495" s="61"/>
      <c r="D495" s="102" t="s">
        <v>84</v>
      </c>
      <c r="E495" s="75">
        <f>2575258.18+3699408.56</f>
        <v>6274666.7400000002</v>
      </c>
    </row>
    <row r="496" spans="1:5" ht="15" customHeight="1" x14ac:dyDescent="0.2">
      <c r="A496" s="114"/>
      <c r="B496" s="115"/>
      <c r="C496" s="77" t="s">
        <v>45</v>
      </c>
      <c r="D496" s="78"/>
      <c r="E496" s="79">
        <f>SUM(E495:E495)</f>
        <v>6274666.7400000002</v>
      </c>
    </row>
    <row r="497" spans="1:5" ht="15" customHeight="1" x14ac:dyDescent="0.2"/>
    <row r="498" spans="1:5" ht="15" customHeight="1" x14ac:dyDescent="0.25">
      <c r="A498" s="68" t="s">
        <v>16</v>
      </c>
      <c r="B498" s="41"/>
      <c r="C498" s="41"/>
      <c r="D498" s="56"/>
      <c r="E498" s="56"/>
    </row>
    <row r="499" spans="1:5" ht="15" customHeight="1" x14ac:dyDescent="0.2">
      <c r="A499" s="40" t="s">
        <v>69</v>
      </c>
      <c r="B499" s="39"/>
      <c r="C499" s="39"/>
      <c r="D499" s="39"/>
      <c r="E499" s="69" t="s">
        <v>70</v>
      </c>
    </row>
    <row r="500" spans="1:5" ht="15" customHeight="1" x14ac:dyDescent="0.2">
      <c r="A500" s="87"/>
      <c r="B500" s="88"/>
      <c r="C500" s="41"/>
      <c r="D500" s="87"/>
      <c r="E500" s="89"/>
    </row>
    <row r="501" spans="1:5" ht="15" customHeight="1" x14ac:dyDescent="0.2">
      <c r="B501" s="103"/>
      <c r="C501" s="44" t="s">
        <v>41</v>
      </c>
      <c r="D501" s="95" t="s">
        <v>58</v>
      </c>
      <c r="E501" s="44" t="s">
        <v>43</v>
      </c>
    </row>
    <row r="502" spans="1:5" ht="15" customHeight="1" x14ac:dyDescent="0.2">
      <c r="B502" s="116"/>
      <c r="C502" s="61">
        <v>3122</v>
      </c>
      <c r="D502" s="91" t="s">
        <v>85</v>
      </c>
      <c r="E502" s="75">
        <v>6274666.7400000002</v>
      </c>
    </row>
    <row r="503" spans="1:5" ht="15" customHeight="1" x14ac:dyDescent="0.2">
      <c r="B503" s="117"/>
      <c r="C503" s="77" t="s">
        <v>45</v>
      </c>
      <c r="D503" s="92"/>
      <c r="E503" s="93">
        <f>SUM(E502:E502)</f>
        <v>6274666.7400000002</v>
      </c>
    </row>
    <row r="504" spans="1:5" ht="15" customHeight="1" x14ac:dyDescent="0.2"/>
    <row r="505" spans="1:5" ht="15" customHeight="1" x14ac:dyDescent="0.2"/>
    <row r="506" spans="1:5" ht="15" customHeight="1" x14ac:dyDescent="0.25">
      <c r="A506" s="36" t="s">
        <v>483</v>
      </c>
    </row>
    <row r="507" spans="1:5" ht="15" customHeight="1" x14ac:dyDescent="0.2">
      <c r="A507" s="176" t="s">
        <v>35</v>
      </c>
      <c r="B507" s="176"/>
      <c r="C507" s="176"/>
      <c r="D507" s="176"/>
      <c r="E507" s="176"/>
    </row>
    <row r="508" spans="1:5" ht="15" customHeight="1" x14ac:dyDescent="0.2">
      <c r="A508" s="175" t="s">
        <v>484</v>
      </c>
      <c r="B508" s="175"/>
      <c r="C508" s="175"/>
      <c r="D508" s="175"/>
      <c r="E508" s="175"/>
    </row>
    <row r="509" spans="1:5" ht="15" customHeight="1" x14ac:dyDescent="0.2">
      <c r="A509" s="175"/>
      <c r="B509" s="175"/>
      <c r="C509" s="175"/>
      <c r="D509" s="175"/>
      <c r="E509" s="175"/>
    </row>
    <row r="510" spans="1:5" ht="15" customHeight="1" x14ac:dyDescent="0.2">
      <c r="A510" s="175"/>
      <c r="B510" s="175"/>
      <c r="C510" s="175"/>
      <c r="D510" s="175"/>
      <c r="E510" s="175"/>
    </row>
    <row r="511" spans="1:5" ht="15" customHeight="1" x14ac:dyDescent="0.2">
      <c r="A511" s="175"/>
      <c r="B511" s="175"/>
      <c r="C511" s="175"/>
      <c r="D511" s="175"/>
      <c r="E511" s="175"/>
    </row>
    <row r="512" spans="1:5" ht="15" customHeight="1" x14ac:dyDescent="0.2">
      <c r="A512" s="175"/>
      <c r="B512" s="175"/>
      <c r="C512" s="175"/>
      <c r="D512" s="175"/>
      <c r="E512" s="175"/>
    </row>
    <row r="513" spans="1:5" ht="15" customHeight="1" x14ac:dyDescent="0.2">
      <c r="A513" s="175"/>
      <c r="B513" s="175"/>
      <c r="C513" s="175"/>
      <c r="D513" s="175"/>
      <c r="E513" s="175"/>
    </row>
    <row r="514" spans="1:5" ht="15" customHeight="1" x14ac:dyDescent="0.2">
      <c r="A514" s="175"/>
      <c r="B514" s="175"/>
      <c r="C514" s="175"/>
      <c r="D514" s="175"/>
      <c r="E514" s="175"/>
    </row>
    <row r="515" spans="1:5" ht="15" customHeight="1" x14ac:dyDescent="0.2">
      <c r="A515" s="175"/>
      <c r="B515" s="175"/>
      <c r="C515" s="175"/>
      <c r="D515" s="175"/>
      <c r="E515" s="175"/>
    </row>
    <row r="516" spans="1:5" ht="15" customHeight="1" x14ac:dyDescent="0.2">
      <c r="A516" s="175"/>
      <c r="B516" s="175"/>
      <c r="C516" s="175"/>
      <c r="D516" s="175"/>
      <c r="E516" s="175"/>
    </row>
    <row r="517" spans="1:5" ht="15" customHeight="1" x14ac:dyDescent="0.2">
      <c r="A517" s="113"/>
      <c r="B517" s="113"/>
      <c r="C517" s="113"/>
      <c r="D517" s="113"/>
      <c r="E517" s="113"/>
    </row>
    <row r="518" spans="1:5" ht="15" customHeight="1" x14ac:dyDescent="0.2">
      <c r="A518" s="113"/>
      <c r="B518" s="113"/>
      <c r="C518" s="113"/>
      <c r="D518" s="113"/>
      <c r="E518" s="113"/>
    </row>
    <row r="519" spans="1:5" ht="15" customHeight="1" x14ac:dyDescent="0.2">
      <c r="A519" s="113"/>
      <c r="B519" s="113"/>
      <c r="C519" s="113"/>
      <c r="D519" s="113"/>
      <c r="E519" s="113"/>
    </row>
    <row r="520" spans="1:5" ht="15" customHeight="1" x14ac:dyDescent="0.2">
      <c r="A520" s="113"/>
      <c r="B520" s="113"/>
      <c r="C520" s="113"/>
      <c r="D520" s="113"/>
      <c r="E520" s="113"/>
    </row>
    <row r="521" spans="1:5" ht="15" customHeight="1" x14ac:dyDescent="0.2">
      <c r="A521" s="113"/>
      <c r="B521" s="113"/>
      <c r="C521" s="113"/>
      <c r="D521" s="113"/>
      <c r="E521" s="113"/>
    </row>
    <row r="522" spans="1:5" ht="15" customHeight="1" x14ac:dyDescent="0.25">
      <c r="A522" s="38" t="s">
        <v>1</v>
      </c>
      <c r="B522" s="39"/>
      <c r="C522" s="39"/>
      <c r="D522" s="39"/>
      <c r="E522" s="39"/>
    </row>
    <row r="523" spans="1:5" ht="15" customHeight="1" x14ac:dyDescent="0.2">
      <c r="A523" s="83" t="s">
        <v>53</v>
      </c>
      <c r="E523" t="s">
        <v>54</v>
      </c>
    </row>
    <row r="524" spans="1:5" ht="15" customHeight="1" x14ac:dyDescent="0.25">
      <c r="B524" s="38"/>
      <c r="C524" s="39"/>
      <c r="D524" s="39"/>
      <c r="E524" s="43"/>
    </row>
    <row r="525" spans="1:5" ht="15" customHeight="1" x14ac:dyDescent="0.2">
      <c r="A525" s="103"/>
      <c r="B525" s="103"/>
      <c r="C525" s="45" t="s">
        <v>41</v>
      </c>
      <c r="D525" s="46" t="s">
        <v>42</v>
      </c>
      <c r="E525" s="44" t="s">
        <v>43</v>
      </c>
    </row>
    <row r="526" spans="1:5" ht="15" customHeight="1" x14ac:dyDescent="0.2">
      <c r="A526" s="114"/>
      <c r="B526" s="115"/>
      <c r="C526" s="61"/>
      <c r="D526" s="102" t="s">
        <v>84</v>
      </c>
      <c r="E526" s="75">
        <f>123043.99+979337.57+11770.8+5251.4</f>
        <v>1119403.76</v>
      </c>
    </row>
    <row r="527" spans="1:5" ht="15" customHeight="1" x14ac:dyDescent="0.2">
      <c r="A527" s="114"/>
      <c r="B527" s="115"/>
      <c r="C527" s="77" t="s">
        <v>45</v>
      </c>
      <c r="D527" s="78"/>
      <c r="E527" s="79">
        <f>SUM(E526:E526)</f>
        <v>1119403.76</v>
      </c>
    </row>
    <row r="528" spans="1:5" ht="15" customHeight="1" x14ac:dyDescent="0.2"/>
    <row r="529" spans="1:5" ht="15" customHeight="1" x14ac:dyDescent="0.25">
      <c r="A529" s="68" t="s">
        <v>16</v>
      </c>
      <c r="B529" s="41"/>
      <c r="C529" s="41"/>
      <c r="D529" s="56"/>
      <c r="E529" s="56"/>
    </row>
    <row r="530" spans="1:5" ht="15" customHeight="1" x14ac:dyDescent="0.2">
      <c r="A530" s="40" t="s">
        <v>69</v>
      </c>
      <c r="B530" s="39"/>
      <c r="C530" s="39"/>
      <c r="D530" s="39"/>
      <c r="E530" s="69" t="s">
        <v>70</v>
      </c>
    </row>
    <row r="531" spans="1:5" ht="15" customHeight="1" x14ac:dyDescent="0.2">
      <c r="A531" s="87"/>
      <c r="B531" s="88"/>
      <c r="C531" s="41"/>
      <c r="D531" s="87"/>
      <c r="E531" s="89"/>
    </row>
    <row r="532" spans="1:5" ht="15" customHeight="1" x14ac:dyDescent="0.2">
      <c r="B532" s="103"/>
      <c r="C532" s="44" t="s">
        <v>41</v>
      </c>
      <c r="D532" s="95" t="s">
        <v>58</v>
      </c>
      <c r="E532" s="44" t="s">
        <v>43</v>
      </c>
    </row>
    <row r="533" spans="1:5" ht="15" customHeight="1" x14ac:dyDescent="0.2">
      <c r="B533" s="116"/>
      <c r="C533" s="61">
        <v>3121</v>
      </c>
      <c r="D533" s="91" t="s">
        <v>85</v>
      </c>
      <c r="E533" s="75">
        <f>1102381.56+17022.2</f>
        <v>1119403.76</v>
      </c>
    </row>
    <row r="534" spans="1:5" ht="15" customHeight="1" x14ac:dyDescent="0.2">
      <c r="B534" s="117"/>
      <c r="C534" s="77" t="s">
        <v>45</v>
      </c>
      <c r="D534" s="92"/>
      <c r="E534" s="93">
        <f>SUM(E533:E533)</f>
        <v>1119403.76</v>
      </c>
    </row>
    <row r="535" spans="1:5" ht="15" customHeight="1" x14ac:dyDescent="0.2"/>
    <row r="536" spans="1:5" ht="15" customHeight="1" x14ac:dyDescent="0.2"/>
    <row r="537" spans="1:5" ht="15" customHeight="1" x14ac:dyDescent="0.25">
      <c r="A537" s="36" t="s">
        <v>485</v>
      </c>
    </row>
    <row r="538" spans="1:5" ht="15" customHeight="1" x14ac:dyDescent="0.2">
      <c r="A538" s="176" t="s">
        <v>35</v>
      </c>
      <c r="B538" s="176"/>
      <c r="C538" s="176"/>
      <c r="D538" s="176"/>
      <c r="E538" s="176"/>
    </row>
    <row r="539" spans="1:5" ht="15" customHeight="1" x14ac:dyDescent="0.2">
      <c r="A539" s="175" t="s">
        <v>486</v>
      </c>
      <c r="B539" s="175"/>
      <c r="C539" s="175"/>
      <c r="D539" s="175"/>
      <c r="E539" s="175"/>
    </row>
    <row r="540" spans="1:5" ht="15" customHeight="1" x14ac:dyDescent="0.2">
      <c r="A540" s="175"/>
      <c r="B540" s="175"/>
      <c r="C540" s="175"/>
      <c r="D540" s="175"/>
      <c r="E540" s="175"/>
    </row>
    <row r="541" spans="1:5" ht="15" customHeight="1" x14ac:dyDescent="0.2">
      <c r="A541" s="175"/>
      <c r="B541" s="175"/>
      <c r="C541" s="175"/>
      <c r="D541" s="175"/>
      <c r="E541" s="175"/>
    </row>
    <row r="542" spans="1:5" ht="15" customHeight="1" x14ac:dyDescent="0.2">
      <c r="A542" s="175"/>
      <c r="B542" s="175"/>
      <c r="C542" s="175"/>
      <c r="D542" s="175"/>
      <c r="E542" s="175"/>
    </row>
    <row r="543" spans="1:5" ht="15" customHeight="1" x14ac:dyDescent="0.2">
      <c r="A543" s="175"/>
      <c r="B543" s="175"/>
      <c r="C543" s="175"/>
      <c r="D543" s="175"/>
      <c r="E543" s="175"/>
    </row>
    <row r="544" spans="1:5" ht="15" customHeight="1" x14ac:dyDescent="0.2">
      <c r="A544" s="175"/>
      <c r="B544" s="175"/>
      <c r="C544" s="175"/>
      <c r="D544" s="175"/>
      <c r="E544" s="175"/>
    </row>
    <row r="545" spans="1:5" ht="15" customHeight="1" x14ac:dyDescent="0.2">
      <c r="A545" s="175"/>
      <c r="B545" s="175"/>
      <c r="C545" s="175"/>
      <c r="D545" s="175"/>
      <c r="E545" s="175"/>
    </row>
    <row r="546" spans="1:5" ht="15" customHeight="1" x14ac:dyDescent="0.2">
      <c r="A546" s="175"/>
      <c r="B546" s="175"/>
      <c r="C546" s="175"/>
      <c r="D546" s="175"/>
      <c r="E546" s="175"/>
    </row>
    <row r="547" spans="1:5" ht="15" customHeight="1" x14ac:dyDescent="0.2">
      <c r="A547" s="113"/>
      <c r="B547" s="113"/>
      <c r="C547" s="113"/>
      <c r="D547" s="113"/>
      <c r="E547" s="113"/>
    </row>
    <row r="548" spans="1:5" ht="15" customHeight="1" x14ac:dyDescent="0.25">
      <c r="A548" s="38" t="s">
        <v>1</v>
      </c>
      <c r="B548" s="39"/>
      <c r="C548" s="39"/>
      <c r="D548" s="39"/>
      <c r="E548" s="39"/>
    </row>
    <row r="549" spans="1:5" ht="15" customHeight="1" x14ac:dyDescent="0.2">
      <c r="A549" s="83" t="s">
        <v>53</v>
      </c>
      <c r="E549" t="s">
        <v>54</v>
      </c>
    </row>
    <row r="550" spans="1:5" ht="15" customHeight="1" x14ac:dyDescent="0.25">
      <c r="B550" s="38"/>
      <c r="C550" s="39"/>
      <c r="D550" s="39"/>
      <c r="E550" s="43"/>
    </row>
    <row r="551" spans="1:5" ht="15" customHeight="1" x14ac:dyDescent="0.2">
      <c r="A551" s="103"/>
      <c r="B551" s="103"/>
      <c r="C551" s="45" t="s">
        <v>41</v>
      </c>
      <c r="D551" s="46" t="s">
        <v>42</v>
      </c>
      <c r="E551" s="44" t="s">
        <v>43</v>
      </c>
    </row>
    <row r="552" spans="1:5" ht="15" customHeight="1" x14ac:dyDescent="0.2">
      <c r="A552" s="114"/>
      <c r="B552" s="115"/>
      <c r="C552" s="61"/>
      <c r="D552" s="102" t="s">
        <v>84</v>
      </c>
      <c r="E552" s="75">
        <v>74345.710000000006</v>
      </c>
    </row>
    <row r="553" spans="1:5" ht="15" customHeight="1" x14ac:dyDescent="0.2">
      <c r="A553" s="114"/>
      <c r="B553" s="115"/>
      <c r="C553" s="77" t="s">
        <v>45</v>
      </c>
      <c r="D553" s="78"/>
      <c r="E553" s="79">
        <f>SUM(E552:E552)</f>
        <v>74345.710000000006</v>
      </c>
    </row>
    <row r="554" spans="1:5" ht="15" customHeight="1" x14ac:dyDescent="0.2"/>
    <row r="555" spans="1:5" ht="15" customHeight="1" x14ac:dyDescent="0.25">
      <c r="A555" s="68" t="s">
        <v>16</v>
      </c>
      <c r="B555" s="41"/>
      <c r="C555" s="41"/>
      <c r="D555" s="56"/>
      <c r="E555" s="56"/>
    </row>
    <row r="556" spans="1:5" ht="15" customHeight="1" x14ac:dyDescent="0.2">
      <c r="A556" s="40" t="s">
        <v>69</v>
      </c>
      <c r="B556" s="39"/>
      <c r="C556" s="39"/>
      <c r="D556" s="39"/>
      <c r="E556" s="69" t="s">
        <v>70</v>
      </c>
    </row>
    <row r="557" spans="1:5" ht="15" customHeight="1" x14ac:dyDescent="0.2">
      <c r="A557" s="87"/>
      <c r="B557" s="88"/>
      <c r="C557" s="41"/>
      <c r="D557" s="87"/>
      <c r="E557" s="89"/>
    </row>
    <row r="558" spans="1:5" ht="15" customHeight="1" x14ac:dyDescent="0.2">
      <c r="B558" s="103"/>
      <c r="C558" s="44" t="s">
        <v>41</v>
      </c>
      <c r="D558" s="95" t="s">
        <v>58</v>
      </c>
      <c r="E558" s="44" t="s">
        <v>43</v>
      </c>
    </row>
    <row r="559" spans="1:5" ht="15" customHeight="1" x14ac:dyDescent="0.2">
      <c r="B559" s="116"/>
      <c r="C559" s="61">
        <v>3114</v>
      </c>
      <c r="D559" s="91" t="s">
        <v>85</v>
      </c>
      <c r="E559" s="75">
        <v>74345.710000000006</v>
      </c>
    </row>
    <row r="560" spans="1:5" ht="15" customHeight="1" x14ac:dyDescent="0.2">
      <c r="B560" s="117"/>
      <c r="C560" s="77" t="s">
        <v>45</v>
      </c>
      <c r="D560" s="92"/>
      <c r="E560" s="93">
        <f>SUM(E559:E559)</f>
        <v>74345.710000000006</v>
      </c>
    </row>
    <row r="561" spans="1:5" ht="15" customHeight="1" x14ac:dyDescent="0.2"/>
    <row r="562" spans="1:5" ht="15" customHeight="1" x14ac:dyDescent="0.2"/>
    <row r="563" spans="1:5" ht="15" customHeight="1" x14ac:dyDescent="0.25">
      <c r="A563" s="36" t="s">
        <v>487</v>
      </c>
    </row>
    <row r="564" spans="1:5" ht="15" customHeight="1" x14ac:dyDescent="0.2">
      <c r="A564" s="176" t="s">
        <v>35</v>
      </c>
      <c r="B564" s="176"/>
      <c r="C564" s="176"/>
      <c r="D564" s="176"/>
      <c r="E564" s="176"/>
    </row>
    <row r="565" spans="1:5" ht="15" customHeight="1" x14ac:dyDescent="0.2">
      <c r="A565" s="175" t="s">
        <v>488</v>
      </c>
      <c r="B565" s="175"/>
      <c r="C565" s="175"/>
      <c r="D565" s="175"/>
      <c r="E565" s="175"/>
    </row>
    <row r="566" spans="1:5" ht="15" customHeight="1" x14ac:dyDescent="0.2">
      <c r="A566" s="175"/>
      <c r="B566" s="175"/>
      <c r="C566" s="175"/>
      <c r="D566" s="175"/>
      <c r="E566" s="175"/>
    </row>
    <row r="567" spans="1:5" ht="15" customHeight="1" x14ac:dyDescent="0.2">
      <c r="A567" s="175"/>
      <c r="B567" s="175"/>
      <c r="C567" s="175"/>
      <c r="D567" s="175"/>
      <c r="E567" s="175"/>
    </row>
    <row r="568" spans="1:5" ht="15" customHeight="1" x14ac:dyDescent="0.2">
      <c r="A568" s="175"/>
      <c r="B568" s="175"/>
      <c r="C568" s="175"/>
      <c r="D568" s="175"/>
      <c r="E568" s="175"/>
    </row>
    <row r="569" spans="1:5" ht="15" customHeight="1" x14ac:dyDescent="0.2">
      <c r="A569" s="175"/>
      <c r="B569" s="175"/>
      <c r="C569" s="175"/>
      <c r="D569" s="175"/>
      <c r="E569" s="175"/>
    </row>
    <row r="570" spans="1:5" ht="15" customHeight="1" x14ac:dyDescent="0.2">
      <c r="A570" s="175"/>
      <c r="B570" s="175"/>
      <c r="C570" s="175"/>
      <c r="D570" s="175"/>
      <c r="E570" s="175"/>
    </row>
    <row r="571" spans="1:5" ht="15" customHeight="1" x14ac:dyDescent="0.2">
      <c r="A571" s="175"/>
      <c r="B571" s="175"/>
      <c r="C571" s="175"/>
      <c r="D571" s="175"/>
      <c r="E571" s="175"/>
    </row>
    <row r="572" spans="1:5" ht="15" customHeight="1" x14ac:dyDescent="0.2">
      <c r="A572" s="175"/>
      <c r="B572" s="175"/>
      <c r="C572" s="175"/>
      <c r="D572" s="175"/>
      <c r="E572" s="175"/>
    </row>
    <row r="573" spans="1:5" ht="15" customHeight="1" x14ac:dyDescent="0.2">
      <c r="A573" s="113"/>
      <c r="B573" s="113"/>
      <c r="C573" s="113"/>
      <c r="D573" s="113"/>
      <c r="E573" s="113"/>
    </row>
    <row r="574" spans="1:5" ht="15" customHeight="1" x14ac:dyDescent="0.25">
      <c r="A574" s="38" t="s">
        <v>1</v>
      </c>
      <c r="B574" s="39"/>
      <c r="C574" s="39"/>
      <c r="D574" s="39"/>
      <c r="E574" s="39"/>
    </row>
    <row r="575" spans="1:5" ht="15" customHeight="1" x14ac:dyDescent="0.2">
      <c r="A575" s="83" t="s">
        <v>53</v>
      </c>
      <c r="E575" t="s">
        <v>54</v>
      </c>
    </row>
    <row r="576" spans="1:5" ht="15" customHeight="1" x14ac:dyDescent="0.25">
      <c r="B576" s="38"/>
      <c r="C576" s="39"/>
      <c r="D576" s="39"/>
      <c r="E576" s="43"/>
    </row>
    <row r="577" spans="1:5" ht="15" customHeight="1" x14ac:dyDescent="0.2">
      <c r="A577" s="103"/>
      <c r="B577" s="103"/>
      <c r="C577" s="45" t="s">
        <v>41</v>
      </c>
      <c r="D577" s="46" t="s">
        <v>42</v>
      </c>
      <c r="E577" s="44" t="s">
        <v>43</v>
      </c>
    </row>
    <row r="578" spans="1:5" ht="15" customHeight="1" x14ac:dyDescent="0.2">
      <c r="A578" s="114"/>
      <c r="B578" s="115"/>
      <c r="C578" s="61"/>
      <c r="D578" s="102" t="s">
        <v>84</v>
      </c>
      <c r="E578" s="75">
        <v>911552.6</v>
      </c>
    </row>
    <row r="579" spans="1:5" ht="15" customHeight="1" x14ac:dyDescent="0.2">
      <c r="A579" s="114"/>
      <c r="B579" s="115"/>
      <c r="C579" s="77" t="s">
        <v>45</v>
      </c>
      <c r="D579" s="78"/>
      <c r="E579" s="79">
        <f>SUM(E578:E578)</f>
        <v>911552.6</v>
      </c>
    </row>
    <row r="580" spans="1:5" ht="15" customHeight="1" x14ac:dyDescent="0.2"/>
    <row r="581" spans="1:5" ht="15" customHeight="1" x14ac:dyDescent="0.25">
      <c r="A581" s="68" t="s">
        <v>16</v>
      </c>
      <c r="B581" s="41"/>
      <c r="C581" s="41"/>
      <c r="D581" s="56"/>
      <c r="E581" s="56"/>
    </row>
    <row r="582" spans="1:5" ht="15" customHeight="1" x14ac:dyDescent="0.2">
      <c r="A582" s="40" t="s">
        <v>69</v>
      </c>
      <c r="B582" s="39"/>
      <c r="C582" s="39"/>
      <c r="D582" s="39"/>
      <c r="E582" s="69" t="s">
        <v>70</v>
      </c>
    </row>
    <row r="583" spans="1:5" ht="15" customHeight="1" x14ac:dyDescent="0.2">
      <c r="A583" s="87"/>
      <c r="B583" s="88"/>
      <c r="C583" s="41"/>
      <c r="D583" s="87"/>
      <c r="E583" s="89"/>
    </row>
    <row r="584" spans="1:5" ht="15" customHeight="1" x14ac:dyDescent="0.2">
      <c r="B584" s="103"/>
      <c r="C584" s="44" t="s">
        <v>41</v>
      </c>
      <c r="D584" s="95" t="s">
        <v>58</v>
      </c>
      <c r="E584" s="44" t="s">
        <v>43</v>
      </c>
    </row>
    <row r="585" spans="1:5" ht="15" customHeight="1" x14ac:dyDescent="0.2">
      <c r="B585" s="116"/>
      <c r="C585" s="61">
        <v>3122</v>
      </c>
      <c r="D585" s="91" t="s">
        <v>85</v>
      </c>
      <c r="E585" s="75">
        <v>911552.6</v>
      </c>
    </row>
    <row r="586" spans="1:5" ht="15" customHeight="1" x14ac:dyDescent="0.2">
      <c r="B586" s="117"/>
      <c r="C586" s="77" t="s">
        <v>45</v>
      </c>
      <c r="D586" s="92"/>
      <c r="E586" s="93">
        <f>SUM(E585:E585)</f>
        <v>911552.6</v>
      </c>
    </row>
    <row r="587" spans="1:5" ht="15" customHeight="1" x14ac:dyDescent="0.2"/>
    <row r="588" spans="1:5" ht="15" customHeight="1" x14ac:dyDescent="0.2"/>
    <row r="589" spans="1:5" ht="15" customHeight="1" x14ac:dyDescent="0.25">
      <c r="A589" s="36" t="s">
        <v>489</v>
      </c>
    </row>
    <row r="590" spans="1:5" ht="15" customHeight="1" x14ac:dyDescent="0.2">
      <c r="A590" s="176" t="s">
        <v>35</v>
      </c>
      <c r="B590" s="176"/>
      <c r="C590" s="176"/>
      <c r="D590" s="176"/>
      <c r="E590" s="176"/>
    </row>
    <row r="591" spans="1:5" ht="15" customHeight="1" x14ac:dyDescent="0.2">
      <c r="A591" s="175" t="s">
        <v>490</v>
      </c>
      <c r="B591" s="175"/>
      <c r="C591" s="175"/>
      <c r="D591" s="175"/>
      <c r="E591" s="175"/>
    </row>
    <row r="592" spans="1:5" ht="15" customHeight="1" x14ac:dyDescent="0.2">
      <c r="A592" s="175"/>
      <c r="B592" s="175"/>
      <c r="C592" s="175"/>
      <c r="D592" s="175"/>
      <c r="E592" s="175"/>
    </row>
    <row r="593" spans="1:5" ht="15" customHeight="1" x14ac:dyDescent="0.2">
      <c r="A593" s="175"/>
      <c r="B593" s="175"/>
      <c r="C593" s="175"/>
      <c r="D593" s="175"/>
      <c r="E593" s="175"/>
    </row>
    <row r="594" spans="1:5" ht="15" customHeight="1" x14ac:dyDescent="0.2">
      <c r="A594" s="175"/>
      <c r="B594" s="175"/>
      <c r="C594" s="175"/>
      <c r="D594" s="175"/>
      <c r="E594" s="175"/>
    </row>
    <row r="595" spans="1:5" ht="15" customHeight="1" x14ac:dyDescent="0.2">
      <c r="A595" s="175"/>
      <c r="B595" s="175"/>
      <c r="C595" s="175"/>
      <c r="D595" s="175"/>
      <c r="E595" s="175"/>
    </row>
    <row r="596" spans="1:5" ht="15" customHeight="1" x14ac:dyDescent="0.2">
      <c r="A596" s="175"/>
      <c r="B596" s="175"/>
      <c r="C596" s="175"/>
      <c r="D596" s="175"/>
      <c r="E596" s="175"/>
    </row>
    <row r="597" spans="1:5" ht="15" customHeight="1" x14ac:dyDescent="0.2">
      <c r="A597" s="175"/>
      <c r="B597" s="175"/>
      <c r="C597" s="175"/>
      <c r="D597" s="175"/>
      <c r="E597" s="175"/>
    </row>
    <row r="598" spans="1:5" ht="15" customHeight="1" x14ac:dyDescent="0.2">
      <c r="A598" s="175"/>
      <c r="B598" s="175"/>
      <c r="C598" s="175"/>
      <c r="D598" s="175"/>
      <c r="E598" s="175"/>
    </row>
    <row r="599" spans="1:5" ht="15" customHeight="1" x14ac:dyDescent="0.2">
      <c r="A599" s="175"/>
      <c r="B599" s="175"/>
      <c r="C599" s="175"/>
      <c r="D599" s="175"/>
      <c r="E599" s="175"/>
    </row>
    <row r="600" spans="1:5" ht="15" customHeight="1" x14ac:dyDescent="0.2">
      <c r="A600" s="175"/>
      <c r="B600" s="175"/>
      <c r="C600" s="175"/>
      <c r="D600" s="175"/>
      <c r="E600" s="175"/>
    </row>
    <row r="601" spans="1:5" ht="15" customHeight="1" x14ac:dyDescent="0.2">
      <c r="A601" s="175"/>
      <c r="B601" s="175"/>
      <c r="C601" s="175"/>
      <c r="D601" s="175"/>
      <c r="E601" s="175"/>
    </row>
    <row r="602" spans="1:5" ht="15" customHeight="1" x14ac:dyDescent="0.2">
      <c r="A602" s="175"/>
      <c r="B602" s="175"/>
      <c r="C602" s="175"/>
      <c r="D602" s="175"/>
      <c r="E602" s="175"/>
    </row>
    <row r="603" spans="1:5" ht="15" customHeight="1" x14ac:dyDescent="0.2">
      <c r="A603" s="175"/>
      <c r="B603" s="175"/>
      <c r="C603" s="175"/>
      <c r="D603" s="175"/>
      <c r="E603" s="175"/>
    </row>
    <row r="604" spans="1:5" ht="15" customHeight="1" x14ac:dyDescent="0.2">
      <c r="A604" s="113"/>
      <c r="B604" s="113"/>
      <c r="C604" s="113"/>
      <c r="D604" s="113"/>
      <c r="E604" s="113"/>
    </row>
    <row r="605" spans="1:5" ht="15" customHeight="1" x14ac:dyDescent="0.25">
      <c r="A605" s="38" t="s">
        <v>1</v>
      </c>
      <c r="B605" s="39"/>
      <c r="C605" s="39"/>
      <c r="D605" s="39"/>
      <c r="E605" s="39"/>
    </row>
    <row r="606" spans="1:5" ht="15" customHeight="1" x14ac:dyDescent="0.2">
      <c r="A606" s="83" t="s">
        <v>53</v>
      </c>
      <c r="E606" t="s">
        <v>54</v>
      </c>
    </row>
    <row r="607" spans="1:5" ht="15" customHeight="1" x14ac:dyDescent="0.25">
      <c r="B607" s="38"/>
      <c r="C607" s="39"/>
      <c r="D607" s="39"/>
      <c r="E607" s="43"/>
    </row>
    <row r="608" spans="1:5" ht="15" customHeight="1" x14ac:dyDescent="0.2">
      <c r="A608" s="103"/>
      <c r="B608" s="103"/>
      <c r="C608" s="45" t="s">
        <v>41</v>
      </c>
      <c r="D608" s="46" t="s">
        <v>42</v>
      </c>
      <c r="E608" s="44" t="s">
        <v>43</v>
      </c>
    </row>
    <row r="609" spans="1:5" ht="15" customHeight="1" x14ac:dyDescent="0.2">
      <c r="A609" s="114"/>
      <c r="B609" s="115"/>
      <c r="C609" s="61"/>
      <c r="D609" s="102" t="s">
        <v>84</v>
      </c>
      <c r="E609" s="75">
        <f>306816.17+680648.55+54854.77+158745.67</f>
        <v>1201065.1599999999</v>
      </c>
    </row>
    <row r="610" spans="1:5" ht="15" customHeight="1" x14ac:dyDescent="0.2">
      <c r="A610" s="114"/>
      <c r="B610" s="115"/>
      <c r="C610" s="77" t="s">
        <v>45</v>
      </c>
      <c r="D610" s="78"/>
      <c r="E610" s="79">
        <f>SUM(E609:E609)</f>
        <v>1201065.1599999999</v>
      </c>
    </row>
    <row r="611" spans="1:5" ht="15" customHeight="1" x14ac:dyDescent="0.2"/>
    <row r="612" spans="1:5" ht="15" customHeight="1" x14ac:dyDescent="0.25">
      <c r="A612" s="68" t="s">
        <v>16</v>
      </c>
      <c r="B612" s="41"/>
      <c r="C612" s="41"/>
      <c r="D612" s="56"/>
      <c r="E612" s="56"/>
    </row>
    <row r="613" spans="1:5" ht="15" customHeight="1" x14ac:dyDescent="0.2">
      <c r="A613" s="40" t="s">
        <v>69</v>
      </c>
      <c r="B613" s="39"/>
      <c r="C613" s="39"/>
      <c r="D613" s="39"/>
      <c r="E613" s="69" t="s">
        <v>70</v>
      </c>
    </row>
    <row r="614" spans="1:5" ht="15" customHeight="1" x14ac:dyDescent="0.2">
      <c r="A614" s="87"/>
      <c r="B614" s="88"/>
      <c r="C614" s="41"/>
      <c r="D614" s="87"/>
      <c r="E614" s="89"/>
    </row>
    <row r="615" spans="1:5" ht="15" customHeight="1" x14ac:dyDescent="0.2">
      <c r="B615" s="103"/>
      <c r="C615" s="44" t="s">
        <v>41</v>
      </c>
      <c r="D615" s="95" t="s">
        <v>58</v>
      </c>
      <c r="E615" s="44" t="s">
        <v>43</v>
      </c>
    </row>
    <row r="616" spans="1:5" ht="15" customHeight="1" x14ac:dyDescent="0.2">
      <c r="B616" s="116"/>
      <c r="C616" s="61">
        <v>4357</v>
      </c>
      <c r="D616" s="91" t="s">
        <v>85</v>
      </c>
      <c r="E616" s="75">
        <f>289770.83+17045.34+642834.74+37813.81+51807.28+3047.49+149926.47+8819.2</f>
        <v>1201065.1599999999</v>
      </c>
    </row>
    <row r="617" spans="1:5" ht="15" customHeight="1" x14ac:dyDescent="0.2">
      <c r="B617" s="117"/>
      <c r="C617" s="77" t="s">
        <v>45</v>
      </c>
      <c r="D617" s="92"/>
      <c r="E617" s="93">
        <f>SUM(E616:E616)</f>
        <v>1201065.1599999999</v>
      </c>
    </row>
    <row r="618" spans="1:5" ht="15" customHeight="1" x14ac:dyDescent="0.2"/>
    <row r="619" spans="1:5" ht="15" customHeight="1" x14ac:dyDescent="0.2"/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36" t="s">
        <v>491</v>
      </c>
    </row>
    <row r="627" spans="1:5" ht="15" customHeight="1" x14ac:dyDescent="0.2">
      <c r="A627" s="174" t="s">
        <v>108</v>
      </c>
      <c r="B627" s="174"/>
      <c r="C627" s="174"/>
      <c r="D627" s="174"/>
      <c r="E627" s="174"/>
    </row>
    <row r="628" spans="1:5" ht="15" customHeight="1" x14ac:dyDescent="0.2">
      <c r="A628" s="174"/>
      <c r="B628" s="174"/>
      <c r="C628" s="174"/>
      <c r="D628" s="174"/>
      <c r="E628" s="174"/>
    </row>
    <row r="629" spans="1:5" ht="15" customHeight="1" x14ac:dyDescent="0.2">
      <c r="A629" s="175" t="s">
        <v>492</v>
      </c>
      <c r="B629" s="175"/>
      <c r="C629" s="175"/>
      <c r="D629" s="175"/>
      <c r="E629" s="175"/>
    </row>
    <row r="630" spans="1:5" ht="15" customHeight="1" x14ac:dyDescent="0.2">
      <c r="A630" s="175"/>
      <c r="B630" s="175"/>
      <c r="C630" s="175"/>
      <c r="D630" s="175"/>
      <c r="E630" s="175"/>
    </row>
    <row r="631" spans="1:5" ht="15" customHeight="1" x14ac:dyDescent="0.2">
      <c r="A631" s="175"/>
      <c r="B631" s="175"/>
      <c r="C631" s="175"/>
      <c r="D631" s="175"/>
      <c r="E631" s="175"/>
    </row>
    <row r="632" spans="1:5" ht="15" customHeight="1" x14ac:dyDescent="0.2">
      <c r="A632" s="175"/>
      <c r="B632" s="175"/>
      <c r="C632" s="175"/>
      <c r="D632" s="175"/>
      <c r="E632" s="175"/>
    </row>
    <row r="633" spans="1:5" ht="15" customHeight="1" x14ac:dyDescent="0.2">
      <c r="A633" s="175"/>
      <c r="B633" s="175"/>
      <c r="C633" s="175"/>
      <c r="D633" s="175"/>
      <c r="E633" s="175"/>
    </row>
    <row r="634" spans="1:5" ht="15" customHeight="1" x14ac:dyDescent="0.2">
      <c r="A634" s="175"/>
      <c r="B634" s="175"/>
      <c r="C634" s="175"/>
      <c r="D634" s="175"/>
      <c r="E634" s="175"/>
    </row>
    <row r="635" spans="1:5" ht="15" customHeight="1" x14ac:dyDescent="0.2">
      <c r="A635" s="175"/>
      <c r="B635" s="175"/>
      <c r="C635" s="175"/>
      <c r="D635" s="175"/>
      <c r="E635" s="175"/>
    </row>
    <row r="636" spans="1:5" ht="15" customHeight="1" x14ac:dyDescent="0.2">
      <c r="A636" s="175"/>
      <c r="B636" s="175"/>
      <c r="C636" s="175"/>
      <c r="D636" s="175"/>
      <c r="E636" s="175"/>
    </row>
    <row r="637" spans="1:5" ht="15" customHeight="1" x14ac:dyDescent="0.2">
      <c r="A637" s="175"/>
      <c r="B637" s="175"/>
      <c r="C637" s="175"/>
      <c r="D637" s="175"/>
      <c r="E637" s="175"/>
    </row>
    <row r="638" spans="1:5" ht="15" customHeight="1" x14ac:dyDescent="0.2"/>
    <row r="639" spans="1:5" ht="15" customHeight="1" x14ac:dyDescent="0.25">
      <c r="A639" s="68" t="s">
        <v>1</v>
      </c>
      <c r="B639" s="39"/>
      <c r="C639" s="39"/>
      <c r="D639" s="39"/>
      <c r="E639" s="39"/>
    </row>
    <row r="640" spans="1:5" ht="15" customHeight="1" x14ac:dyDescent="0.2">
      <c r="A640" s="129" t="s">
        <v>81</v>
      </c>
      <c r="B640" s="39"/>
      <c r="C640" s="39"/>
      <c r="D640" s="39"/>
      <c r="E640" s="69" t="s">
        <v>219</v>
      </c>
    </row>
    <row r="641" spans="1:5" ht="15" customHeight="1" x14ac:dyDescent="0.25">
      <c r="A641" s="38"/>
      <c r="B641" s="56"/>
      <c r="C641" s="39"/>
      <c r="D641" s="39"/>
      <c r="E641" s="43"/>
    </row>
    <row r="642" spans="1:5" ht="15" customHeight="1" x14ac:dyDescent="0.2">
      <c r="B642" s="45" t="s">
        <v>40</v>
      </c>
      <c r="C642" s="45" t="s">
        <v>41</v>
      </c>
      <c r="D642" s="46" t="s">
        <v>42</v>
      </c>
      <c r="E642" s="44" t="s">
        <v>43</v>
      </c>
    </row>
    <row r="643" spans="1:5" ht="15" customHeight="1" x14ac:dyDescent="0.2">
      <c r="B643" s="101">
        <v>120513014</v>
      </c>
      <c r="C643" s="96"/>
      <c r="D643" s="112" t="s">
        <v>306</v>
      </c>
      <c r="E643" s="120">
        <v>-0.01</v>
      </c>
    </row>
    <row r="644" spans="1:5" ht="15" customHeight="1" x14ac:dyDescent="0.2">
      <c r="B644" s="101">
        <v>120113014</v>
      </c>
      <c r="C644" s="96"/>
      <c r="D644" s="112" t="s">
        <v>306</v>
      </c>
      <c r="E644" s="120">
        <v>0.01</v>
      </c>
    </row>
    <row r="645" spans="1:5" ht="15" customHeight="1" x14ac:dyDescent="0.2">
      <c r="B645" s="142"/>
      <c r="C645" s="53" t="s">
        <v>45</v>
      </c>
      <c r="D645" s="54"/>
      <c r="E645" s="55">
        <f>SUM(E643:E644)</f>
        <v>0</v>
      </c>
    </row>
    <row r="646" spans="1:5" ht="15" customHeight="1" x14ac:dyDescent="0.2"/>
    <row r="647" spans="1:5" ht="15" customHeight="1" x14ac:dyDescent="0.25">
      <c r="A647" s="38" t="s">
        <v>16</v>
      </c>
      <c r="B647" s="39"/>
      <c r="C647" s="39"/>
      <c r="D647" s="39"/>
      <c r="E647" s="39"/>
    </row>
    <row r="648" spans="1:5" ht="15" customHeight="1" x14ac:dyDescent="0.2">
      <c r="A648" s="129" t="s">
        <v>81</v>
      </c>
      <c r="B648" s="39"/>
      <c r="C648" s="39"/>
      <c r="D648" s="39"/>
      <c r="E648" s="69" t="s">
        <v>219</v>
      </c>
    </row>
    <row r="649" spans="1:5" ht="15" customHeight="1" x14ac:dyDescent="0.25">
      <c r="A649" s="38"/>
      <c r="B649" s="56"/>
      <c r="C649" s="39"/>
      <c r="D649" s="39"/>
      <c r="E649" s="43"/>
    </row>
    <row r="650" spans="1:5" ht="15" customHeight="1" x14ac:dyDescent="0.2">
      <c r="A650" s="144"/>
      <c r="B650" s="103"/>
      <c r="C650" s="45" t="s">
        <v>41</v>
      </c>
      <c r="D650" s="46" t="s">
        <v>58</v>
      </c>
      <c r="E650" s="44" t="s">
        <v>43</v>
      </c>
    </row>
    <row r="651" spans="1:5" ht="15" customHeight="1" x14ac:dyDescent="0.2">
      <c r="A651" s="158"/>
      <c r="B651" s="105"/>
      <c r="C651" s="96">
        <v>3141</v>
      </c>
      <c r="D651" s="97" t="s">
        <v>110</v>
      </c>
      <c r="E651" s="120">
        <v>-0.01</v>
      </c>
    </row>
    <row r="652" spans="1:5" ht="15" customHeight="1" x14ac:dyDescent="0.2">
      <c r="A652" s="158"/>
      <c r="B652" s="105"/>
      <c r="C652" s="96">
        <v>3141</v>
      </c>
      <c r="D652" s="97" t="s">
        <v>110</v>
      </c>
      <c r="E652" s="120">
        <v>0.01</v>
      </c>
    </row>
    <row r="653" spans="1:5" ht="15" customHeight="1" x14ac:dyDescent="0.2">
      <c r="A653" s="126"/>
      <c r="B653" s="117"/>
      <c r="C653" s="53" t="s">
        <v>45</v>
      </c>
      <c r="D653" s="54"/>
      <c r="E653" s="55">
        <f>SUM(E651:E652)</f>
        <v>0</v>
      </c>
    </row>
    <row r="654" spans="1:5" ht="15" customHeight="1" x14ac:dyDescent="0.25">
      <c r="A654" s="36"/>
    </row>
    <row r="655" spans="1:5" ht="15" customHeight="1" x14ac:dyDescent="0.2"/>
    <row r="656" spans="1:5" ht="15" customHeight="1" x14ac:dyDescent="0.25">
      <c r="A656" s="36" t="s">
        <v>493</v>
      </c>
    </row>
    <row r="657" spans="1:5" ht="15" customHeight="1" x14ac:dyDescent="0.2">
      <c r="A657" s="174" t="s">
        <v>494</v>
      </c>
      <c r="B657" s="174"/>
      <c r="C657" s="174"/>
      <c r="D657" s="174"/>
      <c r="E657" s="174"/>
    </row>
    <row r="658" spans="1:5" ht="15" customHeight="1" x14ac:dyDescent="0.2">
      <c r="A658" s="174"/>
      <c r="B658" s="174"/>
      <c r="C658" s="174"/>
      <c r="D658" s="174"/>
      <c r="E658" s="174"/>
    </row>
    <row r="659" spans="1:5" ht="15" customHeight="1" x14ac:dyDescent="0.2">
      <c r="A659" s="175" t="s">
        <v>495</v>
      </c>
      <c r="B659" s="175"/>
      <c r="C659" s="175"/>
      <c r="D659" s="175"/>
      <c r="E659" s="175"/>
    </row>
    <row r="660" spans="1:5" ht="15" customHeight="1" x14ac:dyDescent="0.2">
      <c r="A660" s="175"/>
      <c r="B660" s="175"/>
      <c r="C660" s="175"/>
      <c r="D660" s="175"/>
      <c r="E660" s="175"/>
    </row>
    <row r="661" spans="1:5" ht="15" customHeight="1" x14ac:dyDescent="0.2">
      <c r="A661" s="175"/>
      <c r="B661" s="175"/>
      <c r="C661" s="175"/>
      <c r="D661" s="175"/>
      <c r="E661" s="175"/>
    </row>
    <row r="662" spans="1:5" ht="15" customHeight="1" x14ac:dyDescent="0.2">
      <c r="A662" s="175"/>
      <c r="B662" s="175"/>
      <c r="C662" s="175"/>
      <c r="D662" s="175"/>
      <c r="E662" s="175"/>
    </row>
    <row r="663" spans="1:5" ht="15" customHeight="1" x14ac:dyDescent="0.2">
      <c r="A663" s="175"/>
      <c r="B663" s="175"/>
      <c r="C663" s="175"/>
      <c r="D663" s="175"/>
      <c r="E663" s="175"/>
    </row>
    <row r="664" spans="1:5" ht="15" customHeight="1" x14ac:dyDescent="0.2">
      <c r="A664" s="175"/>
      <c r="B664" s="175"/>
      <c r="C664" s="175"/>
      <c r="D664" s="175"/>
      <c r="E664" s="175"/>
    </row>
    <row r="665" spans="1:5" ht="15" customHeight="1" x14ac:dyDescent="0.2">
      <c r="A665" s="175"/>
      <c r="B665" s="175"/>
      <c r="C665" s="175"/>
      <c r="D665" s="175"/>
      <c r="E665" s="175"/>
    </row>
    <row r="666" spans="1:5" ht="15" customHeight="1" x14ac:dyDescent="0.2">
      <c r="A666" s="175"/>
      <c r="B666" s="175"/>
      <c r="C666" s="175"/>
      <c r="D666" s="175"/>
      <c r="E666" s="175"/>
    </row>
    <row r="667" spans="1:5" ht="15" customHeight="1" x14ac:dyDescent="0.2">
      <c r="A667" s="113"/>
      <c r="B667" s="113"/>
      <c r="C667" s="113"/>
      <c r="D667" s="113"/>
      <c r="E667" s="113"/>
    </row>
    <row r="668" spans="1:5" ht="15" customHeight="1" x14ac:dyDescent="0.25">
      <c r="A668" s="38" t="s">
        <v>16</v>
      </c>
      <c r="B668" s="39"/>
      <c r="C668" s="39"/>
      <c r="D668" s="39"/>
      <c r="E668" s="39"/>
    </row>
    <row r="669" spans="1:5" ht="15" customHeight="1" x14ac:dyDescent="0.2">
      <c r="A669" s="83" t="s">
        <v>53</v>
      </c>
      <c r="B669" s="39"/>
      <c r="C669" s="39"/>
      <c r="D669" s="39"/>
      <c r="E669" s="69" t="s">
        <v>54</v>
      </c>
    </row>
    <row r="670" spans="1:5" ht="15" customHeight="1" x14ac:dyDescent="0.25">
      <c r="A670" s="38"/>
      <c r="B670" s="56"/>
      <c r="C670" s="39"/>
      <c r="D670" s="39"/>
      <c r="E670" s="43"/>
    </row>
    <row r="671" spans="1:5" ht="15" customHeight="1" x14ac:dyDescent="0.2">
      <c r="A671" s="103"/>
      <c r="B671" s="103"/>
      <c r="C671" s="45" t="s">
        <v>41</v>
      </c>
      <c r="D671" s="95" t="s">
        <v>58</v>
      </c>
      <c r="E671" s="47" t="s">
        <v>43</v>
      </c>
    </row>
    <row r="672" spans="1:5" ht="15" customHeight="1" x14ac:dyDescent="0.2">
      <c r="A672" s="104"/>
      <c r="B672" s="105"/>
      <c r="C672" s="106">
        <v>6409</v>
      </c>
      <c r="D672" s="91" t="s">
        <v>99</v>
      </c>
      <c r="E672" s="123">
        <v>-860000</v>
      </c>
    </row>
    <row r="673" spans="1:5" ht="15" customHeight="1" x14ac:dyDescent="0.2">
      <c r="A673" s="107"/>
      <c r="B673" s="108"/>
      <c r="C673" s="53" t="s">
        <v>45</v>
      </c>
      <c r="D673" s="54"/>
      <c r="E673" s="55">
        <f>E672</f>
        <v>-860000</v>
      </c>
    </row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"/>
    <row r="678" spans="1:5" ht="15" customHeight="1" x14ac:dyDescent="0.25">
      <c r="A678" s="38" t="s">
        <v>16</v>
      </c>
      <c r="B678" s="39"/>
      <c r="C678" s="39"/>
      <c r="D678" s="39"/>
      <c r="E678" s="56"/>
    </row>
    <row r="679" spans="1:5" ht="15" customHeight="1" x14ac:dyDescent="0.2">
      <c r="A679" s="40" t="s">
        <v>38</v>
      </c>
      <c r="B679" s="39"/>
      <c r="C679" s="39"/>
      <c r="D679" s="39"/>
      <c r="E679" s="69" t="s">
        <v>39</v>
      </c>
    </row>
    <row r="680" spans="1:5" ht="15" customHeight="1" x14ac:dyDescent="0.2">
      <c r="A680" s="83"/>
      <c r="B680" s="56"/>
      <c r="C680" s="39"/>
      <c r="D680" s="39"/>
      <c r="E680" s="43"/>
    </row>
    <row r="681" spans="1:5" ht="15" customHeight="1" x14ac:dyDescent="0.2">
      <c r="A681" s="103"/>
      <c r="B681" s="103"/>
      <c r="C681" s="45" t="s">
        <v>41</v>
      </c>
      <c r="D681" s="95" t="s">
        <v>58</v>
      </c>
      <c r="E681" s="47" t="s">
        <v>43</v>
      </c>
    </row>
    <row r="682" spans="1:5" ht="15" customHeight="1" x14ac:dyDescent="0.2">
      <c r="A682" s="103"/>
      <c r="B682" s="103"/>
      <c r="C682" s="61">
        <v>3299</v>
      </c>
      <c r="D682" s="91" t="s">
        <v>99</v>
      </c>
      <c r="E682" s="136">
        <v>860000</v>
      </c>
    </row>
    <row r="683" spans="1:5" ht="15" customHeight="1" x14ac:dyDescent="0.2">
      <c r="A683" s="126"/>
      <c r="B683" s="126"/>
      <c r="C683" s="53" t="s">
        <v>45</v>
      </c>
      <c r="D683" s="54"/>
      <c r="E683" s="55">
        <f>SUM(E682:E682)</f>
        <v>860000</v>
      </c>
    </row>
    <row r="684" spans="1:5" ht="15" customHeight="1" x14ac:dyDescent="0.2"/>
    <row r="685" spans="1:5" ht="15" customHeight="1" x14ac:dyDescent="0.2"/>
    <row r="686" spans="1:5" ht="15" customHeight="1" x14ac:dyDescent="0.25">
      <c r="A686" s="36" t="s">
        <v>496</v>
      </c>
    </row>
    <row r="687" spans="1:5" ht="15" customHeight="1" x14ac:dyDescent="0.2">
      <c r="A687" s="174" t="s">
        <v>497</v>
      </c>
      <c r="B687" s="174"/>
      <c r="C687" s="174"/>
      <c r="D687" s="174"/>
      <c r="E687" s="174"/>
    </row>
    <row r="688" spans="1:5" ht="15" customHeight="1" x14ac:dyDescent="0.2">
      <c r="A688" s="174"/>
      <c r="B688" s="174"/>
      <c r="C688" s="174"/>
      <c r="D688" s="174"/>
      <c r="E688" s="174"/>
    </row>
    <row r="689" spans="1:5" ht="15" customHeight="1" x14ac:dyDescent="0.2">
      <c r="A689" s="175" t="s">
        <v>498</v>
      </c>
      <c r="B689" s="175"/>
      <c r="C689" s="175"/>
      <c r="D689" s="175"/>
      <c r="E689" s="175"/>
    </row>
    <row r="690" spans="1:5" ht="15" customHeight="1" x14ac:dyDescent="0.2">
      <c r="A690" s="175"/>
      <c r="B690" s="175"/>
      <c r="C690" s="175"/>
      <c r="D690" s="175"/>
      <c r="E690" s="175"/>
    </row>
    <row r="691" spans="1:5" ht="15" customHeight="1" x14ac:dyDescent="0.2">
      <c r="A691" s="175"/>
      <c r="B691" s="175"/>
      <c r="C691" s="175"/>
      <c r="D691" s="175"/>
      <c r="E691" s="175"/>
    </row>
    <row r="692" spans="1:5" ht="15" customHeight="1" x14ac:dyDescent="0.2">
      <c r="A692" s="175"/>
      <c r="B692" s="175"/>
      <c r="C692" s="175"/>
      <c r="D692" s="175"/>
      <c r="E692" s="175"/>
    </row>
    <row r="693" spans="1:5" ht="15" customHeight="1" x14ac:dyDescent="0.2">
      <c r="A693" s="175"/>
      <c r="B693" s="175"/>
      <c r="C693" s="175"/>
      <c r="D693" s="175"/>
      <c r="E693" s="175"/>
    </row>
    <row r="694" spans="1:5" ht="15" customHeight="1" x14ac:dyDescent="0.2">
      <c r="A694" s="175"/>
      <c r="B694" s="175"/>
      <c r="C694" s="175"/>
      <c r="D694" s="175"/>
      <c r="E694" s="175"/>
    </row>
    <row r="695" spans="1:5" ht="15" customHeight="1" x14ac:dyDescent="0.2">
      <c r="A695" s="175"/>
      <c r="B695" s="175"/>
      <c r="C695" s="175"/>
      <c r="D695" s="175"/>
      <c r="E695" s="175"/>
    </row>
    <row r="696" spans="1:5" ht="15" customHeight="1" x14ac:dyDescent="0.2">
      <c r="A696" s="113"/>
      <c r="B696" s="113"/>
      <c r="C696" s="113"/>
      <c r="D696" s="113"/>
      <c r="E696" s="113"/>
    </row>
    <row r="697" spans="1:5" ht="15" customHeight="1" x14ac:dyDescent="0.25">
      <c r="A697" s="38" t="s">
        <v>16</v>
      </c>
      <c r="B697" s="39"/>
      <c r="C697" s="39"/>
      <c r="D697" s="39"/>
      <c r="E697" s="39"/>
    </row>
    <row r="698" spans="1:5" ht="15" customHeight="1" x14ac:dyDescent="0.2">
      <c r="A698" s="83" t="s">
        <v>53</v>
      </c>
      <c r="B698" s="39"/>
      <c r="C698" s="39"/>
      <c r="D698" s="39"/>
      <c r="E698" s="69" t="s">
        <v>54</v>
      </c>
    </row>
    <row r="699" spans="1:5" ht="15" customHeight="1" x14ac:dyDescent="0.25">
      <c r="A699" s="38"/>
      <c r="B699" s="56"/>
      <c r="C699" s="39"/>
      <c r="D699" s="39"/>
      <c r="E699" s="43"/>
    </row>
    <row r="700" spans="1:5" ht="15" customHeight="1" x14ac:dyDescent="0.2">
      <c r="A700" s="103"/>
      <c r="B700" s="103"/>
      <c r="C700" s="45" t="s">
        <v>41</v>
      </c>
      <c r="D700" s="95" t="s">
        <v>58</v>
      </c>
      <c r="E700" s="47" t="s">
        <v>43</v>
      </c>
    </row>
    <row r="701" spans="1:5" ht="15" customHeight="1" x14ac:dyDescent="0.2">
      <c r="A701" s="104"/>
      <c r="B701" s="105"/>
      <c r="C701" s="106">
        <v>6409</v>
      </c>
      <c r="D701" s="91" t="s">
        <v>99</v>
      </c>
      <c r="E701" s="123">
        <v>-40000</v>
      </c>
    </row>
    <row r="702" spans="1:5" ht="15" customHeight="1" x14ac:dyDescent="0.2">
      <c r="A702" s="107"/>
      <c r="B702" s="108"/>
      <c r="C702" s="53" t="s">
        <v>45</v>
      </c>
      <c r="D702" s="54"/>
      <c r="E702" s="55">
        <f>E701</f>
        <v>-40000</v>
      </c>
    </row>
    <row r="703" spans="1:5" ht="15" customHeight="1" x14ac:dyDescent="0.2"/>
    <row r="704" spans="1:5" ht="15" customHeight="1" x14ac:dyDescent="0.25">
      <c r="A704" s="38" t="s">
        <v>16</v>
      </c>
      <c r="B704" s="39"/>
      <c r="C704" s="39"/>
      <c r="D704" s="39"/>
      <c r="E704" s="87"/>
    </row>
    <row r="705" spans="1:5" ht="15" customHeight="1" x14ac:dyDescent="0.2">
      <c r="A705" s="129" t="s">
        <v>235</v>
      </c>
      <c r="B705" s="41"/>
      <c r="C705" s="41"/>
      <c r="D705" s="41"/>
      <c r="E705" s="42" t="s">
        <v>236</v>
      </c>
    </row>
    <row r="706" spans="1:5" ht="15" customHeight="1" x14ac:dyDescent="0.2">
      <c r="A706" s="83"/>
      <c r="B706" s="56"/>
      <c r="C706" s="39"/>
      <c r="D706" s="39"/>
      <c r="E706" s="71"/>
    </row>
    <row r="707" spans="1:5" ht="15" customHeight="1" x14ac:dyDescent="0.2">
      <c r="A707" s="103"/>
      <c r="B707" s="103"/>
      <c r="C707" s="45" t="s">
        <v>41</v>
      </c>
      <c r="D707" s="95" t="s">
        <v>58</v>
      </c>
      <c r="E707" s="44" t="s">
        <v>43</v>
      </c>
    </row>
    <row r="708" spans="1:5" ht="15" customHeight="1" x14ac:dyDescent="0.2">
      <c r="A708" s="104"/>
      <c r="B708" s="105"/>
      <c r="C708" s="96">
        <v>5299</v>
      </c>
      <c r="D708" s="112" t="s">
        <v>110</v>
      </c>
      <c r="E708" s="136">
        <v>40000</v>
      </c>
    </row>
    <row r="709" spans="1:5" ht="15" customHeight="1" x14ac:dyDescent="0.2">
      <c r="A709" s="126"/>
      <c r="B709" s="126"/>
      <c r="C709" s="53" t="s">
        <v>45</v>
      </c>
      <c r="D709" s="97"/>
      <c r="E709" s="79">
        <f>SUM(E708:E708)</f>
        <v>40000</v>
      </c>
    </row>
    <row r="710" spans="1:5" ht="15" customHeight="1" x14ac:dyDescent="0.2"/>
    <row r="711" spans="1:5" ht="15" customHeight="1" x14ac:dyDescent="0.2"/>
    <row r="712" spans="1:5" ht="15" customHeight="1" x14ac:dyDescent="0.25">
      <c r="A712" s="36" t="s">
        <v>499</v>
      </c>
    </row>
    <row r="713" spans="1:5" ht="15" customHeight="1" x14ac:dyDescent="0.2">
      <c r="A713" s="176" t="s">
        <v>500</v>
      </c>
      <c r="B713" s="176"/>
      <c r="C713" s="176"/>
      <c r="D713" s="176"/>
      <c r="E713" s="176"/>
    </row>
    <row r="714" spans="1:5" ht="15" customHeight="1" x14ac:dyDescent="0.2">
      <c r="A714" s="176"/>
      <c r="B714" s="176"/>
      <c r="C714" s="176"/>
      <c r="D714" s="176"/>
      <c r="E714" s="176"/>
    </row>
    <row r="715" spans="1:5" ht="15" customHeight="1" x14ac:dyDescent="0.2">
      <c r="A715" s="175" t="s">
        <v>501</v>
      </c>
      <c r="B715" s="175"/>
      <c r="C715" s="175"/>
      <c r="D715" s="175"/>
      <c r="E715" s="175"/>
    </row>
    <row r="716" spans="1:5" ht="15" customHeight="1" x14ac:dyDescent="0.2">
      <c r="A716" s="175"/>
      <c r="B716" s="175"/>
      <c r="C716" s="175"/>
      <c r="D716" s="175"/>
      <c r="E716" s="175"/>
    </row>
    <row r="717" spans="1:5" ht="15" customHeight="1" x14ac:dyDescent="0.2">
      <c r="A717" s="175"/>
      <c r="B717" s="175"/>
      <c r="C717" s="175"/>
      <c r="D717" s="175"/>
      <c r="E717" s="175"/>
    </row>
    <row r="718" spans="1:5" ht="15" customHeight="1" x14ac:dyDescent="0.2">
      <c r="A718" s="175"/>
      <c r="B718" s="175"/>
      <c r="C718" s="175"/>
      <c r="D718" s="175"/>
      <c r="E718" s="175"/>
    </row>
    <row r="719" spans="1:5" ht="15" customHeight="1" x14ac:dyDescent="0.2">
      <c r="A719" s="175"/>
      <c r="B719" s="175"/>
      <c r="C719" s="175"/>
      <c r="D719" s="175"/>
      <c r="E719" s="175"/>
    </row>
    <row r="720" spans="1:5" ht="15" customHeight="1" x14ac:dyDescent="0.2">
      <c r="A720" s="175"/>
      <c r="B720" s="175"/>
      <c r="C720" s="175"/>
      <c r="D720" s="175"/>
      <c r="E720" s="175"/>
    </row>
    <row r="721" spans="1:5" ht="15" customHeight="1" x14ac:dyDescent="0.2">
      <c r="A721" s="175"/>
      <c r="B721" s="175"/>
      <c r="C721" s="175"/>
      <c r="D721" s="175"/>
      <c r="E721" s="175"/>
    </row>
    <row r="722" spans="1:5" ht="15" customHeight="1" x14ac:dyDescent="0.2">
      <c r="A722" s="175"/>
      <c r="B722" s="175"/>
      <c r="C722" s="175"/>
      <c r="D722" s="175"/>
      <c r="E722" s="175"/>
    </row>
    <row r="723" spans="1:5" ht="15" customHeight="1" x14ac:dyDescent="0.2">
      <c r="A723" s="175"/>
      <c r="B723" s="175"/>
      <c r="C723" s="175"/>
      <c r="D723" s="175"/>
      <c r="E723" s="175"/>
    </row>
    <row r="724" spans="1:5" ht="15" customHeight="1" x14ac:dyDescent="0.2">
      <c r="A724" s="113"/>
      <c r="B724" s="113"/>
      <c r="C724" s="113"/>
      <c r="D724" s="113"/>
      <c r="E724" s="113"/>
    </row>
    <row r="725" spans="1:5" ht="15" customHeight="1" x14ac:dyDescent="0.2">
      <c r="A725" s="113"/>
      <c r="B725" s="113"/>
      <c r="C725" s="113"/>
      <c r="D725" s="113"/>
      <c r="E725" s="113"/>
    </row>
    <row r="726" spans="1:5" ht="15" customHeight="1" x14ac:dyDescent="0.2">
      <c r="A726" s="113"/>
      <c r="B726" s="113"/>
      <c r="C726" s="113"/>
      <c r="D726" s="113"/>
      <c r="E726" s="113"/>
    </row>
    <row r="727" spans="1:5" ht="15" customHeight="1" x14ac:dyDescent="0.2">
      <c r="A727" s="113"/>
      <c r="B727" s="113"/>
      <c r="C727" s="113"/>
      <c r="D727" s="113"/>
      <c r="E727" s="113"/>
    </row>
    <row r="728" spans="1:5" ht="15" customHeight="1" x14ac:dyDescent="0.2">
      <c r="A728" s="113"/>
      <c r="B728" s="113"/>
      <c r="C728" s="113"/>
      <c r="D728" s="113"/>
      <c r="E728" s="113"/>
    </row>
    <row r="729" spans="1:5" ht="15" customHeight="1" x14ac:dyDescent="0.25">
      <c r="A729" s="68" t="s">
        <v>16</v>
      </c>
      <c r="B729" s="41"/>
      <c r="C729" s="41"/>
      <c r="D729" s="41"/>
      <c r="E729" s="41"/>
    </row>
    <row r="730" spans="1:5" ht="15" customHeight="1" x14ac:dyDescent="0.2">
      <c r="A730" s="40" t="s">
        <v>53</v>
      </c>
      <c r="B730" s="41"/>
      <c r="C730" s="41"/>
      <c r="D730" s="41"/>
      <c r="E730" s="42" t="s">
        <v>54</v>
      </c>
    </row>
    <row r="731" spans="1:5" ht="15" customHeight="1" x14ac:dyDescent="0.25">
      <c r="A731" s="87"/>
      <c r="B731" s="68"/>
      <c r="C731" s="41"/>
      <c r="D731" s="41"/>
      <c r="E731" s="71"/>
    </row>
    <row r="732" spans="1:5" ht="15" customHeight="1" x14ac:dyDescent="0.2">
      <c r="A732" s="118"/>
      <c r="B732" s="103"/>
      <c r="C732" s="44" t="s">
        <v>41</v>
      </c>
      <c r="D732" s="95" t="s">
        <v>58</v>
      </c>
      <c r="E732" s="44" t="s">
        <v>43</v>
      </c>
    </row>
    <row r="733" spans="1:5" ht="15" customHeight="1" x14ac:dyDescent="0.2">
      <c r="A733" s="114"/>
      <c r="B733" s="115"/>
      <c r="C733" s="61">
        <v>6409</v>
      </c>
      <c r="D733" s="91" t="s">
        <v>78</v>
      </c>
      <c r="E733" s="75">
        <v>-4700180</v>
      </c>
    </row>
    <row r="734" spans="1:5" ht="15" customHeight="1" x14ac:dyDescent="0.2">
      <c r="A734" s="121"/>
      <c r="B734" s="128"/>
      <c r="C734" s="77" t="s">
        <v>45</v>
      </c>
      <c r="D734" s="92"/>
      <c r="E734" s="93">
        <f>SUM(E733:E733)</f>
        <v>-4700180</v>
      </c>
    </row>
    <row r="735" spans="1:5" ht="15" customHeight="1" x14ac:dyDescent="0.2"/>
    <row r="736" spans="1:5" ht="15" customHeight="1" x14ac:dyDescent="0.25">
      <c r="A736" s="68" t="s">
        <v>16</v>
      </c>
      <c r="B736" s="41"/>
      <c r="C736" s="41"/>
      <c r="D736" s="56"/>
      <c r="E736" s="56"/>
    </row>
    <row r="737" spans="1:5" ht="15" customHeight="1" x14ac:dyDescent="0.2">
      <c r="A737" s="40" t="s">
        <v>502</v>
      </c>
      <c r="B737" s="41"/>
      <c r="C737" s="41"/>
      <c r="D737" s="41"/>
      <c r="E737" s="42" t="s">
        <v>503</v>
      </c>
    </row>
    <row r="738" spans="1:5" ht="15" customHeight="1" x14ac:dyDescent="0.2">
      <c r="A738" s="87"/>
      <c r="B738" s="88"/>
      <c r="C738" s="41"/>
      <c r="D738" s="87"/>
      <c r="E738" s="89"/>
    </row>
    <row r="739" spans="1:5" ht="15" customHeight="1" x14ac:dyDescent="0.2">
      <c r="C739" s="44" t="s">
        <v>41</v>
      </c>
      <c r="D739" s="95" t="s">
        <v>58</v>
      </c>
      <c r="E739" s="44" t="s">
        <v>43</v>
      </c>
    </row>
    <row r="740" spans="1:5" ht="15" customHeight="1" x14ac:dyDescent="0.2">
      <c r="C740" s="61">
        <v>6172</v>
      </c>
      <c r="D740" s="91" t="s">
        <v>85</v>
      </c>
      <c r="E740" s="75">
        <f>3743655+956525</f>
        <v>4700180</v>
      </c>
    </row>
    <row r="741" spans="1:5" ht="15" customHeight="1" x14ac:dyDescent="0.2">
      <c r="C741" s="77" t="s">
        <v>45</v>
      </c>
      <c r="D741" s="92"/>
      <c r="E741" s="93">
        <f>SUM(E740:E740)</f>
        <v>4700180</v>
      </c>
    </row>
    <row r="742" spans="1:5" ht="15" customHeight="1" x14ac:dyDescent="0.2"/>
    <row r="743" spans="1:5" ht="15" customHeight="1" x14ac:dyDescent="0.2"/>
    <row r="744" spans="1:5" ht="15" customHeight="1" x14ac:dyDescent="0.25">
      <c r="A744" s="36" t="s">
        <v>504</v>
      </c>
    </row>
    <row r="745" spans="1:5" ht="15" customHeight="1" x14ac:dyDescent="0.2">
      <c r="A745" s="176" t="s">
        <v>500</v>
      </c>
      <c r="B745" s="176"/>
      <c r="C745" s="176"/>
      <c r="D745" s="176"/>
      <c r="E745" s="176"/>
    </row>
    <row r="746" spans="1:5" ht="15" customHeight="1" x14ac:dyDescent="0.2">
      <c r="A746" s="176"/>
      <c r="B746" s="176"/>
      <c r="C746" s="176"/>
      <c r="D746" s="176"/>
      <c r="E746" s="176"/>
    </row>
    <row r="747" spans="1:5" ht="15" customHeight="1" x14ac:dyDescent="0.2">
      <c r="A747" s="175" t="s">
        <v>505</v>
      </c>
      <c r="B747" s="175"/>
      <c r="C747" s="175"/>
      <c r="D747" s="175"/>
      <c r="E747" s="175"/>
    </row>
    <row r="748" spans="1:5" ht="15" customHeight="1" x14ac:dyDescent="0.2">
      <c r="A748" s="175"/>
      <c r="B748" s="175"/>
      <c r="C748" s="175"/>
      <c r="D748" s="175"/>
      <c r="E748" s="175"/>
    </row>
    <row r="749" spans="1:5" ht="15" customHeight="1" x14ac:dyDescent="0.2">
      <c r="A749" s="175"/>
      <c r="B749" s="175"/>
      <c r="C749" s="175"/>
      <c r="D749" s="175"/>
      <c r="E749" s="175"/>
    </row>
    <row r="750" spans="1:5" ht="15" customHeight="1" x14ac:dyDescent="0.2">
      <c r="A750" s="175"/>
      <c r="B750" s="175"/>
      <c r="C750" s="175"/>
      <c r="D750" s="175"/>
      <c r="E750" s="175"/>
    </row>
    <row r="751" spans="1:5" ht="15" customHeight="1" x14ac:dyDescent="0.2">
      <c r="A751" s="175"/>
      <c r="B751" s="175"/>
      <c r="C751" s="175"/>
      <c r="D751" s="175"/>
      <c r="E751" s="175"/>
    </row>
    <row r="752" spans="1:5" ht="15" customHeight="1" x14ac:dyDescent="0.2">
      <c r="A752" s="175"/>
      <c r="B752" s="175"/>
      <c r="C752" s="175"/>
      <c r="D752" s="175"/>
      <c r="E752" s="175"/>
    </row>
    <row r="753" spans="1:5" ht="15" customHeight="1" x14ac:dyDescent="0.2">
      <c r="A753" s="175"/>
      <c r="B753" s="175"/>
      <c r="C753" s="175"/>
      <c r="D753" s="175"/>
      <c r="E753" s="175"/>
    </row>
    <row r="754" spans="1:5" ht="15" customHeight="1" x14ac:dyDescent="0.2">
      <c r="A754" s="113"/>
      <c r="B754" s="113"/>
      <c r="C754" s="113"/>
      <c r="D754" s="113"/>
      <c r="E754" s="113"/>
    </row>
    <row r="755" spans="1:5" ht="15" customHeight="1" x14ac:dyDescent="0.25">
      <c r="A755" s="68" t="s">
        <v>16</v>
      </c>
      <c r="B755" s="41"/>
      <c r="C755" s="41"/>
      <c r="D755" s="41"/>
      <c r="E755" s="41"/>
    </row>
    <row r="756" spans="1:5" ht="15" customHeight="1" x14ac:dyDescent="0.2">
      <c r="A756" s="40" t="s">
        <v>53</v>
      </c>
      <c r="B756" s="41"/>
      <c r="C756" s="41"/>
      <c r="D756" s="41"/>
      <c r="E756" s="42" t="s">
        <v>54</v>
      </c>
    </row>
    <row r="757" spans="1:5" ht="15" customHeight="1" x14ac:dyDescent="0.25">
      <c r="A757" s="87"/>
      <c r="B757" s="68"/>
      <c r="C757" s="41"/>
      <c r="D757" s="41"/>
      <c r="E757" s="71"/>
    </row>
    <row r="758" spans="1:5" ht="15" customHeight="1" x14ac:dyDescent="0.2">
      <c r="A758" s="118"/>
      <c r="B758" s="103"/>
      <c r="C758" s="44" t="s">
        <v>41</v>
      </c>
      <c r="D758" s="95" t="s">
        <v>58</v>
      </c>
      <c r="E758" s="44" t="s">
        <v>43</v>
      </c>
    </row>
    <row r="759" spans="1:5" ht="15" customHeight="1" x14ac:dyDescent="0.2">
      <c r="A759" s="114"/>
      <c r="B759" s="115"/>
      <c r="C759" s="61">
        <v>6409</v>
      </c>
      <c r="D759" s="91" t="s">
        <v>78</v>
      </c>
      <c r="E759" s="75">
        <v>-1100069</v>
      </c>
    </row>
    <row r="760" spans="1:5" ht="15" customHeight="1" x14ac:dyDescent="0.2">
      <c r="A760" s="121"/>
      <c r="B760" s="128"/>
      <c r="C760" s="77" t="s">
        <v>45</v>
      </c>
      <c r="D760" s="92"/>
      <c r="E760" s="93">
        <f>SUM(E759:E759)</f>
        <v>-1100069</v>
      </c>
    </row>
    <row r="761" spans="1:5" ht="15" customHeight="1" x14ac:dyDescent="0.2"/>
    <row r="762" spans="1:5" ht="15" customHeight="1" x14ac:dyDescent="0.25">
      <c r="A762" s="68" t="s">
        <v>16</v>
      </c>
      <c r="B762" s="41"/>
      <c r="C762" s="41"/>
      <c r="D762" s="56"/>
      <c r="E762" s="56"/>
    </row>
    <row r="763" spans="1:5" ht="15" customHeight="1" x14ac:dyDescent="0.2">
      <c r="A763" s="40" t="s">
        <v>502</v>
      </c>
      <c r="B763" s="41"/>
      <c r="C763" s="41"/>
      <c r="D763" s="41"/>
      <c r="E763" s="42" t="s">
        <v>503</v>
      </c>
    </row>
    <row r="764" spans="1:5" ht="15" customHeight="1" x14ac:dyDescent="0.2">
      <c r="A764" s="87"/>
      <c r="B764" s="88"/>
      <c r="C764" s="41"/>
      <c r="D764" s="87"/>
      <c r="E764" s="89"/>
    </row>
    <row r="765" spans="1:5" ht="15" customHeight="1" x14ac:dyDescent="0.2">
      <c r="C765" s="44" t="s">
        <v>41</v>
      </c>
      <c r="D765" s="95" t="s">
        <v>58</v>
      </c>
      <c r="E765" s="44" t="s">
        <v>43</v>
      </c>
    </row>
    <row r="766" spans="1:5" ht="15" customHeight="1" x14ac:dyDescent="0.2">
      <c r="C766" s="61">
        <v>6172</v>
      </c>
      <c r="D766" s="91" t="s">
        <v>65</v>
      </c>
      <c r="E766" s="75">
        <v>1100069</v>
      </c>
    </row>
    <row r="767" spans="1:5" ht="15" customHeight="1" x14ac:dyDescent="0.2">
      <c r="C767" s="77" t="s">
        <v>45</v>
      </c>
      <c r="D767" s="92"/>
      <c r="E767" s="93">
        <f>SUM(E766:E766)</f>
        <v>1100069</v>
      </c>
    </row>
    <row r="768" spans="1:5" ht="15" customHeight="1" x14ac:dyDescent="0.2"/>
    <row r="769" spans="1:5" ht="15" customHeight="1" x14ac:dyDescent="0.2"/>
    <row r="770" spans="1:5" ht="15" customHeight="1" x14ac:dyDescent="0.25">
      <c r="A770" s="36" t="s">
        <v>506</v>
      </c>
    </row>
    <row r="771" spans="1:5" ht="15" customHeight="1" x14ac:dyDescent="0.2">
      <c r="A771" s="174" t="s">
        <v>507</v>
      </c>
      <c r="B771" s="174"/>
      <c r="C771" s="174"/>
      <c r="D771" s="174"/>
      <c r="E771" s="174"/>
    </row>
    <row r="772" spans="1:5" ht="15" customHeight="1" x14ac:dyDescent="0.2">
      <c r="A772" s="174"/>
      <c r="B772" s="174"/>
      <c r="C772" s="174"/>
      <c r="D772" s="174"/>
      <c r="E772" s="174"/>
    </row>
    <row r="773" spans="1:5" ht="15" customHeight="1" x14ac:dyDescent="0.2">
      <c r="A773" s="175" t="s">
        <v>508</v>
      </c>
      <c r="B773" s="175"/>
      <c r="C773" s="175"/>
      <c r="D773" s="175"/>
      <c r="E773" s="175"/>
    </row>
    <row r="774" spans="1:5" ht="15" customHeight="1" x14ac:dyDescent="0.2">
      <c r="A774" s="175"/>
      <c r="B774" s="175"/>
      <c r="C774" s="175"/>
      <c r="D774" s="175"/>
      <c r="E774" s="175"/>
    </row>
    <row r="775" spans="1:5" ht="15" customHeight="1" x14ac:dyDescent="0.2">
      <c r="A775" s="175"/>
      <c r="B775" s="175"/>
      <c r="C775" s="175"/>
      <c r="D775" s="175"/>
      <c r="E775" s="175"/>
    </row>
    <row r="776" spans="1:5" ht="15" customHeight="1" x14ac:dyDescent="0.2">
      <c r="A776" s="175"/>
      <c r="B776" s="175"/>
      <c r="C776" s="175"/>
      <c r="D776" s="175"/>
      <c r="E776" s="175"/>
    </row>
    <row r="777" spans="1:5" ht="15" customHeight="1" x14ac:dyDescent="0.2">
      <c r="A777" s="175"/>
      <c r="B777" s="175"/>
      <c r="C777" s="175"/>
      <c r="D777" s="175"/>
      <c r="E777" s="175"/>
    </row>
    <row r="778" spans="1:5" ht="15" customHeight="1" x14ac:dyDescent="0.2">
      <c r="A778" s="175"/>
      <c r="B778" s="175"/>
      <c r="C778" s="175"/>
      <c r="D778" s="175"/>
      <c r="E778" s="175"/>
    </row>
    <row r="779" spans="1:5" ht="15" customHeight="1" x14ac:dyDescent="0.2">
      <c r="A779" s="175"/>
      <c r="B779" s="175"/>
      <c r="C779" s="175"/>
      <c r="D779" s="175"/>
      <c r="E779" s="175"/>
    </row>
    <row r="780" spans="1:5" ht="15" customHeight="1" x14ac:dyDescent="0.2">
      <c r="A780" s="175"/>
      <c r="B780" s="175"/>
      <c r="C780" s="175"/>
      <c r="D780" s="175"/>
      <c r="E780" s="175"/>
    </row>
    <row r="781" spans="1:5" ht="15" customHeight="1" x14ac:dyDescent="0.2">
      <c r="A781" s="175"/>
      <c r="B781" s="175"/>
      <c r="C781" s="175"/>
      <c r="D781" s="175"/>
      <c r="E781" s="175"/>
    </row>
    <row r="782" spans="1:5" ht="15" customHeight="1" x14ac:dyDescent="0.25">
      <c r="A782" s="38" t="s">
        <v>16</v>
      </c>
      <c r="B782" s="39"/>
      <c r="C782" s="39"/>
      <c r="D782" s="39"/>
      <c r="E782" s="39"/>
    </row>
    <row r="783" spans="1:5" ht="15" customHeight="1" x14ac:dyDescent="0.2">
      <c r="A783" s="83" t="s">
        <v>53</v>
      </c>
      <c r="B783" s="39"/>
      <c r="C783" s="39"/>
      <c r="D783" s="39"/>
      <c r="E783" s="69" t="s">
        <v>54</v>
      </c>
    </row>
    <row r="784" spans="1:5" ht="15" customHeight="1" x14ac:dyDescent="0.25">
      <c r="A784" s="38"/>
      <c r="B784" s="56"/>
      <c r="C784" s="39"/>
      <c r="D784" s="39"/>
      <c r="E784" s="43"/>
    </row>
    <row r="785" spans="1:5" ht="15" customHeight="1" x14ac:dyDescent="0.2">
      <c r="A785" s="103"/>
      <c r="B785" s="103"/>
      <c r="C785" s="45" t="s">
        <v>41</v>
      </c>
      <c r="D785" s="95" t="s">
        <v>58</v>
      </c>
      <c r="E785" s="47" t="s">
        <v>43</v>
      </c>
    </row>
    <row r="786" spans="1:5" ht="15" customHeight="1" x14ac:dyDescent="0.2">
      <c r="A786" s="104"/>
      <c r="B786" s="105"/>
      <c r="C786" s="61">
        <v>6409</v>
      </c>
      <c r="D786" s="91" t="s">
        <v>78</v>
      </c>
      <c r="E786" s="123">
        <v>-35000000</v>
      </c>
    </row>
    <row r="787" spans="1:5" ht="15" customHeight="1" x14ac:dyDescent="0.2">
      <c r="A787" s="107"/>
      <c r="B787" s="108"/>
      <c r="C787" s="53" t="s">
        <v>45</v>
      </c>
      <c r="D787" s="54"/>
      <c r="E787" s="55">
        <f>SUM(E786:E786)</f>
        <v>-35000000</v>
      </c>
    </row>
    <row r="788" spans="1:5" ht="15" customHeight="1" x14ac:dyDescent="0.2"/>
    <row r="789" spans="1:5" ht="15" customHeight="1" x14ac:dyDescent="0.25">
      <c r="A789" s="38" t="s">
        <v>16</v>
      </c>
      <c r="B789" s="39"/>
      <c r="C789" s="39"/>
      <c r="D789" s="39"/>
      <c r="E789" s="56"/>
    </row>
    <row r="790" spans="1:5" ht="15" customHeight="1" x14ac:dyDescent="0.2">
      <c r="A790" s="83" t="s">
        <v>63</v>
      </c>
      <c r="B790" s="146"/>
      <c r="C790" s="146"/>
      <c r="D790" s="146"/>
      <c r="E790" s="146" t="s">
        <v>64</v>
      </c>
    </row>
    <row r="791" spans="1:5" ht="15" customHeight="1" x14ac:dyDescent="0.2">
      <c r="A791" s="56"/>
      <c r="B791" s="57"/>
      <c r="C791" s="39"/>
      <c r="E791" s="58"/>
    </row>
    <row r="792" spans="1:5" ht="15" customHeight="1" x14ac:dyDescent="0.2">
      <c r="B792" s="103"/>
      <c r="C792" s="45" t="s">
        <v>41</v>
      </c>
      <c r="D792" s="139" t="s">
        <v>58</v>
      </c>
      <c r="E792" s="47" t="s">
        <v>43</v>
      </c>
    </row>
    <row r="793" spans="1:5" ht="15" customHeight="1" x14ac:dyDescent="0.2">
      <c r="B793" s="114"/>
      <c r="C793" s="96">
        <v>4349</v>
      </c>
      <c r="D793" s="102" t="s">
        <v>99</v>
      </c>
      <c r="E793" s="75">
        <v>35000000</v>
      </c>
    </row>
    <row r="794" spans="1:5" ht="15" customHeight="1" x14ac:dyDescent="0.2">
      <c r="B794" s="121"/>
      <c r="C794" s="77" t="s">
        <v>45</v>
      </c>
      <c r="D794" s="78"/>
      <c r="E794" s="79">
        <f>SUM(E793:E793)</f>
        <v>35000000</v>
      </c>
    </row>
    <row r="795" spans="1:5" ht="15" customHeight="1" x14ac:dyDescent="0.2"/>
    <row r="796" spans="1:5" ht="15" customHeight="1" x14ac:dyDescent="0.2"/>
    <row r="797" spans="1:5" ht="15" customHeight="1" x14ac:dyDescent="0.25">
      <c r="A797" s="36" t="s">
        <v>509</v>
      </c>
    </row>
    <row r="798" spans="1:5" ht="15" customHeight="1" x14ac:dyDescent="0.2">
      <c r="A798" s="174" t="s">
        <v>494</v>
      </c>
      <c r="B798" s="174"/>
      <c r="C798" s="174"/>
      <c r="D798" s="174"/>
      <c r="E798" s="174"/>
    </row>
    <row r="799" spans="1:5" ht="15" customHeight="1" x14ac:dyDescent="0.2">
      <c r="A799" s="174"/>
      <c r="B799" s="174"/>
      <c r="C799" s="174"/>
      <c r="D799" s="174"/>
      <c r="E799" s="174"/>
    </row>
    <row r="800" spans="1:5" ht="15" customHeight="1" x14ac:dyDescent="0.2">
      <c r="A800" s="175" t="s">
        <v>510</v>
      </c>
      <c r="B800" s="175"/>
      <c r="C800" s="175"/>
      <c r="D800" s="175"/>
      <c r="E800" s="175"/>
    </row>
    <row r="801" spans="1:5" ht="15" customHeight="1" x14ac:dyDescent="0.2">
      <c r="A801" s="175"/>
      <c r="B801" s="175"/>
      <c r="C801" s="175"/>
      <c r="D801" s="175"/>
      <c r="E801" s="175"/>
    </row>
    <row r="802" spans="1:5" ht="15" customHeight="1" x14ac:dyDescent="0.2">
      <c r="A802" s="175"/>
      <c r="B802" s="175"/>
      <c r="C802" s="175"/>
      <c r="D802" s="175"/>
      <c r="E802" s="175"/>
    </row>
    <row r="803" spans="1:5" ht="15" customHeight="1" x14ac:dyDescent="0.2">
      <c r="A803" s="175"/>
      <c r="B803" s="175"/>
      <c r="C803" s="175"/>
      <c r="D803" s="175"/>
      <c r="E803" s="175"/>
    </row>
    <row r="804" spans="1:5" ht="15" customHeight="1" x14ac:dyDescent="0.2">
      <c r="A804" s="175"/>
      <c r="B804" s="175"/>
      <c r="C804" s="175"/>
      <c r="D804" s="175"/>
      <c r="E804" s="175"/>
    </row>
    <row r="805" spans="1:5" ht="15" customHeight="1" x14ac:dyDescent="0.2">
      <c r="A805" s="175"/>
      <c r="B805" s="175"/>
      <c r="C805" s="175"/>
      <c r="D805" s="175"/>
      <c r="E805" s="175"/>
    </row>
    <row r="806" spans="1:5" ht="15" customHeight="1" x14ac:dyDescent="0.2">
      <c r="A806" s="175"/>
      <c r="B806" s="175"/>
      <c r="C806" s="175"/>
      <c r="D806" s="175"/>
      <c r="E806" s="175"/>
    </row>
    <row r="807" spans="1:5" ht="15" customHeight="1" x14ac:dyDescent="0.2">
      <c r="A807" s="175"/>
      <c r="B807" s="175"/>
      <c r="C807" s="175"/>
      <c r="D807" s="175"/>
      <c r="E807" s="175"/>
    </row>
    <row r="808" spans="1:5" ht="15" customHeight="1" x14ac:dyDescent="0.2">
      <c r="A808" s="113"/>
      <c r="B808" s="113"/>
      <c r="C808" s="113"/>
      <c r="D808" s="113"/>
      <c r="E808" s="113"/>
    </row>
    <row r="809" spans="1:5" ht="15" customHeight="1" x14ac:dyDescent="0.25">
      <c r="A809" s="38" t="s">
        <v>16</v>
      </c>
      <c r="B809" s="39"/>
      <c r="C809" s="39"/>
      <c r="D809" s="39"/>
      <c r="E809" s="39"/>
    </row>
    <row r="810" spans="1:5" ht="15" customHeight="1" x14ac:dyDescent="0.2">
      <c r="A810" s="83" t="s">
        <v>53</v>
      </c>
      <c r="B810" s="39"/>
      <c r="C810" s="39"/>
      <c r="D810" s="39"/>
      <c r="E810" s="69" t="s">
        <v>54</v>
      </c>
    </row>
    <row r="811" spans="1:5" ht="15" customHeight="1" x14ac:dyDescent="0.25">
      <c r="A811" s="38"/>
      <c r="B811" s="56"/>
      <c r="C811" s="39"/>
      <c r="D811" s="39"/>
      <c r="E811" s="43"/>
    </row>
    <row r="812" spans="1:5" ht="15" customHeight="1" x14ac:dyDescent="0.2">
      <c r="A812" s="103"/>
      <c r="B812" s="103"/>
      <c r="C812" s="45" t="s">
        <v>41</v>
      </c>
      <c r="D812" s="95" t="s">
        <v>58</v>
      </c>
      <c r="E812" s="47" t="s">
        <v>43</v>
      </c>
    </row>
    <row r="813" spans="1:5" ht="15" customHeight="1" x14ac:dyDescent="0.2">
      <c r="A813" s="104"/>
      <c r="B813" s="105"/>
      <c r="C813" s="96">
        <v>6409</v>
      </c>
      <c r="D813" s="91" t="s">
        <v>78</v>
      </c>
      <c r="E813" s="123">
        <v>-192000</v>
      </c>
    </row>
    <row r="814" spans="1:5" ht="15" customHeight="1" x14ac:dyDescent="0.2">
      <c r="A814" s="107"/>
      <c r="B814" s="108"/>
      <c r="C814" s="53" t="s">
        <v>45</v>
      </c>
      <c r="D814" s="54"/>
      <c r="E814" s="55">
        <f>SUM(E813:E813)</f>
        <v>-192000</v>
      </c>
    </row>
    <row r="815" spans="1:5" ht="15" customHeight="1" x14ac:dyDescent="0.2"/>
    <row r="816" spans="1:5" ht="15" customHeight="1" x14ac:dyDescent="0.25">
      <c r="A816" s="38" t="s">
        <v>16</v>
      </c>
      <c r="B816" s="39"/>
      <c r="C816" s="39"/>
      <c r="D816" s="39"/>
      <c r="E816" s="56"/>
    </row>
    <row r="817" spans="1:5" ht="15" customHeight="1" x14ac:dyDescent="0.2">
      <c r="A817" s="40" t="s">
        <v>38</v>
      </c>
      <c r="B817" s="39"/>
      <c r="C817" s="39"/>
      <c r="D817" s="39"/>
      <c r="E817" s="69" t="s">
        <v>39</v>
      </c>
    </row>
    <row r="818" spans="1:5" ht="15" customHeight="1" x14ac:dyDescent="0.2">
      <c r="A818" s="83"/>
      <c r="B818" s="56"/>
      <c r="C818" s="39"/>
      <c r="D818" s="39"/>
      <c r="E818" s="43"/>
    </row>
    <row r="819" spans="1:5" ht="15" customHeight="1" x14ac:dyDescent="0.2">
      <c r="A819" s="103"/>
      <c r="B819" s="103"/>
      <c r="C819" s="45" t="s">
        <v>41</v>
      </c>
      <c r="D819" s="95" t="s">
        <v>58</v>
      </c>
      <c r="E819" s="47" t="s">
        <v>43</v>
      </c>
    </row>
    <row r="820" spans="1:5" ht="15" customHeight="1" x14ac:dyDescent="0.2">
      <c r="A820" s="103"/>
      <c r="B820" s="103"/>
      <c r="C820" s="61">
        <v>3299</v>
      </c>
      <c r="D820" s="91" t="s">
        <v>65</v>
      </c>
      <c r="E820" s="136">
        <v>-50000</v>
      </c>
    </row>
    <row r="821" spans="1:5" ht="15" customHeight="1" x14ac:dyDescent="0.2">
      <c r="A821" s="103"/>
      <c r="B821" s="103"/>
      <c r="C821" s="61">
        <v>3299</v>
      </c>
      <c r="D821" s="91" t="s">
        <v>65</v>
      </c>
      <c r="E821" s="136">
        <v>242000</v>
      </c>
    </row>
    <row r="822" spans="1:5" ht="15" customHeight="1" x14ac:dyDescent="0.2">
      <c r="A822" s="126"/>
      <c r="B822" s="126"/>
      <c r="C822" s="53" t="s">
        <v>45</v>
      </c>
      <c r="D822" s="54"/>
      <c r="E822" s="55">
        <f>SUM(E820:E821)</f>
        <v>192000</v>
      </c>
    </row>
    <row r="823" spans="1:5" ht="15" customHeight="1" x14ac:dyDescent="0.2"/>
    <row r="824" spans="1:5" ht="15" customHeight="1" x14ac:dyDescent="0.2"/>
    <row r="825" spans="1:5" ht="15" customHeight="1" x14ac:dyDescent="0.2"/>
    <row r="826" spans="1:5" ht="15" customHeight="1" x14ac:dyDescent="0.2"/>
    <row r="827" spans="1:5" ht="15" customHeight="1" x14ac:dyDescent="0.2"/>
    <row r="828" spans="1:5" ht="15" customHeight="1" x14ac:dyDescent="0.2"/>
    <row r="829" spans="1:5" ht="15" customHeight="1" x14ac:dyDescent="0.2"/>
    <row r="830" spans="1:5" ht="15" customHeight="1" x14ac:dyDescent="0.2"/>
    <row r="831" spans="1:5" ht="15" customHeight="1" x14ac:dyDescent="0.2"/>
    <row r="832" spans="1:5" ht="15" customHeight="1" x14ac:dyDescent="0.2"/>
    <row r="833" spans="1:5" ht="15" customHeight="1" x14ac:dyDescent="0.2"/>
    <row r="834" spans="1:5" ht="15" customHeight="1" x14ac:dyDescent="0.25">
      <c r="A834" s="36" t="s">
        <v>511</v>
      </c>
    </row>
    <row r="835" spans="1:5" ht="15" customHeight="1" x14ac:dyDescent="0.2">
      <c r="A835" s="176" t="s">
        <v>101</v>
      </c>
      <c r="B835" s="176"/>
      <c r="C835" s="176"/>
      <c r="D835" s="176"/>
      <c r="E835" s="176"/>
    </row>
    <row r="836" spans="1:5" ht="15" customHeight="1" x14ac:dyDescent="0.2">
      <c r="A836" s="176"/>
      <c r="B836" s="176"/>
      <c r="C836" s="176"/>
      <c r="D836" s="176"/>
      <c r="E836" s="176"/>
    </row>
    <row r="837" spans="1:5" ht="15" customHeight="1" x14ac:dyDescent="0.2">
      <c r="A837" s="175" t="s">
        <v>512</v>
      </c>
      <c r="B837" s="175"/>
      <c r="C837" s="175"/>
      <c r="D837" s="175"/>
      <c r="E837" s="175"/>
    </row>
    <row r="838" spans="1:5" ht="15" customHeight="1" x14ac:dyDescent="0.2">
      <c r="A838" s="175"/>
      <c r="B838" s="175"/>
      <c r="C838" s="175"/>
      <c r="D838" s="175"/>
      <c r="E838" s="175"/>
    </row>
    <row r="839" spans="1:5" ht="15" customHeight="1" x14ac:dyDescent="0.2">
      <c r="A839" s="175"/>
      <c r="B839" s="175"/>
      <c r="C839" s="175"/>
      <c r="D839" s="175"/>
      <c r="E839" s="175"/>
    </row>
    <row r="840" spans="1:5" ht="15" customHeight="1" x14ac:dyDescent="0.2">
      <c r="A840" s="175"/>
      <c r="B840" s="175"/>
      <c r="C840" s="175"/>
      <c r="D840" s="175"/>
      <c r="E840" s="175"/>
    </row>
    <row r="841" spans="1:5" ht="15" customHeight="1" x14ac:dyDescent="0.2">
      <c r="A841" s="175"/>
      <c r="B841" s="175"/>
      <c r="C841" s="175"/>
      <c r="D841" s="175"/>
      <c r="E841" s="175"/>
    </row>
    <row r="842" spans="1:5" ht="15" customHeight="1" x14ac:dyDescent="0.2">
      <c r="A842" s="175"/>
      <c r="B842" s="175"/>
      <c r="C842" s="175"/>
      <c r="D842" s="175"/>
      <c r="E842" s="175"/>
    </row>
    <row r="843" spans="1:5" ht="15" customHeight="1" x14ac:dyDescent="0.2">
      <c r="A843" s="175"/>
      <c r="B843" s="175"/>
      <c r="C843" s="175"/>
      <c r="D843" s="175"/>
      <c r="E843" s="175"/>
    </row>
    <row r="844" spans="1:5" ht="15" customHeight="1" x14ac:dyDescent="0.2">
      <c r="A844" s="113"/>
      <c r="B844" s="113"/>
      <c r="C844" s="113"/>
      <c r="D844" s="113"/>
      <c r="E844" s="113"/>
    </row>
    <row r="845" spans="1:5" ht="15" customHeight="1" x14ac:dyDescent="0.25">
      <c r="A845" s="68" t="s">
        <v>16</v>
      </c>
      <c r="B845" s="41"/>
      <c r="C845" s="41"/>
      <c r="D845" s="56"/>
      <c r="E845" s="56"/>
    </row>
    <row r="846" spans="1:5" ht="15" customHeight="1" x14ac:dyDescent="0.2">
      <c r="A846" s="40" t="s">
        <v>81</v>
      </c>
      <c r="B846" s="41"/>
      <c r="C846" s="41"/>
      <c r="D846" s="41"/>
      <c r="E846" s="42" t="s">
        <v>155</v>
      </c>
    </row>
    <row r="847" spans="1:5" ht="15" customHeight="1" x14ac:dyDescent="0.2">
      <c r="A847" s="87"/>
      <c r="B847" s="88"/>
      <c r="C847" s="41"/>
      <c r="D847" s="87"/>
      <c r="E847" s="89"/>
    </row>
    <row r="848" spans="1:5" ht="15" customHeight="1" x14ac:dyDescent="0.2">
      <c r="A848" s="118"/>
      <c r="B848" s="118"/>
      <c r="C848" s="44" t="s">
        <v>41</v>
      </c>
      <c r="D848" s="95" t="s">
        <v>58</v>
      </c>
      <c r="E848" s="44" t="s">
        <v>43</v>
      </c>
    </row>
    <row r="849" spans="1:5" ht="15" customHeight="1" x14ac:dyDescent="0.2">
      <c r="A849" s="158"/>
      <c r="B849" s="105"/>
      <c r="C849" s="61">
        <v>6402</v>
      </c>
      <c r="D849" s="159" t="s">
        <v>121</v>
      </c>
      <c r="E849" s="75">
        <v>-167.12</v>
      </c>
    </row>
    <row r="850" spans="1:5" ht="15" customHeight="1" x14ac:dyDescent="0.2">
      <c r="A850" s="121"/>
      <c r="B850" s="41"/>
      <c r="C850" s="77" t="s">
        <v>45</v>
      </c>
      <c r="D850" s="92"/>
      <c r="E850" s="93">
        <f>SUM(E849:E849)</f>
        <v>-167.12</v>
      </c>
    </row>
    <row r="851" spans="1:5" ht="15" customHeight="1" x14ac:dyDescent="0.2"/>
    <row r="852" spans="1:5" ht="15" customHeight="1" x14ac:dyDescent="0.25">
      <c r="A852" s="68" t="s">
        <v>16</v>
      </c>
      <c r="B852" s="41"/>
      <c r="C852" s="41"/>
      <c r="D852" s="41"/>
      <c r="E852" s="41"/>
    </row>
    <row r="853" spans="1:5" ht="15" customHeight="1" x14ac:dyDescent="0.2">
      <c r="A853" s="40" t="s">
        <v>53</v>
      </c>
      <c r="B853" s="41"/>
      <c r="C853" s="41"/>
      <c r="D853" s="41"/>
      <c r="E853" s="42" t="s">
        <v>54</v>
      </c>
    </row>
    <row r="854" spans="1:5" ht="15" customHeight="1" x14ac:dyDescent="0.25">
      <c r="A854" s="87"/>
      <c r="B854" s="68"/>
      <c r="C854" s="41"/>
      <c r="D854" s="41"/>
      <c r="E854" s="71"/>
    </row>
    <row r="855" spans="1:5" ht="15" customHeight="1" x14ac:dyDescent="0.2">
      <c r="A855" s="118"/>
      <c r="B855" s="103"/>
      <c r="C855" s="44" t="s">
        <v>41</v>
      </c>
      <c r="D855" s="95" t="s">
        <v>58</v>
      </c>
      <c r="E855" s="44" t="s">
        <v>43</v>
      </c>
    </row>
    <row r="856" spans="1:5" ht="15" customHeight="1" x14ac:dyDescent="0.2">
      <c r="A856" s="114"/>
      <c r="B856" s="115"/>
      <c r="C856" s="61">
        <v>6409</v>
      </c>
      <c r="D856" s="91" t="s">
        <v>78</v>
      </c>
      <c r="E856" s="75">
        <v>167.12</v>
      </c>
    </row>
    <row r="857" spans="1:5" ht="15" customHeight="1" x14ac:dyDescent="0.2">
      <c r="A857" s="121"/>
      <c r="B857" s="128"/>
      <c r="C857" s="77" t="s">
        <v>45</v>
      </c>
      <c r="D857" s="92"/>
      <c r="E857" s="93">
        <f>SUM(E856:E856)</f>
        <v>167.12</v>
      </c>
    </row>
    <row r="858" spans="1:5" ht="15" customHeight="1" x14ac:dyDescent="0.2"/>
    <row r="859" spans="1:5" ht="15" customHeight="1" x14ac:dyDescent="0.2"/>
    <row r="860" spans="1:5" ht="15" customHeight="1" x14ac:dyDescent="0.25">
      <c r="A860" s="36" t="s">
        <v>513</v>
      </c>
    </row>
    <row r="861" spans="1:5" ht="15" customHeight="1" x14ac:dyDescent="0.2">
      <c r="A861" s="176" t="s">
        <v>514</v>
      </c>
      <c r="B861" s="176"/>
      <c r="C861" s="176"/>
      <c r="D861" s="176"/>
      <c r="E861" s="176"/>
    </row>
    <row r="862" spans="1:5" ht="15" customHeight="1" x14ac:dyDescent="0.2">
      <c r="A862" s="176"/>
      <c r="B862" s="176"/>
      <c r="C862" s="176"/>
      <c r="D862" s="176"/>
      <c r="E862" s="176"/>
    </row>
    <row r="863" spans="1:5" ht="15" customHeight="1" x14ac:dyDescent="0.2">
      <c r="A863" s="175" t="s">
        <v>515</v>
      </c>
      <c r="B863" s="175"/>
      <c r="C863" s="175"/>
      <c r="D863" s="175"/>
      <c r="E863" s="175"/>
    </row>
    <row r="864" spans="1:5" ht="15" customHeight="1" x14ac:dyDescent="0.2">
      <c r="A864" s="175"/>
      <c r="B864" s="175"/>
      <c r="C864" s="175"/>
      <c r="D864" s="175"/>
      <c r="E864" s="175"/>
    </row>
    <row r="865" spans="1:5" ht="15" customHeight="1" x14ac:dyDescent="0.2">
      <c r="A865" s="175"/>
      <c r="B865" s="175"/>
      <c r="C865" s="175"/>
      <c r="D865" s="175"/>
      <c r="E865" s="175"/>
    </row>
    <row r="866" spans="1:5" ht="15" customHeight="1" x14ac:dyDescent="0.2">
      <c r="A866" s="175"/>
      <c r="B866" s="175"/>
      <c r="C866" s="175"/>
      <c r="D866" s="175"/>
      <c r="E866" s="175"/>
    </row>
    <row r="867" spans="1:5" ht="15" customHeight="1" x14ac:dyDescent="0.2">
      <c r="A867" s="175"/>
      <c r="B867" s="175"/>
      <c r="C867" s="175"/>
      <c r="D867" s="175"/>
      <c r="E867" s="175"/>
    </row>
    <row r="868" spans="1:5" ht="15" customHeight="1" x14ac:dyDescent="0.2">
      <c r="A868" s="175"/>
      <c r="B868" s="175"/>
      <c r="C868" s="175"/>
      <c r="D868" s="175"/>
      <c r="E868" s="175"/>
    </row>
    <row r="869" spans="1:5" ht="15" customHeight="1" x14ac:dyDescent="0.2">
      <c r="A869" s="67"/>
      <c r="B869" s="67"/>
      <c r="C869" s="67"/>
      <c r="D869" s="67"/>
      <c r="E869" s="67"/>
    </row>
    <row r="870" spans="1:5" ht="15" customHeight="1" x14ac:dyDescent="0.25">
      <c r="A870" s="68" t="s">
        <v>16</v>
      </c>
      <c r="B870" s="41"/>
      <c r="C870" s="41"/>
      <c r="D870" s="56"/>
      <c r="E870" s="56"/>
    </row>
    <row r="871" spans="1:5" ht="15" customHeight="1" x14ac:dyDescent="0.2">
      <c r="A871" s="40" t="s">
        <v>124</v>
      </c>
      <c r="B871" s="39"/>
      <c r="C871" s="39"/>
      <c r="D871" s="39"/>
      <c r="E871" s="69" t="s">
        <v>125</v>
      </c>
    </row>
    <row r="872" spans="1:5" ht="15" customHeight="1" x14ac:dyDescent="0.25">
      <c r="A872" s="38"/>
      <c r="B872" s="88"/>
      <c r="C872" s="41"/>
      <c r="D872" s="87"/>
      <c r="E872" s="89"/>
    </row>
    <row r="873" spans="1:5" ht="15" customHeight="1" x14ac:dyDescent="0.2">
      <c r="A873" s="118"/>
      <c r="B873" s="118"/>
      <c r="C873" s="44" t="s">
        <v>41</v>
      </c>
      <c r="D873" s="95" t="s">
        <v>58</v>
      </c>
      <c r="E873" s="47" t="s">
        <v>43</v>
      </c>
    </row>
    <row r="874" spans="1:5" ht="15" customHeight="1" x14ac:dyDescent="0.2">
      <c r="A874" s="114"/>
      <c r="B874" s="115"/>
      <c r="C874" s="61">
        <v>3319</v>
      </c>
      <c r="D874" s="91" t="s">
        <v>65</v>
      </c>
      <c r="E874" s="75">
        <v>-1000</v>
      </c>
    </row>
    <row r="875" spans="1:5" ht="15" customHeight="1" x14ac:dyDescent="0.2">
      <c r="A875" s="121"/>
      <c r="B875" s="41"/>
      <c r="C875" s="77" t="s">
        <v>45</v>
      </c>
      <c r="D875" s="92"/>
      <c r="E875" s="93">
        <f>SUM(E874:E874)</f>
        <v>-1000</v>
      </c>
    </row>
    <row r="876" spans="1:5" ht="15" customHeight="1" x14ac:dyDescent="0.2"/>
    <row r="877" spans="1:5" ht="15" customHeight="1" x14ac:dyDescent="0.25">
      <c r="A877" s="38" t="s">
        <v>16</v>
      </c>
      <c r="B877" s="39"/>
      <c r="C877" s="39"/>
      <c r="D877" s="39"/>
      <c r="E877" s="39"/>
    </row>
    <row r="878" spans="1:5" ht="15" customHeight="1" x14ac:dyDescent="0.2">
      <c r="A878" s="83" t="s">
        <v>187</v>
      </c>
      <c r="E878" t="s">
        <v>188</v>
      </c>
    </row>
    <row r="879" spans="1:5" ht="15" customHeight="1" x14ac:dyDescent="0.25">
      <c r="A879" s="38"/>
      <c r="B879" s="56"/>
      <c r="C879" s="39"/>
      <c r="D879" s="39"/>
      <c r="E879" s="43"/>
    </row>
    <row r="880" spans="1:5" ht="15" customHeight="1" x14ac:dyDescent="0.2">
      <c r="A880" s="118"/>
      <c r="B880" s="118"/>
      <c r="C880" s="45" t="s">
        <v>41</v>
      </c>
      <c r="D880" s="95" t="s">
        <v>58</v>
      </c>
      <c r="E880" s="47" t="s">
        <v>43</v>
      </c>
    </row>
    <row r="881" spans="1:5" ht="15" customHeight="1" x14ac:dyDescent="0.2">
      <c r="A881" s="180"/>
      <c r="B881" s="115"/>
      <c r="C881" s="96">
        <v>6172</v>
      </c>
      <c r="D881" s="159" t="s">
        <v>121</v>
      </c>
      <c r="E881" s="120">
        <v>1000</v>
      </c>
    </row>
    <row r="882" spans="1:5" ht="15" customHeight="1" x14ac:dyDescent="0.2">
      <c r="A882" s="114"/>
      <c r="B882" s="115"/>
      <c r="C882" s="53" t="s">
        <v>45</v>
      </c>
      <c r="D882" s="54"/>
      <c r="E882" s="55">
        <f>SUM(E881:E881)</f>
        <v>1000</v>
      </c>
    </row>
    <row r="883" spans="1:5" ht="15" customHeight="1" x14ac:dyDescent="0.2"/>
    <row r="884" spans="1:5" ht="15" customHeight="1" x14ac:dyDescent="0.2"/>
    <row r="885" spans="1:5" ht="15" customHeight="1" x14ac:dyDescent="0.2"/>
    <row r="886" spans="1:5" ht="15" customHeight="1" x14ac:dyDescent="0.25">
      <c r="A886" s="36" t="s">
        <v>516</v>
      </c>
    </row>
    <row r="887" spans="1:5" ht="15" customHeight="1" x14ac:dyDescent="0.2">
      <c r="A887" s="174" t="s">
        <v>517</v>
      </c>
      <c r="B887" s="174"/>
      <c r="C887" s="174"/>
      <c r="D887" s="174"/>
      <c r="E887" s="174"/>
    </row>
    <row r="888" spans="1:5" ht="15" customHeight="1" x14ac:dyDescent="0.2">
      <c r="A888" s="174"/>
      <c r="B888" s="174"/>
      <c r="C888" s="174"/>
      <c r="D888" s="174"/>
      <c r="E888" s="174"/>
    </row>
    <row r="889" spans="1:5" ht="15" customHeight="1" x14ac:dyDescent="0.2">
      <c r="A889" s="175" t="s">
        <v>518</v>
      </c>
      <c r="B889" s="175"/>
      <c r="C889" s="175"/>
      <c r="D889" s="175"/>
      <c r="E889" s="175"/>
    </row>
    <row r="890" spans="1:5" ht="15" customHeight="1" x14ac:dyDescent="0.2">
      <c r="A890" s="175"/>
      <c r="B890" s="175"/>
      <c r="C890" s="175"/>
      <c r="D890" s="175"/>
      <c r="E890" s="175"/>
    </row>
    <row r="891" spans="1:5" ht="15" customHeight="1" x14ac:dyDescent="0.2">
      <c r="A891" s="175"/>
      <c r="B891" s="175"/>
      <c r="C891" s="175"/>
      <c r="D891" s="175"/>
      <c r="E891" s="175"/>
    </row>
    <row r="892" spans="1:5" ht="15" customHeight="1" x14ac:dyDescent="0.2">
      <c r="A892" s="175"/>
      <c r="B892" s="175"/>
      <c r="C892" s="175"/>
      <c r="D892" s="175"/>
      <c r="E892" s="175"/>
    </row>
    <row r="893" spans="1:5" ht="15" customHeight="1" x14ac:dyDescent="0.2">
      <c r="A893" s="175"/>
      <c r="B893" s="175"/>
      <c r="C893" s="175"/>
      <c r="D893" s="175"/>
      <c r="E893" s="175"/>
    </row>
    <row r="894" spans="1:5" ht="15" customHeight="1" x14ac:dyDescent="0.2">
      <c r="A894" s="175"/>
      <c r="B894" s="175"/>
      <c r="C894" s="175"/>
      <c r="D894" s="175"/>
      <c r="E894" s="175"/>
    </row>
    <row r="895" spans="1:5" ht="15" customHeight="1" x14ac:dyDescent="0.2">
      <c r="A895" s="175"/>
      <c r="B895" s="175"/>
      <c r="C895" s="175"/>
      <c r="D895" s="175"/>
      <c r="E895" s="175"/>
    </row>
    <row r="896" spans="1:5" ht="15" customHeight="1" x14ac:dyDescent="0.2">
      <c r="A896" s="175"/>
      <c r="B896" s="175"/>
      <c r="C896" s="175"/>
      <c r="D896" s="175"/>
      <c r="E896" s="175"/>
    </row>
    <row r="897" spans="1:5" ht="15" customHeight="1" x14ac:dyDescent="0.2">
      <c r="A897" s="56"/>
      <c r="B897" s="122"/>
      <c r="C897" s="56"/>
      <c r="D897" s="56"/>
      <c r="E897" s="56"/>
    </row>
    <row r="898" spans="1:5" ht="15" customHeight="1" x14ac:dyDescent="0.25">
      <c r="A898" s="38" t="s">
        <v>16</v>
      </c>
      <c r="B898" s="39"/>
      <c r="C898" s="39"/>
      <c r="D898" s="39"/>
      <c r="E898" s="56"/>
    </row>
    <row r="899" spans="1:5" ht="15" customHeight="1" x14ac:dyDescent="0.2">
      <c r="A899" s="83" t="s">
        <v>159</v>
      </c>
      <c r="B899" s="146"/>
      <c r="C899" s="146"/>
      <c r="D899" s="146"/>
      <c r="E899" s="56" t="s">
        <v>160</v>
      </c>
    </row>
    <row r="900" spans="1:5" ht="15" customHeight="1" x14ac:dyDescent="0.2"/>
    <row r="901" spans="1:5" ht="15" customHeight="1" x14ac:dyDescent="0.2">
      <c r="B901" s="44" t="s">
        <v>40</v>
      </c>
      <c r="C901" s="45" t="s">
        <v>41</v>
      </c>
      <c r="D901" s="59" t="s">
        <v>42</v>
      </c>
      <c r="E901" s="47" t="s">
        <v>43</v>
      </c>
    </row>
    <row r="902" spans="1:5" ht="15" customHeight="1" x14ac:dyDescent="0.2">
      <c r="B902" s="48">
        <v>307</v>
      </c>
      <c r="C902" s="61"/>
      <c r="D902" s="62" t="s">
        <v>183</v>
      </c>
      <c r="E902" s="75">
        <v>-3000000</v>
      </c>
    </row>
    <row r="903" spans="1:5" ht="15" customHeight="1" x14ac:dyDescent="0.2">
      <c r="B903" s="155"/>
      <c r="C903" s="53" t="s">
        <v>45</v>
      </c>
      <c r="D903" s="65"/>
      <c r="E903" s="66">
        <f>SUM(E902:E902)</f>
        <v>-3000000</v>
      </c>
    </row>
    <row r="904" spans="1:5" ht="15" customHeight="1" x14ac:dyDescent="0.2">
      <c r="B904" s="157"/>
      <c r="C904" s="110"/>
      <c r="D904" s="193"/>
      <c r="E904" s="194"/>
    </row>
    <row r="905" spans="1:5" ht="15" customHeight="1" x14ac:dyDescent="0.25">
      <c r="A905" s="38" t="s">
        <v>16</v>
      </c>
      <c r="B905" s="124"/>
      <c r="C905" s="39"/>
      <c r="D905" s="39"/>
      <c r="E905" s="39"/>
    </row>
    <row r="906" spans="1:5" ht="15" customHeight="1" x14ac:dyDescent="0.2">
      <c r="A906" s="40" t="s">
        <v>94</v>
      </c>
      <c r="B906" s="41"/>
      <c r="C906" s="41"/>
      <c r="D906" s="41"/>
      <c r="E906" s="42" t="s">
        <v>95</v>
      </c>
    </row>
    <row r="907" spans="1:5" ht="15" customHeight="1" x14ac:dyDescent="0.2">
      <c r="A907" s="56"/>
      <c r="B907" s="125"/>
      <c r="C907" s="39"/>
      <c r="D907" s="56"/>
      <c r="E907" s="58"/>
    </row>
    <row r="908" spans="1:5" ht="15" customHeight="1" x14ac:dyDescent="0.2">
      <c r="B908" s="44" t="s">
        <v>40</v>
      </c>
      <c r="C908" s="45" t="s">
        <v>41</v>
      </c>
      <c r="D908" s="59" t="s">
        <v>42</v>
      </c>
      <c r="E908" s="47" t="s">
        <v>43</v>
      </c>
    </row>
    <row r="909" spans="1:5" ht="15" customHeight="1" x14ac:dyDescent="0.2">
      <c r="B909" s="84">
        <v>12</v>
      </c>
      <c r="C909" s="61"/>
      <c r="D909" s="62" t="s">
        <v>183</v>
      </c>
      <c r="E909" s="120">
        <v>3000000</v>
      </c>
    </row>
    <row r="910" spans="1:5" ht="15" customHeight="1" x14ac:dyDescent="0.2">
      <c r="B910" s="155"/>
      <c r="C910" s="53" t="s">
        <v>45</v>
      </c>
      <c r="D910" s="65"/>
      <c r="E910" s="66">
        <f>SUM(E909:E909)</f>
        <v>3000000</v>
      </c>
    </row>
    <row r="911" spans="1:5" ht="15" customHeight="1" x14ac:dyDescent="0.2"/>
    <row r="912" spans="1:5" ht="15" customHeight="1" x14ac:dyDescent="0.2"/>
    <row r="913" spans="1:5" ht="15" customHeight="1" x14ac:dyDescent="0.25">
      <c r="A913" s="36" t="s">
        <v>519</v>
      </c>
    </row>
    <row r="914" spans="1:5" ht="15" customHeight="1" x14ac:dyDescent="0.2">
      <c r="A914" s="174" t="s">
        <v>185</v>
      </c>
      <c r="B914" s="174"/>
      <c r="C914" s="174"/>
      <c r="D914" s="174"/>
      <c r="E914" s="174"/>
    </row>
    <row r="915" spans="1:5" ht="15" customHeight="1" x14ac:dyDescent="0.2">
      <c r="A915" s="174"/>
      <c r="B915" s="174"/>
      <c r="C915" s="174"/>
      <c r="D915" s="174"/>
      <c r="E915" s="174"/>
    </row>
    <row r="916" spans="1:5" ht="15" customHeight="1" x14ac:dyDescent="0.2">
      <c r="A916" s="175" t="s">
        <v>520</v>
      </c>
      <c r="B916" s="175"/>
      <c r="C916" s="175"/>
      <c r="D916" s="175"/>
      <c r="E916" s="175"/>
    </row>
    <row r="917" spans="1:5" ht="15" customHeight="1" x14ac:dyDescent="0.2">
      <c r="A917" s="175"/>
      <c r="B917" s="175"/>
      <c r="C917" s="175"/>
      <c r="D917" s="175"/>
      <c r="E917" s="175"/>
    </row>
    <row r="918" spans="1:5" ht="15" customHeight="1" x14ac:dyDescent="0.2">
      <c r="A918" s="175"/>
      <c r="B918" s="175"/>
      <c r="C918" s="175"/>
      <c r="D918" s="175"/>
      <c r="E918" s="175"/>
    </row>
    <row r="919" spans="1:5" ht="15" customHeight="1" x14ac:dyDescent="0.2">
      <c r="A919" s="175"/>
      <c r="B919" s="175"/>
      <c r="C919" s="175"/>
      <c r="D919" s="175"/>
      <c r="E919" s="175"/>
    </row>
    <row r="920" spans="1:5" ht="15" customHeight="1" x14ac:dyDescent="0.2">
      <c r="A920" s="175"/>
      <c r="B920" s="175"/>
      <c r="C920" s="175"/>
      <c r="D920" s="175"/>
      <c r="E920" s="175"/>
    </row>
    <row r="921" spans="1:5" ht="15" customHeight="1" x14ac:dyDescent="0.2"/>
    <row r="922" spans="1:5" ht="15" customHeight="1" x14ac:dyDescent="0.25">
      <c r="A922" s="38" t="s">
        <v>16</v>
      </c>
      <c r="B922" s="39"/>
      <c r="C922" s="39"/>
      <c r="D922" s="39"/>
      <c r="E922" s="56"/>
    </row>
    <row r="923" spans="1:5" ht="15" customHeight="1" x14ac:dyDescent="0.2">
      <c r="A923" s="40" t="s">
        <v>187</v>
      </c>
      <c r="B923" s="39"/>
      <c r="C923" s="39"/>
      <c r="D923" s="39"/>
      <c r="E923" s="69" t="s">
        <v>188</v>
      </c>
    </row>
    <row r="924" spans="1:5" ht="15" customHeight="1" x14ac:dyDescent="0.2">
      <c r="B924" s="131"/>
      <c r="C924" s="39"/>
      <c r="D924" s="39"/>
      <c r="E924" s="43"/>
    </row>
    <row r="925" spans="1:5" ht="15" customHeight="1" x14ac:dyDescent="0.2">
      <c r="B925" s="103"/>
      <c r="C925" s="45" t="s">
        <v>41</v>
      </c>
      <c r="D925" s="46" t="s">
        <v>58</v>
      </c>
      <c r="E925" s="47" t="s">
        <v>43</v>
      </c>
    </row>
    <row r="926" spans="1:5" ht="15" customHeight="1" x14ac:dyDescent="0.2">
      <c r="B926" s="116"/>
      <c r="C926" s="96">
        <v>6172</v>
      </c>
      <c r="D926" s="91" t="s">
        <v>189</v>
      </c>
      <c r="E926" s="51">
        <v>-300000</v>
      </c>
    </row>
    <row r="927" spans="1:5" ht="15" customHeight="1" x14ac:dyDescent="0.2">
      <c r="B927" s="116"/>
      <c r="C927" s="96">
        <v>6172</v>
      </c>
      <c r="D927" s="91" t="s">
        <v>65</v>
      </c>
      <c r="E927" s="51">
        <v>300000</v>
      </c>
    </row>
    <row r="928" spans="1:5" ht="15" customHeight="1" x14ac:dyDescent="0.2">
      <c r="B928" s="116"/>
      <c r="C928" s="53" t="s">
        <v>45</v>
      </c>
      <c r="D928" s="54"/>
      <c r="E928" s="55">
        <f>SUM(E926:E927)</f>
        <v>0</v>
      </c>
    </row>
    <row r="929" spans="1:5" ht="15" customHeight="1" x14ac:dyDescent="0.2"/>
    <row r="930" spans="1:5" ht="15" customHeight="1" x14ac:dyDescent="0.2"/>
    <row r="931" spans="1:5" ht="15" customHeight="1" x14ac:dyDescent="0.2"/>
    <row r="932" spans="1:5" ht="15" customHeight="1" x14ac:dyDescent="0.2"/>
    <row r="933" spans="1:5" ht="15" customHeight="1" x14ac:dyDescent="0.2"/>
    <row r="934" spans="1:5" ht="15" customHeight="1" x14ac:dyDescent="0.2"/>
    <row r="935" spans="1:5" ht="15" customHeight="1" x14ac:dyDescent="0.2"/>
    <row r="936" spans="1:5" ht="15" customHeight="1" x14ac:dyDescent="0.2"/>
    <row r="937" spans="1:5" ht="15" customHeight="1" x14ac:dyDescent="0.2"/>
    <row r="938" spans="1:5" ht="15" customHeight="1" x14ac:dyDescent="0.25">
      <c r="A938" s="36" t="s">
        <v>521</v>
      </c>
    </row>
    <row r="939" spans="1:5" ht="15" customHeight="1" x14ac:dyDescent="0.2">
      <c r="A939" s="174" t="s">
        <v>108</v>
      </c>
      <c r="B939" s="174"/>
      <c r="C939" s="174"/>
      <c r="D939" s="174"/>
      <c r="E939" s="174"/>
    </row>
    <row r="940" spans="1:5" ht="15" customHeight="1" x14ac:dyDescent="0.2">
      <c r="A940" s="174"/>
      <c r="B940" s="174"/>
      <c r="C940" s="174"/>
      <c r="D940" s="174"/>
      <c r="E940" s="174"/>
    </row>
    <row r="941" spans="1:5" ht="15" customHeight="1" x14ac:dyDescent="0.2">
      <c r="A941" s="177" t="s">
        <v>522</v>
      </c>
      <c r="B941" s="177"/>
      <c r="C941" s="177"/>
      <c r="D941" s="177"/>
      <c r="E941" s="177"/>
    </row>
    <row r="942" spans="1:5" ht="15" customHeight="1" x14ac:dyDescent="0.2">
      <c r="A942" s="177"/>
      <c r="B942" s="177"/>
      <c r="C942" s="177"/>
      <c r="D942" s="177"/>
      <c r="E942" s="177"/>
    </row>
    <row r="943" spans="1:5" ht="15" customHeight="1" x14ac:dyDescent="0.2">
      <c r="A943" s="177"/>
      <c r="B943" s="177"/>
      <c r="C943" s="177"/>
      <c r="D943" s="177"/>
      <c r="E943" s="177"/>
    </row>
    <row r="944" spans="1:5" ht="15" customHeight="1" x14ac:dyDescent="0.2">
      <c r="A944" s="177"/>
      <c r="B944" s="177"/>
      <c r="C944" s="177"/>
      <c r="D944" s="177"/>
      <c r="E944" s="177"/>
    </row>
    <row r="945" spans="1:7" ht="15" customHeight="1" x14ac:dyDescent="0.2">
      <c r="A945" s="177"/>
      <c r="B945" s="177"/>
      <c r="C945" s="177"/>
      <c r="D945" s="177"/>
      <c r="E945" s="177"/>
    </row>
    <row r="946" spans="1:7" ht="15" customHeight="1" x14ac:dyDescent="0.2">
      <c r="A946" s="177"/>
      <c r="B946" s="177"/>
      <c r="C946" s="177"/>
      <c r="D946" s="177"/>
      <c r="E946" s="177"/>
    </row>
    <row r="947" spans="1:7" ht="15" customHeight="1" x14ac:dyDescent="0.2">
      <c r="A947" s="177"/>
      <c r="B947" s="177"/>
      <c r="C947" s="177"/>
      <c r="D947" s="177"/>
      <c r="E947" s="177"/>
    </row>
    <row r="948" spans="1:7" ht="15" customHeight="1" x14ac:dyDescent="0.2"/>
    <row r="949" spans="1:7" ht="15" customHeight="1" x14ac:dyDescent="0.25">
      <c r="A949" s="38" t="s">
        <v>16</v>
      </c>
      <c r="B949" s="39"/>
      <c r="C949" s="39"/>
      <c r="D949" s="39"/>
      <c r="E949" s="39"/>
    </row>
    <row r="950" spans="1:7" ht="15" customHeight="1" x14ac:dyDescent="0.2">
      <c r="A950" s="129" t="s">
        <v>81</v>
      </c>
      <c r="B950" s="39"/>
      <c r="C950" s="39"/>
      <c r="D950" s="39"/>
      <c r="E950" s="69" t="s">
        <v>103</v>
      </c>
    </row>
    <row r="951" spans="1:7" ht="15" customHeight="1" x14ac:dyDescent="0.2">
      <c r="A951" s="130"/>
      <c r="B951" s="131"/>
      <c r="C951" s="39"/>
      <c r="D951" s="39"/>
      <c r="E951" s="43"/>
    </row>
    <row r="952" spans="1:7" ht="15" customHeight="1" x14ac:dyDescent="0.2">
      <c r="A952" s="103"/>
      <c r="B952" s="103"/>
      <c r="C952" s="45" t="s">
        <v>41</v>
      </c>
      <c r="D952" s="46" t="s">
        <v>58</v>
      </c>
      <c r="E952" s="44" t="s">
        <v>43</v>
      </c>
    </row>
    <row r="953" spans="1:7" ht="15" customHeight="1" x14ac:dyDescent="0.2">
      <c r="A953" s="114"/>
      <c r="B953" s="108"/>
      <c r="C953" s="61">
        <v>2212</v>
      </c>
      <c r="D953" s="97" t="s">
        <v>111</v>
      </c>
      <c r="E953" s="75">
        <f>-500000-491000-500000</f>
        <v>-1491000</v>
      </c>
    </row>
    <row r="954" spans="1:7" ht="15" customHeight="1" x14ac:dyDescent="0.2">
      <c r="A954" s="114"/>
      <c r="B954" s="108"/>
      <c r="C954" s="61">
        <v>2219</v>
      </c>
      <c r="D954" s="97" t="s">
        <v>111</v>
      </c>
      <c r="E954" s="75">
        <v>-500000</v>
      </c>
    </row>
    <row r="955" spans="1:7" ht="15" customHeight="1" x14ac:dyDescent="0.2">
      <c r="A955" s="114"/>
      <c r="B955" s="108"/>
      <c r="C955" s="61">
        <v>3399</v>
      </c>
      <c r="D955" s="97" t="s">
        <v>111</v>
      </c>
      <c r="E955" s="75">
        <v>-1500000</v>
      </c>
    </row>
    <row r="956" spans="1:7" ht="15" customHeight="1" x14ac:dyDescent="0.2">
      <c r="A956" s="114"/>
      <c r="B956" s="108"/>
      <c r="C956" s="61">
        <v>3631</v>
      </c>
      <c r="D956" s="97" t="s">
        <v>111</v>
      </c>
      <c r="E956" s="75">
        <v>-61000</v>
      </c>
    </row>
    <row r="957" spans="1:7" ht="15" customHeight="1" x14ac:dyDescent="0.2">
      <c r="A957" s="114"/>
      <c r="B957" s="108"/>
      <c r="C957" s="61">
        <v>3636</v>
      </c>
      <c r="D957" s="97" t="s">
        <v>111</v>
      </c>
      <c r="E957" s="75">
        <f>-500000-300000</f>
        <v>-800000</v>
      </c>
    </row>
    <row r="958" spans="1:7" ht="15" customHeight="1" x14ac:dyDescent="0.2">
      <c r="A958" s="114"/>
      <c r="B958" s="108"/>
      <c r="C958" s="61">
        <v>3639</v>
      </c>
      <c r="D958" s="97" t="s">
        <v>110</v>
      </c>
      <c r="E958" s="75">
        <v>-89000</v>
      </c>
      <c r="G958" s="179">
        <f>SUM(E953:E958)</f>
        <v>-4441000</v>
      </c>
    </row>
    <row r="959" spans="1:7" ht="15" customHeight="1" x14ac:dyDescent="0.2">
      <c r="A959" s="114"/>
      <c r="B959" s="108"/>
      <c r="C959" s="61">
        <v>3631</v>
      </c>
      <c r="D959" s="97" t="s">
        <v>110</v>
      </c>
      <c r="E959" s="75">
        <v>230000</v>
      </c>
    </row>
    <row r="960" spans="1:7" ht="15" customHeight="1" x14ac:dyDescent="0.2">
      <c r="A960" s="114"/>
      <c r="B960" s="108"/>
      <c r="C960" s="61">
        <v>3639</v>
      </c>
      <c r="D960" s="97" t="s">
        <v>110</v>
      </c>
      <c r="E960" s="75">
        <f>137000+106000+40000</f>
        <v>283000</v>
      </c>
    </row>
    <row r="961" spans="1:7" ht="15" customHeight="1" x14ac:dyDescent="0.2">
      <c r="A961" s="114"/>
      <c r="B961" s="108"/>
      <c r="C961" s="61">
        <v>5519</v>
      </c>
      <c r="D961" s="97" t="s">
        <v>110</v>
      </c>
      <c r="E961" s="75">
        <v>500000</v>
      </c>
    </row>
    <row r="962" spans="1:7" ht="15" customHeight="1" x14ac:dyDescent="0.2">
      <c r="A962" s="114"/>
      <c r="B962" s="108"/>
      <c r="C962" s="61">
        <v>2212</v>
      </c>
      <c r="D962" s="97" t="s">
        <v>111</v>
      </c>
      <c r="E962" s="75">
        <v>500000</v>
      </c>
    </row>
    <row r="963" spans="1:7" ht="15" customHeight="1" x14ac:dyDescent="0.2">
      <c r="A963" s="114"/>
      <c r="B963" s="108"/>
      <c r="C963" s="61">
        <v>2310</v>
      </c>
      <c r="D963" s="97" t="s">
        <v>111</v>
      </c>
      <c r="E963" s="75">
        <f>100000+300000+61000+89000</f>
        <v>550000</v>
      </c>
    </row>
    <row r="964" spans="1:7" ht="15" customHeight="1" x14ac:dyDescent="0.2">
      <c r="A964" s="114"/>
      <c r="B964" s="108"/>
      <c r="C964" s="61">
        <v>3631</v>
      </c>
      <c r="D964" s="97" t="s">
        <v>111</v>
      </c>
      <c r="E964" s="75">
        <f>500000+285000+230000</f>
        <v>1015000</v>
      </c>
    </row>
    <row r="965" spans="1:7" ht="15" customHeight="1" x14ac:dyDescent="0.2">
      <c r="A965" s="114"/>
      <c r="B965" s="108"/>
      <c r="C965" s="61">
        <v>3636</v>
      </c>
      <c r="D965" s="97" t="s">
        <v>111</v>
      </c>
      <c r="E965" s="75">
        <f>613000+750000</f>
        <v>1363000</v>
      </c>
      <c r="G965" s="179">
        <f>SUM(E959:E965)</f>
        <v>4441000</v>
      </c>
    </row>
    <row r="966" spans="1:7" ht="15" customHeight="1" x14ac:dyDescent="0.2">
      <c r="C966" s="53" t="s">
        <v>45</v>
      </c>
      <c r="D966" s="54"/>
      <c r="E966" s="55">
        <f>SUM(E953:E965)</f>
        <v>0</v>
      </c>
    </row>
    <row r="967" spans="1:7" ht="15" customHeight="1" x14ac:dyDescent="0.2"/>
    <row r="968" spans="1:7" ht="15" customHeight="1" x14ac:dyDescent="0.2"/>
    <row r="969" spans="1:7" ht="15" customHeight="1" x14ac:dyDescent="0.25">
      <c r="A969" s="36" t="s">
        <v>523</v>
      </c>
    </row>
    <row r="970" spans="1:7" ht="15" customHeight="1" x14ac:dyDescent="0.2">
      <c r="A970" s="174" t="s">
        <v>378</v>
      </c>
      <c r="B970" s="174"/>
      <c r="C970" s="174"/>
      <c r="D970" s="174"/>
      <c r="E970" s="174"/>
    </row>
    <row r="971" spans="1:7" ht="15" customHeight="1" x14ac:dyDescent="0.2">
      <c r="A971" s="174"/>
      <c r="B971" s="174"/>
      <c r="C971" s="174"/>
      <c r="D971" s="174"/>
      <c r="E971" s="174"/>
    </row>
    <row r="972" spans="1:7" ht="15" customHeight="1" x14ac:dyDescent="0.2">
      <c r="A972" s="175" t="s">
        <v>524</v>
      </c>
      <c r="B972" s="175"/>
      <c r="C972" s="175"/>
      <c r="D972" s="175"/>
      <c r="E972" s="175"/>
    </row>
    <row r="973" spans="1:7" ht="15" customHeight="1" x14ac:dyDescent="0.2">
      <c r="A973" s="175"/>
      <c r="B973" s="175"/>
      <c r="C973" s="175"/>
      <c r="D973" s="175"/>
      <c r="E973" s="175"/>
    </row>
    <row r="974" spans="1:7" ht="15" customHeight="1" x14ac:dyDescent="0.2">
      <c r="A974" s="175"/>
      <c r="B974" s="175"/>
      <c r="C974" s="175"/>
      <c r="D974" s="175"/>
      <c r="E974" s="175"/>
    </row>
    <row r="975" spans="1:7" ht="15" customHeight="1" x14ac:dyDescent="0.2">
      <c r="A975" s="175"/>
      <c r="B975" s="175"/>
      <c r="C975" s="175"/>
      <c r="D975" s="175"/>
      <c r="E975" s="175"/>
    </row>
    <row r="976" spans="1:7" ht="15" customHeight="1" x14ac:dyDescent="0.2">
      <c r="A976" s="175"/>
      <c r="B976" s="175"/>
      <c r="C976" s="175"/>
      <c r="D976" s="175"/>
      <c r="E976" s="175"/>
    </row>
    <row r="977" spans="1:5" ht="15" customHeight="1" x14ac:dyDescent="0.2"/>
    <row r="978" spans="1:5" ht="15" customHeight="1" x14ac:dyDescent="0.25">
      <c r="A978" s="68" t="s">
        <v>16</v>
      </c>
      <c r="B978" s="41"/>
      <c r="C978" s="41"/>
      <c r="D978" s="41"/>
      <c r="E978" s="87"/>
    </row>
    <row r="979" spans="1:5" ht="15" customHeight="1" x14ac:dyDescent="0.2">
      <c r="A979" s="83" t="s">
        <v>63</v>
      </c>
      <c r="B979" s="146"/>
      <c r="C979" s="146"/>
      <c r="D979" s="146"/>
      <c r="E979" s="146" t="s">
        <v>64</v>
      </c>
    </row>
    <row r="980" spans="1:5" ht="15" customHeight="1" x14ac:dyDescent="0.2"/>
    <row r="981" spans="1:5" ht="15" customHeight="1" x14ac:dyDescent="0.2">
      <c r="C981" s="45" t="s">
        <v>41</v>
      </c>
      <c r="D981" s="95" t="s">
        <v>58</v>
      </c>
      <c r="E981" s="44" t="s">
        <v>43</v>
      </c>
    </row>
    <row r="982" spans="1:5" ht="15" customHeight="1" x14ac:dyDescent="0.2">
      <c r="C982" s="96">
        <v>6172</v>
      </c>
      <c r="D982" s="91" t="s">
        <v>65</v>
      </c>
      <c r="E982" s="120">
        <v>-1800</v>
      </c>
    </row>
    <row r="983" spans="1:5" ht="15" customHeight="1" x14ac:dyDescent="0.2">
      <c r="C983" s="96">
        <v>6172</v>
      </c>
      <c r="D983" s="97" t="s">
        <v>110</v>
      </c>
      <c r="E983" s="120">
        <v>1800</v>
      </c>
    </row>
    <row r="984" spans="1:5" ht="15" customHeight="1" x14ac:dyDescent="0.2">
      <c r="C984" s="53" t="s">
        <v>45</v>
      </c>
      <c r="D984" s="97"/>
      <c r="E984" s="55">
        <f>SUM(E982:E983)</f>
        <v>0</v>
      </c>
    </row>
    <row r="985" spans="1:5" ht="15" customHeight="1" x14ac:dyDescent="0.2"/>
    <row r="986" spans="1:5" ht="15" customHeight="1" x14ac:dyDescent="0.2"/>
    <row r="987" spans="1:5" ht="15" customHeight="1" x14ac:dyDescent="0.2"/>
    <row r="988" spans="1:5" ht="15" customHeight="1" x14ac:dyDescent="0.2"/>
    <row r="989" spans="1:5" ht="15" customHeight="1" x14ac:dyDescent="0.2"/>
    <row r="990" spans="1:5" ht="15" customHeight="1" x14ac:dyDescent="0.25">
      <c r="A990" s="36" t="s">
        <v>525</v>
      </c>
    </row>
    <row r="991" spans="1:5" ht="15" customHeight="1" x14ac:dyDescent="0.2">
      <c r="A991" s="174" t="s">
        <v>526</v>
      </c>
      <c r="B991" s="174"/>
      <c r="C991" s="174"/>
      <c r="D991" s="174"/>
      <c r="E991" s="174"/>
    </row>
    <row r="992" spans="1:5" ht="15" customHeight="1" x14ac:dyDescent="0.2">
      <c r="A992" s="174"/>
      <c r="B992" s="174"/>
      <c r="C992" s="174"/>
      <c r="D992" s="174"/>
      <c r="E992" s="174"/>
    </row>
    <row r="993" spans="1:5" ht="15" customHeight="1" x14ac:dyDescent="0.2">
      <c r="A993" s="175" t="s">
        <v>527</v>
      </c>
      <c r="B993" s="175"/>
      <c r="C993" s="175"/>
      <c r="D993" s="175"/>
      <c r="E993" s="175"/>
    </row>
    <row r="994" spans="1:5" ht="15" customHeight="1" x14ac:dyDescent="0.2">
      <c r="A994" s="175"/>
      <c r="B994" s="175"/>
      <c r="C994" s="175"/>
      <c r="D994" s="175"/>
      <c r="E994" s="175"/>
    </row>
    <row r="995" spans="1:5" ht="15" customHeight="1" x14ac:dyDescent="0.2">
      <c r="A995" s="175"/>
      <c r="B995" s="175"/>
      <c r="C995" s="175"/>
      <c r="D995" s="175"/>
      <c r="E995" s="175"/>
    </row>
    <row r="996" spans="1:5" ht="15" customHeight="1" x14ac:dyDescent="0.2">
      <c r="A996" s="175"/>
      <c r="B996" s="175"/>
      <c r="C996" s="175"/>
      <c r="D996" s="175"/>
      <c r="E996" s="175"/>
    </row>
    <row r="997" spans="1:5" ht="15" customHeight="1" x14ac:dyDescent="0.2">
      <c r="A997" s="175"/>
      <c r="B997" s="175"/>
      <c r="C997" s="175"/>
      <c r="D997" s="175"/>
      <c r="E997" s="175"/>
    </row>
    <row r="998" spans="1:5" ht="15" customHeight="1" x14ac:dyDescent="0.2">
      <c r="A998" s="175"/>
      <c r="B998" s="175"/>
      <c r="C998" s="175"/>
      <c r="D998" s="175"/>
      <c r="E998" s="175"/>
    </row>
    <row r="999" spans="1:5" ht="15" customHeight="1" x14ac:dyDescent="0.2">
      <c r="A999" s="175"/>
      <c r="B999" s="175"/>
      <c r="C999" s="175"/>
      <c r="D999" s="175"/>
      <c r="E999" s="175"/>
    </row>
    <row r="1000" spans="1:5" ht="15" customHeight="1" x14ac:dyDescent="0.2">
      <c r="A1000" s="175"/>
      <c r="B1000" s="175"/>
      <c r="C1000" s="175"/>
      <c r="D1000" s="175"/>
      <c r="E1000" s="175"/>
    </row>
    <row r="1001" spans="1:5" ht="15" customHeight="1" x14ac:dyDescent="0.2"/>
    <row r="1002" spans="1:5" ht="15" customHeight="1" x14ac:dyDescent="0.25">
      <c r="A1002" s="38" t="s">
        <v>16</v>
      </c>
      <c r="B1002" s="39"/>
      <c r="C1002" s="39"/>
      <c r="D1002" s="39"/>
      <c r="E1002" s="56"/>
    </row>
    <row r="1003" spans="1:5" ht="15" customHeight="1" x14ac:dyDescent="0.2">
      <c r="A1003" s="40" t="s">
        <v>124</v>
      </c>
      <c r="B1003" s="39"/>
      <c r="C1003" s="39"/>
      <c r="D1003" s="39"/>
      <c r="E1003" s="69" t="s">
        <v>125</v>
      </c>
    </row>
    <row r="1004" spans="1:5" ht="15" customHeight="1" x14ac:dyDescent="0.2">
      <c r="A1004" s="83"/>
      <c r="B1004" s="56"/>
      <c r="C1004" s="39"/>
      <c r="D1004" s="39"/>
      <c r="E1004" s="43"/>
    </row>
    <row r="1005" spans="1:5" ht="15" customHeight="1" x14ac:dyDescent="0.2">
      <c r="A1005" s="103"/>
      <c r="B1005" s="103"/>
      <c r="C1005" s="45" t="s">
        <v>41</v>
      </c>
      <c r="D1005" s="95" t="s">
        <v>58</v>
      </c>
      <c r="E1005" s="47" t="s">
        <v>43</v>
      </c>
    </row>
    <row r="1006" spans="1:5" ht="15" customHeight="1" x14ac:dyDescent="0.2">
      <c r="A1006" s="103"/>
      <c r="B1006" s="103"/>
      <c r="C1006" s="61">
        <v>3419</v>
      </c>
      <c r="D1006" s="91" t="s">
        <v>225</v>
      </c>
      <c r="E1006" s="136">
        <v>-3500</v>
      </c>
    </row>
    <row r="1007" spans="1:5" ht="15" customHeight="1" x14ac:dyDescent="0.2">
      <c r="A1007" s="103"/>
      <c r="B1007" s="103"/>
      <c r="C1007" s="61">
        <v>3419</v>
      </c>
      <c r="D1007" s="102" t="s">
        <v>99</v>
      </c>
      <c r="E1007" s="136">
        <v>3500</v>
      </c>
    </row>
    <row r="1008" spans="1:5" ht="15" customHeight="1" x14ac:dyDescent="0.2">
      <c r="A1008" s="126"/>
      <c r="B1008" s="126"/>
      <c r="C1008" s="53" t="s">
        <v>45</v>
      </c>
      <c r="D1008" s="54"/>
      <c r="E1008" s="55">
        <f>SUM(E1006:E1007)</f>
        <v>0</v>
      </c>
    </row>
    <row r="1009" spans="1:5" ht="15" customHeight="1" x14ac:dyDescent="0.2"/>
    <row r="1010" spans="1:5" ht="15" customHeight="1" x14ac:dyDescent="0.2"/>
    <row r="1011" spans="1:5" ht="15" customHeight="1" x14ac:dyDescent="0.25">
      <c r="A1011" s="36" t="s">
        <v>528</v>
      </c>
    </row>
    <row r="1012" spans="1:5" ht="15" customHeight="1" x14ac:dyDescent="0.2">
      <c r="A1012" s="174" t="s">
        <v>526</v>
      </c>
      <c r="B1012" s="174"/>
      <c r="C1012" s="174"/>
      <c r="D1012" s="174"/>
      <c r="E1012" s="174"/>
    </row>
    <row r="1013" spans="1:5" ht="15" customHeight="1" x14ac:dyDescent="0.2">
      <c r="A1013" s="174"/>
      <c r="B1013" s="174"/>
      <c r="C1013" s="174"/>
      <c r="D1013" s="174"/>
      <c r="E1013" s="174"/>
    </row>
    <row r="1014" spans="1:5" ht="15" customHeight="1" x14ac:dyDescent="0.2">
      <c r="A1014" s="175" t="s">
        <v>529</v>
      </c>
      <c r="B1014" s="175"/>
      <c r="C1014" s="175"/>
      <c r="D1014" s="175"/>
      <c r="E1014" s="175"/>
    </row>
    <row r="1015" spans="1:5" ht="15" customHeight="1" x14ac:dyDescent="0.2">
      <c r="A1015" s="175"/>
      <c r="B1015" s="175"/>
      <c r="C1015" s="175"/>
      <c r="D1015" s="175"/>
      <c r="E1015" s="175"/>
    </row>
    <row r="1016" spans="1:5" ht="15" customHeight="1" x14ac:dyDescent="0.2">
      <c r="A1016" s="175"/>
      <c r="B1016" s="175"/>
      <c r="C1016" s="175"/>
      <c r="D1016" s="175"/>
      <c r="E1016" s="175"/>
    </row>
    <row r="1017" spans="1:5" ht="15" customHeight="1" x14ac:dyDescent="0.2">
      <c r="A1017" s="175"/>
      <c r="B1017" s="175"/>
      <c r="C1017" s="175"/>
      <c r="D1017" s="175"/>
      <c r="E1017" s="175"/>
    </row>
    <row r="1018" spans="1:5" ht="15" customHeight="1" x14ac:dyDescent="0.2">
      <c r="A1018" s="175"/>
      <c r="B1018" s="175"/>
      <c r="C1018" s="175"/>
      <c r="D1018" s="175"/>
      <c r="E1018" s="175"/>
    </row>
    <row r="1019" spans="1:5" ht="15" customHeight="1" x14ac:dyDescent="0.2">
      <c r="A1019" s="175"/>
      <c r="B1019" s="175"/>
      <c r="C1019" s="175"/>
      <c r="D1019" s="175"/>
      <c r="E1019" s="175"/>
    </row>
    <row r="1020" spans="1:5" ht="15" customHeight="1" x14ac:dyDescent="0.2">
      <c r="A1020" s="175"/>
      <c r="B1020" s="175"/>
      <c r="C1020" s="175"/>
      <c r="D1020" s="175"/>
      <c r="E1020" s="175"/>
    </row>
    <row r="1021" spans="1:5" ht="15" customHeight="1" x14ac:dyDescent="0.2">
      <c r="A1021" s="175"/>
      <c r="B1021" s="175"/>
      <c r="C1021" s="175"/>
      <c r="D1021" s="175"/>
      <c r="E1021" s="175"/>
    </row>
    <row r="1022" spans="1:5" ht="15" customHeight="1" x14ac:dyDescent="0.2"/>
    <row r="1023" spans="1:5" ht="15" customHeight="1" x14ac:dyDescent="0.25">
      <c r="A1023" s="38" t="s">
        <v>16</v>
      </c>
      <c r="B1023" s="39"/>
      <c r="C1023" s="39"/>
      <c r="D1023" s="39"/>
      <c r="E1023" s="56"/>
    </row>
    <row r="1024" spans="1:5" ht="15" customHeight="1" x14ac:dyDescent="0.2">
      <c r="A1024" s="40" t="s">
        <v>124</v>
      </c>
      <c r="B1024" s="39"/>
      <c r="C1024" s="39"/>
      <c r="D1024" s="39"/>
      <c r="E1024" s="69" t="s">
        <v>125</v>
      </c>
    </row>
    <row r="1025" spans="1:5" ht="15" customHeight="1" x14ac:dyDescent="0.2">
      <c r="A1025" s="83"/>
      <c r="B1025" s="56"/>
      <c r="C1025" s="39"/>
      <c r="D1025" s="39"/>
      <c r="E1025" s="43"/>
    </row>
    <row r="1026" spans="1:5" ht="15" customHeight="1" x14ac:dyDescent="0.2">
      <c r="A1026" s="103"/>
      <c r="B1026" s="103"/>
      <c r="C1026" s="45" t="s">
        <v>41</v>
      </c>
      <c r="D1026" s="95" t="s">
        <v>58</v>
      </c>
      <c r="E1026" s="47" t="s">
        <v>43</v>
      </c>
    </row>
    <row r="1027" spans="1:5" ht="15" customHeight="1" x14ac:dyDescent="0.2">
      <c r="A1027" s="103"/>
      <c r="B1027" s="103"/>
      <c r="C1027" s="61">
        <v>3312</v>
      </c>
      <c r="D1027" s="102" t="s">
        <v>99</v>
      </c>
      <c r="E1027" s="75">
        <v>-700000</v>
      </c>
    </row>
    <row r="1028" spans="1:5" ht="15" customHeight="1" x14ac:dyDescent="0.2">
      <c r="A1028" s="103"/>
      <c r="B1028" s="103"/>
      <c r="C1028" s="61">
        <v>3319</v>
      </c>
      <c r="D1028" s="109" t="s">
        <v>99</v>
      </c>
      <c r="E1028" s="75">
        <v>700000</v>
      </c>
    </row>
    <row r="1029" spans="1:5" ht="15" customHeight="1" x14ac:dyDescent="0.2">
      <c r="A1029" s="126"/>
      <c r="B1029" s="126"/>
      <c r="C1029" s="53" t="s">
        <v>45</v>
      </c>
      <c r="D1029" s="54"/>
      <c r="E1029" s="55">
        <f>SUM(E1027:E1028)</f>
        <v>0</v>
      </c>
    </row>
    <row r="1030" spans="1:5" ht="15" customHeight="1" x14ac:dyDescent="0.2"/>
    <row r="1031" spans="1:5" ht="15" customHeight="1" x14ac:dyDescent="0.2"/>
    <row r="1032" spans="1:5" ht="15" customHeight="1" x14ac:dyDescent="0.2"/>
    <row r="1033" spans="1:5" ht="15" customHeight="1" x14ac:dyDescent="0.2"/>
    <row r="1034" spans="1:5" ht="15" customHeight="1" x14ac:dyDescent="0.2"/>
    <row r="1035" spans="1:5" ht="15" customHeight="1" x14ac:dyDescent="0.2"/>
    <row r="1036" spans="1:5" ht="15" customHeight="1" x14ac:dyDescent="0.2"/>
    <row r="1037" spans="1:5" ht="15" customHeight="1" x14ac:dyDescent="0.2"/>
    <row r="1038" spans="1:5" ht="15" customHeight="1" x14ac:dyDescent="0.2"/>
    <row r="1039" spans="1:5" ht="15" customHeight="1" x14ac:dyDescent="0.2"/>
    <row r="1040" spans="1:5" ht="15" customHeight="1" x14ac:dyDescent="0.2"/>
    <row r="1041" spans="1:5" ht="15" customHeight="1" x14ac:dyDescent="0.2"/>
    <row r="1042" spans="1:5" ht="15" customHeight="1" x14ac:dyDescent="0.25">
      <c r="A1042" s="36" t="s">
        <v>530</v>
      </c>
    </row>
    <row r="1043" spans="1:5" ht="15" customHeight="1" x14ac:dyDescent="0.2">
      <c r="A1043" s="174" t="s">
        <v>157</v>
      </c>
      <c r="B1043" s="174"/>
      <c r="C1043" s="174"/>
      <c r="D1043" s="174"/>
      <c r="E1043" s="174"/>
    </row>
    <row r="1044" spans="1:5" ht="15" customHeight="1" x14ac:dyDescent="0.2">
      <c r="A1044" s="174"/>
      <c r="B1044" s="174"/>
      <c r="C1044" s="174"/>
      <c r="D1044" s="174"/>
      <c r="E1044" s="174"/>
    </row>
    <row r="1045" spans="1:5" ht="15" customHeight="1" x14ac:dyDescent="0.2">
      <c r="A1045" s="175" t="s">
        <v>531</v>
      </c>
      <c r="B1045" s="175"/>
      <c r="C1045" s="175"/>
      <c r="D1045" s="175"/>
      <c r="E1045" s="175"/>
    </row>
    <row r="1046" spans="1:5" ht="15" customHeight="1" x14ac:dyDescent="0.2">
      <c r="A1046" s="175"/>
      <c r="B1046" s="175"/>
      <c r="C1046" s="175"/>
      <c r="D1046" s="175"/>
      <c r="E1046" s="175"/>
    </row>
    <row r="1047" spans="1:5" ht="15" customHeight="1" x14ac:dyDescent="0.2">
      <c r="A1047" s="175"/>
      <c r="B1047" s="175"/>
      <c r="C1047" s="175"/>
      <c r="D1047" s="175"/>
      <c r="E1047" s="175"/>
    </row>
    <row r="1048" spans="1:5" ht="15" customHeight="1" x14ac:dyDescent="0.2">
      <c r="A1048" s="175"/>
      <c r="B1048" s="175"/>
      <c r="C1048" s="175"/>
      <c r="D1048" s="175"/>
      <c r="E1048" s="175"/>
    </row>
    <row r="1049" spans="1:5" ht="15" customHeight="1" x14ac:dyDescent="0.2">
      <c r="A1049" s="175"/>
      <c r="B1049" s="175"/>
      <c r="C1049" s="175"/>
      <c r="D1049" s="175"/>
      <c r="E1049" s="175"/>
    </row>
    <row r="1050" spans="1:5" ht="15" customHeight="1" x14ac:dyDescent="0.2">
      <c r="A1050" s="175"/>
      <c r="B1050" s="175"/>
      <c r="C1050" s="175"/>
      <c r="D1050" s="175"/>
      <c r="E1050" s="175"/>
    </row>
    <row r="1051" spans="1:5" ht="15" customHeight="1" x14ac:dyDescent="0.2">
      <c r="A1051" s="175"/>
      <c r="B1051" s="175"/>
      <c r="C1051" s="175"/>
      <c r="D1051" s="175"/>
      <c r="E1051" s="175"/>
    </row>
    <row r="1052" spans="1:5" ht="15" customHeight="1" x14ac:dyDescent="0.2">
      <c r="A1052" s="175"/>
      <c r="B1052" s="175"/>
      <c r="C1052" s="175"/>
      <c r="D1052" s="175"/>
      <c r="E1052" s="175"/>
    </row>
    <row r="1053" spans="1:5" ht="15" customHeight="1" x14ac:dyDescent="0.2">
      <c r="A1053" s="175"/>
      <c r="B1053" s="175"/>
      <c r="C1053" s="175"/>
      <c r="D1053" s="175"/>
      <c r="E1053" s="175"/>
    </row>
    <row r="1054" spans="1:5" ht="15" customHeight="1" x14ac:dyDescent="0.2">
      <c r="A1054" s="175"/>
      <c r="B1054" s="175"/>
      <c r="C1054" s="175"/>
      <c r="D1054" s="175"/>
      <c r="E1054" s="175"/>
    </row>
    <row r="1055" spans="1:5" ht="15" customHeight="1" x14ac:dyDescent="0.2"/>
    <row r="1056" spans="1:5" ht="15" customHeight="1" x14ac:dyDescent="0.25">
      <c r="A1056" s="38" t="s">
        <v>16</v>
      </c>
      <c r="B1056" s="39"/>
      <c r="C1056" s="39"/>
      <c r="D1056" s="39"/>
      <c r="E1056" s="56"/>
    </row>
    <row r="1057" spans="1:5" ht="15" customHeight="1" x14ac:dyDescent="0.2">
      <c r="A1057" s="83" t="s">
        <v>159</v>
      </c>
      <c r="B1057" s="146"/>
      <c r="C1057" s="146"/>
      <c r="D1057" s="146"/>
      <c r="E1057" s="56" t="s">
        <v>160</v>
      </c>
    </row>
    <row r="1058" spans="1:5" ht="15" customHeight="1" x14ac:dyDescent="0.2"/>
    <row r="1059" spans="1:5" ht="15" customHeight="1" x14ac:dyDescent="0.2">
      <c r="B1059" s="44" t="s">
        <v>40</v>
      </c>
      <c r="C1059" s="45" t="s">
        <v>41</v>
      </c>
      <c r="D1059" s="59" t="s">
        <v>42</v>
      </c>
      <c r="E1059" s="47" t="s">
        <v>43</v>
      </c>
    </row>
    <row r="1060" spans="1:5" ht="15" customHeight="1" x14ac:dyDescent="0.2">
      <c r="B1060" s="48">
        <v>10</v>
      </c>
      <c r="C1060" s="61"/>
      <c r="D1060" s="91" t="s">
        <v>197</v>
      </c>
      <c r="E1060" s="75">
        <v>-133000</v>
      </c>
    </row>
    <row r="1061" spans="1:5" ht="15" customHeight="1" x14ac:dyDescent="0.2">
      <c r="B1061" s="48">
        <v>303</v>
      </c>
      <c r="C1061" s="61"/>
      <c r="D1061" s="62" t="s">
        <v>183</v>
      </c>
      <c r="E1061" s="75">
        <v>52901</v>
      </c>
    </row>
    <row r="1062" spans="1:5" ht="15" customHeight="1" x14ac:dyDescent="0.2">
      <c r="B1062" s="48">
        <v>307</v>
      </c>
      <c r="C1062" s="61"/>
      <c r="D1062" s="62" t="s">
        <v>183</v>
      </c>
      <c r="E1062" s="75">
        <v>80099</v>
      </c>
    </row>
    <row r="1063" spans="1:5" ht="15" customHeight="1" x14ac:dyDescent="0.2">
      <c r="B1063" s="155"/>
      <c r="C1063" s="53" t="s">
        <v>45</v>
      </c>
      <c r="D1063" s="65"/>
      <c r="E1063" s="66">
        <f>SUM(E1060:E1062)</f>
        <v>0</v>
      </c>
    </row>
    <row r="1064" spans="1:5" ht="15" customHeight="1" x14ac:dyDescent="0.2"/>
    <row r="1065" spans="1:5" ht="15" customHeight="1" x14ac:dyDescent="0.2"/>
    <row r="1066" spans="1:5" ht="15" customHeight="1" x14ac:dyDescent="0.25">
      <c r="A1066" s="36" t="s">
        <v>532</v>
      </c>
    </row>
    <row r="1067" spans="1:5" ht="15" customHeight="1" x14ac:dyDescent="0.2">
      <c r="A1067" s="174" t="s">
        <v>157</v>
      </c>
      <c r="B1067" s="174"/>
      <c r="C1067" s="174"/>
      <c r="D1067" s="174"/>
      <c r="E1067" s="174"/>
    </row>
    <row r="1068" spans="1:5" ht="15" customHeight="1" x14ac:dyDescent="0.2">
      <c r="A1068" s="174"/>
      <c r="B1068" s="174"/>
      <c r="C1068" s="174"/>
      <c r="D1068" s="174"/>
      <c r="E1068" s="174"/>
    </row>
    <row r="1069" spans="1:5" ht="15" customHeight="1" x14ac:dyDescent="0.2">
      <c r="A1069" s="198" t="s">
        <v>533</v>
      </c>
      <c r="B1069" s="198"/>
      <c r="C1069" s="198"/>
      <c r="D1069" s="198"/>
      <c r="E1069" s="198"/>
    </row>
    <row r="1070" spans="1:5" ht="15" customHeight="1" x14ac:dyDescent="0.2">
      <c r="A1070" s="198"/>
      <c r="B1070" s="198"/>
      <c r="C1070" s="198"/>
      <c r="D1070" s="198"/>
      <c r="E1070" s="198"/>
    </row>
    <row r="1071" spans="1:5" ht="15" customHeight="1" x14ac:dyDescent="0.2">
      <c r="A1071" s="198"/>
      <c r="B1071" s="198"/>
      <c r="C1071" s="198"/>
      <c r="D1071" s="198"/>
      <c r="E1071" s="198"/>
    </row>
    <row r="1072" spans="1:5" ht="15" customHeight="1" x14ac:dyDescent="0.2">
      <c r="A1072" s="198"/>
      <c r="B1072" s="198"/>
      <c r="C1072" s="198"/>
      <c r="D1072" s="198"/>
      <c r="E1072" s="198"/>
    </row>
    <row r="1073" spans="1:5" ht="15" customHeight="1" x14ac:dyDescent="0.2">
      <c r="A1073" s="198"/>
      <c r="B1073" s="198"/>
      <c r="C1073" s="198"/>
      <c r="D1073" s="198"/>
      <c r="E1073" s="198"/>
    </row>
    <row r="1074" spans="1:5" ht="15" customHeight="1" x14ac:dyDescent="0.2">
      <c r="A1074" s="198"/>
      <c r="B1074" s="198"/>
      <c r="C1074" s="198"/>
      <c r="D1074" s="198"/>
      <c r="E1074" s="198"/>
    </row>
    <row r="1075" spans="1:5" ht="15" customHeight="1" x14ac:dyDescent="0.2">
      <c r="A1075" s="198"/>
      <c r="B1075" s="198"/>
      <c r="C1075" s="198"/>
      <c r="D1075" s="198"/>
      <c r="E1075" s="198"/>
    </row>
    <row r="1076" spans="1:5" ht="15" customHeight="1" x14ac:dyDescent="0.2">
      <c r="A1076" s="198"/>
      <c r="B1076" s="198"/>
      <c r="C1076" s="198"/>
      <c r="D1076" s="198"/>
      <c r="E1076" s="198"/>
    </row>
    <row r="1077" spans="1:5" ht="15" customHeight="1" x14ac:dyDescent="0.2">
      <c r="A1077" s="198"/>
      <c r="B1077" s="198"/>
      <c r="C1077" s="198"/>
      <c r="D1077" s="198"/>
      <c r="E1077" s="198"/>
    </row>
    <row r="1078" spans="1:5" ht="15" customHeight="1" x14ac:dyDescent="0.2">
      <c r="A1078" s="113"/>
      <c r="B1078" s="113"/>
      <c r="C1078" s="113"/>
      <c r="D1078" s="113"/>
      <c r="E1078" s="113"/>
    </row>
    <row r="1079" spans="1:5" ht="15" customHeight="1" x14ac:dyDescent="0.25">
      <c r="A1079" s="68" t="s">
        <v>16</v>
      </c>
      <c r="B1079" s="41"/>
      <c r="C1079" s="41"/>
      <c r="D1079" s="56"/>
      <c r="E1079" s="56"/>
    </row>
    <row r="1080" spans="1:5" ht="15" customHeight="1" x14ac:dyDescent="0.2">
      <c r="A1080" s="40" t="s">
        <v>159</v>
      </c>
      <c r="B1080" s="41"/>
      <c r="C1080" s="41"/>
      <c r="D1080" s="41"/>
      <c r="E1080" s="42" t="s">
        <v>160</v>
      </c>
    </row>
    <row r="1081" spans="1:5" ht="15" customHeight="1" x14ac:dyDescent="0.25">
      <c r="A1081" s="133"/>
      <c r="B1081" s="134"/>
      <c r="C1081" s="41"/>
      <c r="D1081" s="87"/>
      <c r="E1081" s="89"/>
    </row>
    <row r="1082" spans="1:5" ht="15" customHeight="1" x14ac:dyDescent="0.2">
      <c r="A1082" s="118"/>
      <c r="B1082" s="45" t="s">
        <v>40</v>
      </c>
      <c r="C1082" s="45" t="s">
        <v>41</v>
      </c>
      <c r="D1082" s="46" t="s">
        <v>42</v>
      </c>
      <c r="E1082" s="44" t="s">
        <v>43</v>
      </c>
    </row>
    <row r="1083" spans="1:5" ht="15" customHeight="1" x14ac:dyDescent="0.2">
      <c r="A1083" s="118"/>
      <c r="B1083" s="142" t="s">
        <v>534</v>
      </c>
      <c r="C1083" s="45"/>
      <c r="D1083" s="112" t="s">
        <v>183</v>
      </c>
      <c r="E1083" s="120">
        <v>-24200</v>
      </c>
    </row>
    <row r="1084" spans="1:5" ht="15" customHeight="1" x14ac:dyDescent="0.2">
      <c r="A1084" s="114"/>
      <c r="B1084" s="142" t="s">
        <v>535</v>
      </c>
      <c r="C1084" s="96"/>
      <c r="D1084" s="112" t="s">
        <v>183</v>
      </c>
      <c r="E1084" s="120">
        <v>24200</v>
      </c>
    </row>
    <row r="1085" spans="1:5" ht="15" customHeight="1" x14ac:dyDescent="0.2">
      <c r="A1085" s="114"/>
      <c r="B1085" s="142"/>
      <c r="C1085" s="53" t="s">
        <v>45</v>
      </c>
      <c r="D1085" s="54"/>
      <c r="E1085" s="55">
        <f>SUM(E1083:E1084)</f>
        <v>0</v>
      </c>
    </row>
    <row r="1086" spans="1:5" ht="15" customHeight="1" x14ac:dyDescent="0.2"/>
    <row r="1087" spans="1:5" ht="15" customHeight="1" x14ac:dyDescent="0.2"/>
    <row r="1088" spans="1:5" ht="15" customHeight="1" x14ac:dyDescent="0.2"/>
    <row r="1089" spans="1:5" ht="15" customHeight="1" x14ac:dyDescent="0.2"/>
    <row r="1090" spans="1:5" ht="15" customHeight="1" x14ac:dyDescent="0.2"/>
    <row r="1091" spans="1:5" ht="15" customHeight="1" x14ac:dyDescent="0.2"/>
    <row r="1092" spans="1:5" ht="15" customHeight="1" x14ac:dyDescent="0.2"/>
    <row r="1093" spans="1:5" ht="15" customHeight="1" x14ac:dyDescent="0.2"/>
    <row r="1094" spans="1:5" ht="15" customHeight="1" x14ac:dyDescent="0.25">
      <c r="A1094" s="36" t="s">
        <v>536</v>
      </c>
    </row>
    <row r="1095" spans="1:5" ht="15" customHeight="1" x14ac:dyDescent="0.2">
      <c r="A1095" s="174" t="s">
        <v>157</v>
      </c>
      <c r="B1095" s="174"/>
      <c r="C1095" s="174"/>
      <c r="D1095" s="174"/>
      <c r="E1095" s="174"/>
    </row>
    <row r="1096" spans="1:5" ht="15" customHeight="1" x14ac:dyDescent="0.2">
      <c r="A1096" s="174"/>
      <c r="B1096" s="174"/>
      <c r="C1096" s="174"/>
      <c r="D1096" s="174"/>
      <c r="E1096" s="174"/>
    </row>
    <row r="1097" spans="1:5" ht="15" customHeight="1" x14ac:dyDescent="0.2">
      <c r="A1097" s="175" t="s">
        <v>537</v>
      </c>
      <c r="B1097" s="175"/>
      <c r="C1097" s="175"/>
      <c r="D1097" s="175"/>
      <c r="E1097" s="175"/>
    </row>
    <row r="1098" spans="1:5" ht="15" customHeight="1" x14ac:dyDescent="0.2">
      <c r="A1098" s="175"/>
      <c r="B1098" s="175"/>
      <c r="C1098" s="175"/>
      <c r="D1098" s="175"/>
      <c r="E1098" s="175"/>
    </row>
    <row r="1099" spans="1:5" ht="15" customHeight="1" x14ac:dyDescent="0.2">
      <c r="A1099" s="175"/>
      <c r="B1099" s="175"/>
      <c r="C1099" s="175"/>
      <c r="D1099" s="175"/>
      <c r="E1099" s="175"/>
    </row>
    <row r="1100" spans="1:5" ht="15" customHeight="1" x14ac:dyDescent="0.2">
      <c r="A1100" s="175"/>
      <c r="B1100" s="175"/>
      <c r="C1100" s="175"/>
      <c r="D1100" s="175"/>
      <c r="E1100" s="175"/>
    </row>
    <row r="1101" spans="1:5" ht="15" customHeight="1" x14ac:dyDescent="0.2">
      <c r="A1101" s="175"/>
      <c r="B1101" s="175"/>
      <c r="C1101" s="175"/>
      <c r="D1101" s="175"/>
      <c r="E1101" s="175"/>
    </row>
    <row r="1102" spans="1:5" ht="15" customHeight="1" x14ac:dyDescent="0.2">
      <c r="A1102" s="175"/>
      <c r="B1102" s="175"/>
      <c r="C1102" s="175"/>
      <c r="D1102" s="175"/>
      <c r="E1102" s="175"/>
    </row>
    <row r="1103" spans="1:5" ht="15" customHeight="1" x14ac:dyDescent="0.2">
      <c r="A1103" s="175"/>
      <c r="B1103" s="175"/>
      <c r="C1103" s="175"/>
      <c r="D1103" s="175"/>
      <c r="E1103" s="175"/>
    </row>
    <row r="1104" spans="1:5" ht="15" customHeight="1" x14ac:dyDescent="0.2">
      <c r="A1104" s="175"/>
      <c r="B1104" s="175"/>
      <c r="C1104" s="175"/>
      <c r="D1104" s="175"/>
      <c r="E1104" s="175"/>
    </row>
    <row r="1105" spans="1:5" ht="15" customHeight="1" x14ac:dyDescent="0.2">
      <c r="A1105" s="175"/>
      <c r="B1105" s="175"/>
      <c r="C1105" s="175"/>
      <c r="D1105" s="175"/>
      <c r="E1105" s="175"/>
    </row>
    <row r="1106" spans="1:5" ht="15" customHeight="1" x14ac:dyDescent="0.2"/>
    <row r="1107" spans="1:5" ht="15" customHeight="1" x14ac:dyDescent="0.25">
      <c r="A1107" s="38" t="s">
        <v>16</v>
      </c>
      <c r="B1107" s="39"/>
      <c r="C1107" s="39"/>
      <c r="D1107" s="39"/>
      <c r="E1107" s="56"/>
    </row>
    <row r="1108" spans="1:5" ht="15" customHeight="1" x14ac:dyDescent="0.2">
      <c r="A1108" s="83" t="s">
        <v>159</v>
      </c>
      <c r="B1108" s="146"/>
      <c r="C1108" s="146"/>
      <c r="D1108" s="146"/>
      <c r="E1108" s="56" t="s">
        <v>160</v>
      </c>
    </row>
    <row r="1109" spans="1:5" ht="15" customHeight="1" x14ac:dyDescent="0.2"/>
    <row r="1110" spans="1:5" ht="15" customHeight="1" x14ac:dyDescent="0.2">
      <c r="B1110" s="44" t="s">
        <v>40</v>
      </c>
      <c r="C1110" s="45" t="s">
        <v>41</v>
      </c>
      <c r="D1110" s="59" t="s">
        <v>42</v>
      </c>
      <c r="E1110" s="47" t="s">
        <v>43</v>
      </c>
    </row>
    <row r="1111" spans="1:5" ht="15" customHeight="1" x14ac:dyDescent="0.2">
      <c r="B1111" s="48">
        <v>307</v>
      </c>
      <c r="C1111" s="61"/>
      <c r="D1111" s="62" t="s">
        <v>183</v>
      </c>
      <c r="E1111" s="75">
        <v>-130000</v>
      </c>
    </row>
    <row r="1112" spans="1:5" ht="15" customHeight="1" x14ac:dyDescent="0.2">
      <c r="B1112" s="48">
        <v>303</v>
      </c>
      <c r="C1112" s="61"/>
      <c r="D1112" s="62" t="s">
        <v>183</v>
      </c>
      <c r="E1112" s="75">
        <v>130000</v>
      </c>
    </row>
    <row r="1113" spans="1:5" ht="15" customHeight="1" x14ac:dyDescent="0.2">
      <c r="B1113" s="155"/>
      <c r="C1113" s="53" t="s">
        <v>45</v>
      </c>
      <c r="D1113" s="65"/>
      <c r="E1113" s="66">
        <f>SUM(E1111:E1112)</f>
        <v>0</v>
      </c>
    </row>
    <row r="1114" spans="1:5" ht="15" customHeight="1" x14ac:dyDescent="0.2"/>
    <row r="1115" spans="1:5" ht="15" customHeight="1" x14ac:dyDescent="0.2"/>
    <row r="1116" spans="1:5" ht="15" customHeight="1" x14ac:dyDescent="0.25">
      <c r="A1116" s="36" t="s">
        <v>538</v>
      </c>
    </row>
    <row r="1117" spans="1:5" ht="15" customHeight="1" x14ac:dyDescent="0.2">
      <c r="A1117" s="174" t="s">
        <v>157</v>
      </c>
      <c r="B1117" s="174"/>
      <c r="C1117" s="174"/>
      <c r="D1117" s="174"/>
      <c r="E1117" s="174"/>
    </row>
    <row r="1118" spans="1:5" ht="15" customHeight="1" x14ac:dyDescent="0.2">
      <c r="A1118" s="174"/>
      <c r="B1118" s="174"/>
      <c r="C1118" s="174"/>
      <c r="D1118" s="174"/>
      <c r="E1118" s="174"/>
    </row>
    <row r="1119" spans="1:5" ht="15" customHeight="1" x14ac:dyDescent="0.2">
      <c r="A1119" s="175" t="s">
        <v>539</v>
      </c>
      <c r="B1119" s="175"/>
      <c r="C1119" s="175"/>
      <c r="D1119" s="175"/>
      <c r="E1119" s="175"/>
    </row>
    <row r="1120" spans="1:5" ht="15" customHeight="1" x14ac:dyDescent="0.2">
      <c r="A1120" s="175"/>
      <c r="B1120" s="175"/>
      <c r="C1120" s="175"/>
      <c r="D1120" s="175"/>
      <c r="E1120" s="175"/>
    </row>
    <row r="1121" spans="1:5" ht="15" customHeight="1" x14ac:dyDescent="0.2">
      <c r="A1121" s="175"/>
      <c r="B1121" s="175"/>
      <c r="C1121" s="175"/>
      <c r="D1121" s="175"/>
      <c r="E1121" s="175"/>
    </row>
    <row r="1122" spans="1:5" ht="15" customHeight="1" x14ac:dyDescent="0.2">
      <c r="A1122" s="175"/>
      <c r="B1122" s="175"/>
      <c r="C1122" s="175"/>
      <c r="D1122" s="175"/>
      <c r="E1122" s="175"/>
    </row>
    <row r="1123" spans="1:5" ht="15" customHeight="1" x14ac:dyDescent="0.2">
      <c r="A1123" s="175"/>
      <c r="B1123" s="175"/>
      <c r="C1123" s="175"/>
      <c r="D1123" s="175"/>
      <c r="E1123" s="175"/>
    </row>
    <row r="1124" spans="1:5" ht="15" customHeight="1" x14ac:dyDescent="0.2">
      <c r="A1124" s="175"/>
      <c r="B1124" s="175"/>
      <c r="C1124" s="175"/>
      <c r="D1124" s="175"/>
      <c r="E1124" s="175"/>
    </row>
    <row r="1125" spans="1:5" ht="15" customHeight="1" x14ac:dyDescent="0.2">
      <c r="A1125" s="175"/>
      <c r="B1125" s="175"/>
      <c r="C1125" s="175"/>
      <c r="D1125" s="175"/>
      <c r="E1125" s="175"/>
    </row>
    <row r="1126" spans="1:5" ht="15" customHeight="1" x14ac:dyDescent="0.2">
      <c r="A1126" s="175"/>
      <c r="B1126" s="175"/>
      <c r="C1126" s="175"/>
      <c r="D1126" s="175"/>
      <c r="E1126" s="175"/>
    </row>
    <row r="1127" spans="1:5" ht="15" customHeight="1" x14ac:dyDescent="0.2">
      <c r="A1127" s="175"/>
      <c r="B1127" s="175"/>
      <c r="C1127" s="175"/>
      <c r="D1127" s="175"/>
      <c r="E1127" s="175"/>
    </row>
    <row r="1128" spans="1:5" ht="15" customHeight="1" x14ac:dyDescent="0.2"/>
    <row r="1129" spans="1:5" ht="15" customHeight="1" x14ac:dyDescent="0.25">
      <c r="A1129" s="38" t="s">
        <v>16</v>
      </c>
      <c r="B1129" s="39"/>
      <c r="C1129" s="39"/>
      <c r="D1129" s="39"/>
      <c r="E1129" s="56"/>
    </row>
    <row r="1130" spans="1:5" ht="15" customHeight="1" x14ac:dyDescent="0.2">
      <c r="A1130" s="83" t="s">
        <v>159</v>
      </c>
      <c r="B1130" s="146"/>
      <c r="C1130" s="146"/>
      <c r="D1130" s="146"/>
      <c r="E1130" s="56" t="s">
        <v>160</v>
      </c>
    </row>
    <row r="1131" spans="1:5" ht="15" customHeight="1" x14ac:dyDescent="0.2"/>
    <row r="1132" spans="1:5" ht="15" customHeight="1" x14ac:dyDescent="0.2">
      <c r="B1132" s="44" t="s">
        <v>40</v>
      </c>
      <c r="C1132" s="45" t="s">
        <v>41</v>
      </c>
      <c r="D1132" s="59" t="s">
        <v>42</v>
      </c>
      <c r="E1132" s="47" t="s">
        <v>43</v>
      </c>
    </row>
    <row r="1133" spans="1:5" ht="15" customHeight="1" x14ac:dyDescent="0.2">
      <c r="B1133" s="48">
        <v>307</v>
      </c>
      <c r="C1133" s="61"/>
      <c r="D1133" s="62" t="s">
        <v>183</v>
      </c>
      <c r="E1133" s="75">
        <v>-50000</v>
      </c>
    </row>
    <row r="1134" spans="1:5" ht="15" customHeight="1" x14ac:dyDescent="0.2">
      <c r="B1134" s="48">
        <v>303</v>
      </c>
      <c r="C1134" s="61"/>
      <c r="D1134" s="62" t="s">
        <v>183</v>
      </c>
      <c r="E1134" s="75">
        <v>50000</v>
      </c>
    </row>
    <row r="1135" spans="1:5" ht="15" customHeight="1" x14ac:dyDescent="0.2">
      <c r="B1135" s="155"/>
      <c r="C1135" s="53" t="s">
        <v>45</v>
      </c>
      <c r="D1135" s="65"/>
      <c r="E1135" s="66">
        <f>SUM(E1133:E1134)</f>
        <v>0</v>
      </c>
    </row>
    <row r="1136" spans="1:5" ht="15" customHeight="1" x14ac:dyDescent="0.2"/>
    <row r="1137" spans="1:5" ht="15" customHeight="1" x14ac:dyDescent="0.2"/>
    <row r="1138" spans="1:5" ht="15" customHeight="1" x14ac:dyDescent="0.2"/>
    <row r="1139" spans="1:5" ht="15" customHeight="1" x14ac:dyDescent="0.2"/>
    <row r="1140" spans="1:5" ht="15" customHeight="1" x14ac:dyDescent="0.2"/>
    <row r="1141" spans="1:5" ht="15" customHeight="1" x14ac:dyDescent="0.2"/>
    <row r="1142" spans="1:5" ht="15" customHeight="1" x14ac:dyDescent="0.2"/>
    <row r="1143" spans="1:5" ht="15" customHeight="1" x14ac:dyDescent="0.2"/>
    <row r="1144" spans="1:5" ht="15" customHeight="1" x14ac:dyDescent="0.2"/>
    <row r="1145" spans="1:5" ht="15" customHeight="1" x14ac:dyDescent="0.2"/>
    <row r="1146" spans="1:5" ht="15" customHeight="1" x14ac:dyDescent="0.25">
      <c r="A1146" s="36" t="s">
        <v>540</v>
      </c>
    </row>
    <row r="1147" spans="1:5" ht="15" customHeight="1" x14ac:dyDescent="0.2">
      <c r="A1147" s="174" t="s">
        <v>157</v>
      </c>
      <c r="B1147" s="174"/>
      <c r="C1147" s="174"/>
      <c r="D1147" s="174"/>
      <c r="E1147" s="174"/>
    </row>
    <row r="1148" spans="1:5" ht="15" customHeight="1" x14ac:dyDescent="0.2">
      <c r="A1148" s="174"/>
      <c r="B1148" s="174"/>
      <c r="C1148" s="174"/>
      <c r="D1148" s="174"/>
      <c r="E1148" s="174"/>
    </row>
    <row r="1149" spans="1:5" ht="15" customHeight="1" x14ac:dyDescent="0.2">
      <c r="A1149" s="175" t="s">
        <v>541</v>
      </c>
      <c r="B1149" s="175"/>
      <c r="C1149" s="175"/>
      <c r="D1149" s="175"/>
      <c r="E1149" s="175"/>
    </row>
    <row r="1150" spans="1:5" ht="15" customHeight="1" x14ac:dyDescent="0.2">
      <c r="A1150" s="175"/>
      <c r="B1150" s="175"/>
      <c r="C1150" s="175"/>
      <c r="D1150" s="175"/>
      <c r="E1150" s="175"/>
    </row>
    <row r="1151" spans="1:5" ht="15" customHeight="1" x14ac:dyDescent="0.2">
      <c r="A1151" s="175"/>
      <c r="B1151" s="175"/>
      <c r="C1151" s="175"/>
      <c r="D1151" s="175"/>
      <c r="E1151" s="175"/>
    </row>
    <row r="1152" spans="1:5" ht="15" customHeight="1" x14ac:dyDescent="0.2">
      <c r="A1152" s="175"/>
      <c r="B1152" s="175"/>
      <c r="C1152" s="175"/>
      <c r="D1152" s="175"/>
      <c r="E1152" s="175"/>
    </row>
    <row r="1153" spans="1:5" ht="15" customHeight="1" x14ac:dyDescent="0.2">
      <c r="A1153" s="175"/>
      <c r="B1153" s="175"/>
      <c r="C1153" s="175"/>
      <c r="D1153" s="175"/>
      <c r="E1153" s="175"/>
    </row>
    <row r="1154" spans="1:5" ht="15" customHeight="1" x14ac:dyDescent="0.2">
      <c r="A1154" s="175"/>
      <c r="B1154" s="175"/>
      <c r="C1154" s="175"/>
      <c r="D1154" s="175"/>
      <c r="E1154" s="175"/>
    </row>
    <row r="1155" spans="1:5" ht="15" customHeight="1" x14ac:dyDescent="0.2">
      <c r="A1155" s="175"/>
      <c r="B1155" s="175"/>
      <c r="C1155" s="175"/>
      <c r="D1155" s="175"/>
      <c r="E1155" s="175"/>
    </row>
    <row r="1156" spans="1:5" ht="15" customHeight="1" x14ac:dyDescent="0.2">
      <c r="A1156" s="175"/>
      <c r="B1156" s="175"/>
      <c r="C1156" s="175"/>
      <c r="D1156" s="175"/>
      <c r="E1156" s="175"/>
    </row>
    <row r="1157" spans="1:5" ht="15" customHeight="1" x14ac:dyDescent="0.2">
      <c r="A1157" s="175"/>
      <c r="B1157" s="175"/>
      <c r="C1157" s="175"/>
      <c r="D1157" s="175"/>
      <c r="E1157" s="175"/>
    </row>
    <row r="1158" spans="1:5" ht="15" customHeight="1" x14ac:dyDescent="0.2"/>
    <row r="1159" spans="1:5" ht="15" customHeight="1" x14ac:dyDescent="0.25">
      <c r="A1159" s="38" t="s">
        <v>16</v>
      </c>
      <c r="B1159" s="39"/>
      <c r="C1159" s="39"/>
      <c r="D1159" s="39"/>
      <c r="E1159" s="56"/>
    </row>
    <row r="1160" spans="1:5" ht="15" customHeight="1" x14ac:dyDescent="0.2">
      <c r="A1160" s="83" t="s">
        <v>159</v>
      </c>
      <c r="B1160" s="146"/>
      <c r="C1160" s="146"/>
      <c r="D1160" s="146"/>
      <c r="E1160" s="56" t="s">
        <v>160</v>
      </c>
    </row>
    <row r="1161" spans="1:5" ht="15" customHeight="1" x14ac:dyDescent="0.2"/>
    <row r="1162" spans="1:5" ht="15" customHeight="1" x14ac:dyDescent="0.2">
      <c r="B1162" s="44" t="s">
        <v>40</v>
      </c>
      <c r="C1162" s="45" t="s">
        <v>41</v>
      </c>
      <c r="D1162" s="59" t="s">
        <v>42</v>
      </c>
      <c r="E1162" s="47" t="s">
        <v>43</v>
      </c>
    </row>
    <row r="1163" spans="1:5" ht="15" customHeight="1" x14ac:dyDescent="0.2">
      <c r="B1163" s="48">
        <v>307</v>
      </c>
      <c r="C1163" s="61"/>
      <c r="D1163" s="62" t="s">
        <v>183</v>
      </c>
      <c r="E1163" s="75">
        <v>-132568</v>
      </c>
    </row>
    <row r="1164" spans="1:5" ht="15" customHeight="1" x14ac:dyDescent="0.2">
      <c r="B1164" s="48">
        <v>10</v>
      </c>
      <c r="C1164" s="61"/>
      <c r="D1164" s="62" t="s">
        <v>183</v>
      </c>
      <c r="E1164" s="75">
        <v>132568</v>
      </c>
    </row>
    <row r="1165" spans="1:5" ht="15" customHeight="1" x14ac:dyDescent="0.2">
      <c r="B1165" s="155"/>
      <c r="C1165" s="53" t="s">
        <v>45</v>
      </c>
      <c r="D1165" s="65"/>
      <c r="E1165" s="66">
        <f>SUM(E1163:E1164)</f>
        <v>0</v>
      </c>
    </row>
    <row r="1166" spans="1:5" ht="15" customHeight="1" x14ac:dyDescent="0.2"/>
    <row r="1167" spans="1:5" ht="15" customHeight="1" x14ac:dyDescent="0.2"/>
    <row r="1168" spans="1:5" ht="15" customHeight="1" x14ac:dyDescent="0.25">
      <c r="A1168" s="36" t="s">
        <v>542</v>
      </c>
    </row>
    <row r="1169" spans="1:5" ht="15" customHeight="1" x14ac:dyDescent="0.2">
      <c r="A1169" s="174" t="s">
        <v>157</v>
      </c>
      <c r="B1169" s="174"/>
      <c r="C1169" s="174"/>
      <c r="D1169" s="174"/>
      <c r="E1169" s="174"/>
    </row>
    <row r="1170" spans="1:5" ht="15" customHeight="1" x14ac:dyDescent="0.2">
      <c r="A1170" s="174"/>
      <c r="B1170" s="174"/>
      <c r="C1170" s="174"/>
      <c r="D1170" s="174"/>
      <c r="E1170" s="174"/>
    </row>
    <row r="1171" spans="1:5" ht="15" customHeight="1" x14ac:dyDescent="0.2">
      <c r="A1171" s="175" t="s">
        <v>543</v>
      </c>
      <c r="B1171" s="175"/>
      <c r="C1171" s="175"/>
      <c r="D1171" s="175"/>
      <c r="E1171" s="175"/>
    </row>
    <row r="1172" spans="1:5" ht="15" customHeight="1" x14ac:dyDescent="0.2">
      <c r="A1172" s="175"/>
      <c r="B1172" s="175"/>
      <c r="C1172" s="175"/>
      <c r="D1172" s="175"/>
      <c r="E1172" s="175"/>
    </row>
    <row r="1173" spans="1:5" ht="15" customHeight="1" x14ac:dyDescent="0.2">
      <c r="A1173" s="175"/>
      <c r="B1173" s="175"/>
      <c r="C1173" s="175"/>
      <c r="D1173" s="175"/>
      <c r="E1173" s="175"/>
    </row>
    <row r="1174" spans="1:5" ht="15" customHeight="1" x14ac:dyDescent="0.2">
      <c r="A1174" s="175"/>
      <c r="B1174" s="175"/>
      <c r="C1174" s="175"/>
      <c r="D1174" s="175"/>
      <c r="E1174" s="175"/>
    </row>
    <row r="1175" spans="1:5" ht="15" customHeight="1" x14ac:dyDescent="0.2">
      <c r="A1175" s="175"/>
      <c r="B1175" s="175"/>
      <c r="C1175" s="175"/>
      <c r="D1175" s="175"/>
      <c r="E1175" s="175"/>
    </row>
    <row r="1176" spans="1:5" ht="15" customHeight="1" x14ac:dyDescent="0.2">
      <c r="A1176" s="175"/>
      <c r="B1176" s="175"/>
      <c r="C1176" s="175"/>
      <c r="D1176" s="175"/>
      <c r="E1176" s="175"/>
    </row>
    <row r="1177" spans="1:5" ht="15" customHeight="1" x14ac:dyDescent="0.2">
      <c r="A1177" s="175"/>
      <c r="B1177" s="175"/>
      <c r="C1177" s="175"/>
      <c r="D1177" s="175"/>
      <c r="E1177" s="175"/>
    </row>
    <row r="1178" spans="1:5" ht="15" customHeight="1" x14ac:dyDescent="0.2">
      <c r="A1178" s="175"/>
      <c r="B1178" s="175"/>
      <c r="C1178" s="175"/>
      <c r="D1178" s="175"/>
      <c r="E1178" s="175"/>
    </row>
    <row r="1179" spans="1:5" ht="15" customHeight="1" x14ac:dyDescent="0.2"/>
    <row r="1180" spans="1:5" ht="15" customHeight="1" x14ac:dyDescent="0.25">
      <c r="A1180" s="38" t="s">
        <v>16</v>
      </c>
      <c r="B1180" s="39"/>
      <c r="C1180" s="39"/>
      <c r="D1180" s="39"/>
      <c r="E1180" s="56"/>
    </row>
    <row r="1181" spans="1:5" ht="15" customHeight="1" x14ac:dyDescent="0.2">
      <c r="A1181" s="83" t="s">
        <v>159</v>
      </c>
      <c r="B1181" s="146"/>
      <c r="C1181" s="146"/>
      <c r="D1181" s="146"/>
      <c r="E1181" s="56" t="s">
        <v>160</v>
      </c>
    </row>
    <row r="1182" spans="1:5" ht="15" customHeight="1" x14ac:dyDescent="0.2"/>
    <row r="1183" spans="1:5" ht="15" customHeight="1" x14ac:dyDescent="0.2">
      <c r="B1183" s="44" t="s">
        <v>40</v>
      </c>
      <c r="C1183" s="45" t="s">
        <v>41</v>
      </c>
      <c r="D1183" s="59" t="s">
        <v>42</v>
      </c>
      <c r="E1183" s="47" t="s">
        <v>43</v>
      </c>
    </row>
    <row r="1184" spans="1:5" ht="15" customHeight="1" x14ac:dyDescent="0.2">
      <c r="B1184" s="48">
        <v>307</v>
      </c>
      <c r="C1184" s="61"/>
      <c r="D1184" s="62" t="s">
        <v>183</v>
      </c>
      <c r="E1184" s="75">
        <v>-160000</v>
      </c>
    </row>
    <row r="1185" spans="1:5" ht="15" customHeight="1" x14ac:dyDescent="0.2">
      <c r="B1185" s="48">
        <v>11</v>
      </c>
      <c r="C1185" s="61"/>
      <c r="D1185" s="91" t="s">
        <v>197</v>
      </c>
      <c r="E1185" s="75">
        <v>160000</v>
      </c>
    </row>
    <row r="1186" spans="1:5" ht="15" customHeight="1" x14ac:dyDescent="0.2">
      <c r="B1186" s="155"/>
      <c r="C1186" s="53" t="s">
        <v>45</v>
      </c>
      <c r="D1186" s="65"/>
      <c r="E1186" s="66">
        <f>SUM(E1184:E1185)</f>
        <v>0</v>
      </c>
    </row>
    <row r="1187" spans="1:5" ht="15" customHeight="1" x14ac:dyDescent="0.2"/>
    <row r="1188" spans="1:5" ht="15" customHeight="1" x14ac:dyDescent="0.2"/>
    <row r="1189" spans="1:5" ht="15" customHeight="1" x14ac:dyDescent="0.2"/>
    <row r="1190" spans="1:5" ht="15" customHeight="1" x14ac:dyDescent="0.2"/>
    <row r="1191" spans="1:5" ht="15" customHeight="1" x14ac:dyDescent="0.2"/>
    <row r="1192" spans="1:5" ht="15" customHeight="1" x14ac:dyDescent="0.2"/>
    <row r="1193" spans="1:5" ht="15" customHeight="1" x14ac:dyDescent="0.2"/>
    <row r="1194" spans="1:5" ht="15" customHeight="1" x14ac:dyDescent="0.2"/>
    <row r="1195" spans="1:5" ht="15" customHeight="1" x14ac:dyDescent="0.2"/>
    <row r="1196" spans="1:5" ht="15" customHeight="1" x14ac:dyDescent="0.2"/>
    <row r="1197" spans="1:5" ht="15" customHeight="1" x14ac:dyDescent="0.2"/>
    <row r="1198" spans="1:5" ht="15" customHeight="1" x14ac:dyDescent="0.25">
      <c r="A1198" s="36" t="s">
        <v>544</v>
      </c>
    </row>
    <row r="1199" spans="1:5" ht="15" customHeight="1" x14ac:dyDescent="0.2">
      <c r="A1199" s="174" t="s">
        <v>157</v>
      </c>
      <c r="B1199" s="174"/>
      <c r="C1199" s="174"/>
      <c r="D1199" s="174"/>
      <c r="E1199" s="174"/>
    </row>
    <row r="1200" spans="1:5" ht="15" customHeight="1" x14ac:dyDescent="0.2">
      <c r="A1200" s="174"/>
      <c r="B1200" s="174"/>
      <c r="C1200" s="174"/>
      <c r="D1200" s="174"/>
      <c r="E1200" s="174"/>
    </row>
    <row r="1201" spans="1:5" ht="15" customHeight="1" x14ac:dyDescent="0.2">
      <c r="A1201" s="175" t="s">
        <v>545</v>
      </c>
      <c r="B1201" s="175"/>
      <c r="C1201" s="175"/>
      <c r="D1201" s="175"/>
      <c r="E1201" s="175"/>
    </row>
    <row r="1202" spans="1:5" ht="15" customHeight="1" x14ac:dyDescent="0.2">
      <c r="A1202" s="175"/>
      <c r="B1202" s="175"/>
      <c r="C1202" s="175"/>
      <c r="D1202" s="175"/>
      <c r="E1202" s="175"/>
    </row>
    <row r="1203" spans="1:5" ht="15" customHeight="1" x14ac:dyDescent="0.2">
      <c r="A1203" s="175"/>
      <c r="B1203" s="175"/>
      <c r="C1203" s="175"/>
      <c r="D1203" s="175"/>
      <c r="E1203" s="175"/>
    </row>
    <row r="1204" spans="1:5" ht="15" customHeight="1" x14ac:dyDescent="0.2">
      <c r="A1204" s="175"/>
      <c r="B1204" s="175"/>
      <c r="C1204" s="175"/>
      <c r="D1204" s="175"/>
      <c r="E1204" s="175"/>
    </row>
    <row r="1205" spans="1:5" ht="15" customHeight="1" x14ac:dyDescent="0.2">
      <c r="A1205" s="175"/>
      <c r="B1205" s="175"/>
      <c r="C1205" s="175"/>
      <c r="D1205" s="175"/>
      <c r="E1205" s="175"/>
    </row>
    <row r="1206" spans="1:5" ht="15" customHeight="1" x14ac:dyDescent="0.2">
      <c r="A1206" s="175"/>
      <c r="B1206" s="175"/>
      <c r="C1206" s="175"/>
      <c r="D1206" s="175"/>
      <c r="E1206" s="175"/>
    </row>
    <row r="1207" spans="1:5" ht="15" customHeight="1" x14ac:dyDescent="0.2">
      <c r="A1207" s="175"/>
      <c r="B1207" s="175"/>
      <c r="C1207" s="175"/>
      <c r="D1207" s="175"/>
      <c r="E1207" s="175"/>
    </row>
    <row r="1208" spans="1:5" ht="15" customHeight="1" x14ac:dyDescent="0.2">
      <c r="A1208" s="175"/>
      <c r="B1208" s="175"/>
      <c r="C1208" s="175"/>
      <c r="D1208" s="175"/>
      <c r="E1208" s="175"/>
    </row>
    <row r="1209" spans="1:5" ht="15" customHeight="1" x14ac:dyDescent="0.2">
      <c r="A1209" s="175"/>
      <c r="B1209" s="175"/>
      <c r="C1209" s="175"/>
      <c r="D1209" s="175"/>
      <c r="E1209" s="175"/>
    </row>
    <row r="1210" spans="1:5" ht="15" customHeight="1" x14ac:dyDescent="0.2"/>
    <row r="1211" spans="1:5" ht="15" customHeight="1" x14ac:dyDescent="0.25">
      <c r="A1211" s="38" t="s">
        <v>16</v>
      </c>
      <c r="B1211" s="39"/>
      <c r="C1211" s="39"/>
      <c r="D1211" s="39"/>
      <c r="E1211" s="56"/>
    </row>
    <row r="1212" spans="1:5" ht="15" customHeight="1" x14ac:dyDescent="0.2">
      <c r="A1212" s="83" t="s">
        <v>159</v>
      </c>
      <c r="B1212" s="146"/>
      <c r="C1212" s="146"/>
      <c r="D1212" s="146"/>
      <c r="E1212" s="56" t="s">
        <v>160</v>
      </c>
    </row>
    <row r="1213" spans="1:5" ht="15" customHeight="1" x14ac:dyDescent="0.2"/>
    <row r="1214" spans="1:5" ht="15" customHeight="1" x14ac:dyDescent="0.2">
      <c r="B1214" s="44" t="s">
        <v>40</v>
      </c>
      <c r="C1214" s="45" t="s">
        <v>41</v>
      </c>
      <c r="D1214" s="59" t="s">
        <v>42</v>
      </c>
      <c r="E1214" s="47" t="s">
        <v>43</v>
      </c>
    </row>
    <row r="1215" spans="1:5" ht="15" customHeight="1" x14ac:dyDescent="0.2">
      <c r="B1215" s="48">
        <v>307</v>
      </c>
      <c r="C1215" s="61"/>
      <c r="D1215" s="62" t="s">
        <v>183</v>
      </c>
      <c r="E1215" s="75">
        <v>-110000</v>
      </c>
    </row>
    <row r="1216" spans="1:5" ht="15" customHeight="1" x14ac:dyDescent="0.2">
      <c r="B1216" s="48">
        <v>13</v>
      </c>
      <c r="C1216" s="61"/>
      <c r="D1216" s="62" t="s">
        <v>183</v>
      </c>
      <c r="E1216" s="75">
        <v>110000</v>
      </c>
    </row>
    <row r="1217" spans="1:5" ht="15" customHeight="1" x14ac:dyDescent="0.2">
      <c r="B1217" s="155"/>
      <c r="C1217" s="53" t="s">
        <v>45</v>
      </c>
      <c r="D1217" s="65"/>
      <c r="E1217" s="66">
        <f>SUM(E1215:E1216)</f>
        <v>0</v>
      </c>
    </row>
    <row r="1218" spans="1:5" ht="15" customHeight="1" x14ac:dyDescent="0.2"/>
    <row r="1219" spans="1:5" ht="15" customHeight="1" x14ac:dyDescent="0.2"/>
    <row r="1220" spans="1:5" ht="15" customHeight="1" x14ac:dyDescent="0.25">
      <c r="A1220" s="36" t="s">
        <v>546</v>
      </c>
    </row>
    <row r="1221" spans="1:5" ht="15" customHeight="1" x14ac:dyDescent="0.2">
      <c r="A1221" s="174" t="s">
        <v>157</v>
      </c>
      <c r="B1221" s="174"/>
      <c r="C1221" s="174"/>
      <c r="D1221" s="174"/>
      <c r="E1221" s="174"/>
    </row>
    <row r="1222" spans="1:5" ht="15" customHeight="1" x14ac:dyDescent="0.2">
      <c r="A1222" s="174"/>
      <c r="B1222" s="174"/>
      <c r="C1222" s="174"/>
      <c r="D1222" s="174"/>
      <c r="E1222" s="174"/>
    </row>
    <row r="1223" spans="1:5" ht="15" customHeight="1" x14ac:dyDescent="0.2">
      <c r="A1223" s="175" t="s">
        <v>547</v>
      </c>
      <c r="B1223" s="175"/>
      <c r="C1223" s="175"/>
      <c r="D1223" s="175"/>
      <c r="E1223" s="175"/>
    </row>
    <row r="1224" spans="1:5" ht="15" customHeight="1" x14ac:dyDescent="0.2">
      <c r="A1224" s="175"/>
      <c r="B1224" s="175"/>
      <c r="C1224" s="175"/>
      <c r="D1224" s="175"/>
      <c r="E1224" s="175"/>
    </row>
    <row r="1225" spans="1:5" ht="15" customHeight="1" x14ac:dyDescent="0.2">
      <c r="A1225" s="175"/>
      <c r="B1225" s="175"/>
      <c r="C1225" s="175"/>
      <c r="D1225" s="175"/>
      <c r="E1225" s="175"/>
    </row>
    <row r="1226" spans="1:5" ht="15" customHeight="1" x14ac:dyDescent="0.2">
      <c r="A1226" s="175"/>
      <c r="B1226" s="175"/>
      <c r="C1226" s="175"/>
      <c r="D1226" s="175"/>
      <c r="E1226" s="175"/>
    </row>
    <row r="1227" spans="1:5" ht="15" customHeight="1" x14ac:dyDescent="0.2">
      <c r="A1227" s="175"/>
      <c r="B1227" s="175"/>
      <c r="C1227" s="175"/>
      <c r="D1227" s="175"/>
      <c r="E1227" s="175"/>
    </row>
    <row r="1228" spans="1:5" ht="15" customHeight="1" x14ac:dyDescent="0.2">
      <c r="A1228" s="175"/>
      <c r="B1228" s="175"/>
      <c r="C1228" s="175"/>
      <c r="D1228" s="175"/>
      <c r="E1228" s="175"/>
    </row>
    <row r="1229" spans="1:5" ht="15" customHeight="1" x14ac:dyDescent="0.2">
      <c r="A1229" s="175"/>
      <c r="B1229" s="175"/>
      <c r="C1229" s="175"/>
      <c r="D1229" s="175"/>
      <c r="E1229" s="175"/>
    </row>
    <row r="1230" spans="1:5" ht="15" customHeight="1" x14ac:dyDescent="0.2">
      <c r="A1230" s="175"/>
      <c r="B1230" s="175"/>
      <c r="C1230" s="175"/>
      <c r="D1230" s="175"/>
      <c r="E1230" s="175"/>
    </row>
    <row r="1231" spans="1:5" ht="15" customHeight="1" x14ac:dyDescent="0.2">
      <c r="A1231" s="175"/>
      <c r="B1231" s="175"/>
      <c r="C1231" s="175"/>
      <c r="D1231" s="175"/>
      <c r="E1231" s="175"/>
    </row>
    <row r="1232" spans="1:5" ht="15" customHeight="1" x14ac:dyDescent="0.2">
      <c r="A1232" s="175"/>
      <c r="B1232" s="175"/>
      <c r="C1232" s="175"/>
      <c r="D1232" s="175"/>
      <c r="E1232" s="175"/>
    </row>
    <row r="1233" spans="1:5" ht="15" customHeight="1" x14ac:dyDescent="0.2"/>
    <row r="1234" spans="1:5" ht="15" customHeight="1" x14ac:dyDescent="0.25">
      <c r="A1234" s="38" t="s">
        <v>16</v>
      </c>
      <c r="B1234" s="39"/>
      <c r="C1234" s="39"/>
      <c r="D1234" s="39"/>
      <c r="E1234" s="56"/>
    </row>
    <row r="1235" spans="1:5" ht="15" customHeight="1" x14ac:dyDescent="0.2">
      <c r="A1235" s="83" t="s">
        <v>159</v>
      </c>
      <c r="B1235" s="146"/>
      <c r="C1235" s="146"/>
      <c r="D1235" s="146"/>
      <c r="E1235" s="56" t="s">
        <v>160</v>
      </c>
    </row>
    <row r="1236" spans="1:5" ht="15" customHeight="1" x14ac:dyDescent="0.2"/>
    <row r="1237" spans="1:5" ht="15" customHeight="1" x14ac:dyDescent="0.2">
      <c r="B1237" s="44" t="s">
        <v>40</v>
      </c>
      <c r="C1237" s="45" t="s">
        <v>41</v>
      </c>
      <c r="D1237" s="59" t="s">
        <v>42</v>
      </c>
      <c r="E1237" s="47" t="s">
        <v>43</v>
      </c>
    </row>
    <row r="1238" spans="1:5" ht="15" customHeight="1" x14ac:dyDescent="0.2">
      <c r="B1238" s="48">
        <v>307</v>
      </c>
      <c r="C1238" s="61"/>
      <c r="D1238" s="91" t="s">
        <v>197</v>
      </c>
      <c r="E1238" s="75">
        <v>-4748781</v>
      </c>
    </row>
    <row r="1239" spans="1:5" ht="15" customHeight="1" x14ac:dyDescent="0.2">
      <c r="B1239" s="48">
        <v>10</v>
      </c>
      <c r="C1239" s="61"/>
      <c r="D1239" s="91" t="s">
        <v>197</v>
      </c>
      <c r="E1239" s="75">
        <f>836383+821383</f>
        <v>1657766</v>
      </c>
    </row>
    <row r="1240" spans="1:5" ht="15" customHeight="1" x14ac:dyDescent="0.2">
      <c r="B1240" s="48">
        <v>11</v>
      </c>
      <c r="C1240" s="61"/>
      <c r="D1240" s="91" t="s">
        <v>197</v>
      </c>
      <c r="E1240" s="75">
        <v>1055397</v>
      </c>
    </row>
    <row r="1241" spans="1:5" ht="15" customHeight="1" x14ac:dyDescent="0.2">
      <c r="B1241" s="48">
        <v>13</v>
      </c>
      <c r="C1241" s="61"/>
      <c r="D1241" s="91" t="s">
        <v>197</v>
      </c>
      <c r="E1241" s="75">
        <v>1191850</v>
      </c>
    </row>
    <row r="1242" spans="1:5" ht="15" customHeight="1" x14ac:dyDescent="0.2">
      <c r="B1242" s="48">
        <v>14</v>
      </c>
      <c r="C1242" s="61"/>
      <c r="D1242" s="91" t="s">
        <v>197</v>
      </c>
      <c r="E1242" s="75">
        <v>843768</v>
      </c>
    </row>
    <row r="1243" spans="1:5" ht="15" customHeight="1" x14ac:dyDescent="0.2">
      <c r="B1243" s="155"/>
      <c r="C1243" s="53" t="s">
        <v>45</v>
      </c>
      <c r="D1243" s="65"/>
      <c r="E1243" s="66">
        <f>SUM(E1238:E1242)</f>
        <v>0</v>
      </c>
    </row>
    <row r="1244" spans="1:5" ht="15" customHeight="1" x14ac:dyDescent="0.2"/>
    <row r="1245" spans="1:5" ht="15" customHeight="1" x14ac:dyDescent="0.2"/>
    <row r="1246" spans="1:5" ht="15" customHeight="1" x14ac:dyDescent="0.2"/>
    <row r="1247" spans="1:5" ht="15" customHeight="1" x14ac:dyDescent="0.2"/>
    <row r="1248" spans="1:5" ht="15" customHeight="1" x14ac:dyDescent="0.2"/>
    <row r="1249" spans="1:5" ht="15" customHeight="1" x14ac:dyDescent="0.2"/>
    <row r="1250" spans="1:5" ht="15" customHeight="1" x14ac:dyDescent="0.25">
      <c r="A1250" s="36" t="s">
        <v>548</v>
      </c>
    </row>
    <row r="1251" spans="1:5" ht="15" customHeight="1" x14ac:dyDescent="0.2">
      <c r="A1251" s="174" t="s">
        <v>113</v>
      </c>
      <c r="B1251" s="174"/>
      <c r="C1251" s="174"/>
      <c r="D1251" s="174"/>
      <c r="E1251" s="174"/>
    </row>
    <row r="1252" spans="1:5" ht="15" customHeight="1" x14ac:dyDescent="0.2">
      <c r="A1252" s="174"/>
      <c r="B1252" s="174"/>
      <c r="C1252" s="174"/>
      <c r="D1252" s="174"/>
      <c r="E1252" s="174"/>
    </row>
    <row r="1253" spans="1:5" ht="15" customHeight="1" x14ac:dyDescent="0.2">
      <c r="A1253" s="175" t="s">
        <v>549</v>
      </c>
      <c r="B1253" s="175"/>
      <c r="C1253" s="175"/>
      <c r="D1253" s="175"/>
      <c r="E1253" s="175"/>
    </row>
    <row r="1254" spans="1:5" ht="15" customHeight="1" x14ac:dyDescent="0.2">
      <c r="A1254" s="175"/>
      <c r="B1254" s="175"/>
      <c r="C1254" s="175"/>
      <c r="D1254" s="175"/>
      <c r="E1254" s="175"/>
    </row>
    <row r="1255" spans="1:5" ht="15" customHeight="1" x14ac:dyDescent="0.2">
      <c r="A1255" s="175"/>
      <c r="B1255" s="175"/>
      <c r="C1255" s="175"/>
      <c r="D1255" s="175"/>
      <c r="E1255" s="175"/>
    </row>
    <row r="1256" spans="1:5" ht="15" customHeight="1" x14ac:dyDescent="0.2">
      <c r="A1256" s="175"/>
      <c r="B1256" s="175"/>
      <c r="C1256" s="175"/>
      <c r="D1256" s="175"/>
      <c r="E1256" s="175"/>
    </row>
    <row r="1257" spans="1:5" ht="15" customHeight="1" x14ac:dyDescent="0.2">
      <c r="A1257" s="175"/>
      <c r="B1257" s="175"/>
      <c r="C1257" s="175"/>
      <c r="D1257" s="175"/>
      <c r="E1257" s="175"/>
    </row>
    <row r="1258" spans="1:5" ht="15" customHeight="1" x14ac:dyDescent="0.2">
      <c r="A1258" s="175"/>
      <c r="B1258" s="175"/>
      <c r="C1258" s="175"/>
      <c r="D1258" s="175"/>
      <c r="E1258" s="175"/>
    </row>
    <row r="1259" spans="1:5" ht="15" customHeight="1" x14ac:dyDescent="0.2">
      <c r="A1259" s="39"/>
      <c r="B1259" s="130"/>
      <c r="C1259" s="110"/>
      <c r="D1259" s="39"/>
      <c r="E1259" s="132"/>
    </row>
    <row r="1260" spans="1:5" ht="15" customHeight="1" x14ac:dyDescent="0.25">
      <c r="A1260" s="68" t="s">
        <v>16</v>
      </c>
      <c r="B1260" s="41"/>
      <c r="C1260" s="41"/>
      <c r="D1260" s="56"/>
      <c r="E1260" s="56"/>
    </row>
    <row r="1261" spans="1:5" ht="15" customHeight="1" x14ac:dyDescent="0.2">
      <c r="A1261" s="40" t="s">
        <v>69</v>
      </c>
      <c r="B1261" s="41"/>
      <c r="C1261" s="41"/>
      <c r="D1261" s="41"/>
      <c r="E1261" s="42" t="s">
        <v>70</v>
      </c>
    </row>
    <row r="1262" spans="1:5" ht="15" customHeight="1" x14ac:dyDescent="0.25">
      <c r="A1262" s="133"/>
      <c r="B1262" s="134"/>
      <c r="C1262" s="41"/>
      <c r="D1262" s="87"/>
      <c r="E1262" s="89"/>
    </row>
    <row r="1263" spans="1:5" ht="15" customHeight="1" x14ac:dyDescent="0.2">
      <c r="A1263" s="118"/>
      <c r="B1263" s="103"/>
      <c r="C1263" s="44" t="s">
        <v>41</v>
      </c>
      <c r="D1263" s="95" t="s">
        <v>58</v>
      </c>
      <c r="E1263" s="47" t="s">
        <v>43</v>
      </c>
    </row>
    <row r="1264" spans="1:5" ht="15" customHeight="1" x14ac:dyDescent="0.2">
      <c r="A1264" s="114"/>
      <c r="B1264" s="114"/>
      <c r="C1264" s="61">
        <v>4357</v>
      </c>
      <c r="D1264" s="91" t="s">
        <v>85</v>
      </c>
      <c r="E1264" s="75">
        <v>-296000</v>
      </c>
    </row>
    <row r="1265" spans="1:5" ht="15" customHeight="1" x14ac:dyDescent="0.2">
      <c r="A1265" s="114"/>
      <c r="B1265" s="114"/>
      <c r="C1265" s="61">
        <v>4357</v>
      </c>
      <c r="D1265" s="91" t="s">
        <v>85</v>
      </c>
      <c r="E1265" s="75">
        <v>10000</v>
      </c>
    </row>
    <row r="1266" spans="1:5" ht="15" customHeight="1" x14ac:dyDescent="0.2">
      <c r="A1266" s="114"/>
      <c r="B1266" s="114"/>
      <c r="C1266" s="61">
        <v>4357</v>
      </c>
      <c r="D1266" s="91" t="s">
        <v>65</v>
      </c>
      <c r="E1266" s="75">
        <f>76000+210000</f>
        <v>286000</v>
      </c>
    </row>
    <row r="1267" spans="1:5" ht="15" customHeight="1" x14ac:dyDescent="0.2">
      <c r="A1267" s="121"/>
      <c r="B1267" s="128"/>
      <c r="C1267" s="77" t="s">
        <v>45</v>
      </c>
      <c r="D1267" s="92"/>
      <c r="E1267" s="93">
        <f>SUM(E1264:E1266)</f>
        <v>0</v>
      </c>
    </row>
    <row r="1268" spans="1:5" ht="15" customHeight="1" x14ac:dyDescent="0.2"/>
    <row r="1269" spans="1:5" ht="15" customHeight="1" x14ac:dyDescent="0.2"/>
    <row r="1270" spans="1:5" ht="15" customHeight="1" x14ac:dyDescent="0.25">
      <c r="A1270" s="36" t="s">
        <v>550</v>
      </c>
    </row>
    <row r="1271" spans="1:5" ht="15" customHeight="1" x14ac:dyDescent="0.2">
      <c r="A1271" s="174" t="s">
        <v>108</v>
      </c>
      <c r="B1271" s="174"/>
      <c r="C1271" s="174"/>
      <c r="D1271" s="174"/>
      <c r="E1271" s="174"/>
    </row>
    <row r="1272" spans="1:5" ht="15" customHeight="1" x14ac:dyDescent="0.2">
      <c r="A1272" s="174"/>
      <c r="B1272" s="174"/>
      <c r="C1272" s="174"/>
      <c r="D1272" s="174"/>
      <c r="E1272" s="174"/>
    </row>
    <row r="1273" spans="1:5" ht="15" customHeight="1" x14ac:dyDescent="0.2">
      <c r="A1273" s="175" t="s">
        <v>551</v>
      </c>
      <c r="B1273" s="175"/>
      <c r="C1273" s="175"/>
      <c r="D1273" s="175"/>
      <c r="E1273" s="175"/>
    </row>
    <row r="1274" spans="1:5" ht="15" customHeight="1" x14ac:dyDescent="0.2">
      <c r="A1274" s="175"/>
      <c r="B1274" s="175"/>
      <c r="C1274" s="175"/>
      <c r="D1274" s="175"/>
      <c r="E1274" s="175"/>
    </row>
    <row r="1275" spans="1:5" ht="15" customHeight="1" x14ac:dyDescent="0.2">
      <c r="A1275" s="175"/>
      <c r="B1275" s="175"/>
      <c r="C1275" s="175"/>
      <c r="D1275" s="175"/>
      <c r="E1275" s="175"/>
    </row>
    <row r="1276" spans="1:5" ht="15" customHeight="1" x14ac:dyDescent="0.2">
      <c r="A1276" s="175"/>
      <c r="B1276" s="175"/>
      <c r="C1276" s="175"/>
      <c r="D1276" s="175"/>
      <c r="E1276" s="175"/>
    </row>
    <row r="1277" spans="1:5" ht="15" customHeight="1" x14ac:dyDescent="0.2">
      <c r="A1277" s="175"/>
      <c r="B1277" s="175"/>
      <c r="C1277" s="175"/>
      <c r="D1277" s="175"/>
      <c r="E1277" s="175"/>
    </row>
    <row r="1278" spans="1:5" ht="15" customHeight="1" x14ac:dyDescent="0.2">
      <c r="A1278" s="175"/>
      <c r="B1278" s="175"/>
      <c r="C1278" s="175"/>
      <c r="D1278" s="175"/>
      <c r="E1278" s="175"/>
    </row>
    <row r="1279" spans="1:5" ht="15" customHeight="1" x14ac:dyDescent="0.2">
      <c r="A1279" s="175"/>
      <c r="B1279" s="175"/>
      <c r="C1279" s="175"/>
      <c r="D1279" s="175"/>
      <c r="E1279" s="175"/>
    </row>
    <row r="1280" spans="1:5" ht="15" customHeight="1" x14ac:dyDescent="0.2">
      <c r="A1280" s="39"/>
      <c r="B1280" s="130"/>
      <c r="C1280" s="110"/>
      <c r="D1280" s="39"/>
      <c r="E1280" s="132"/>
    </row>
    <row r="1281" spans="1:5" ht="15" customHeight="1" x14ac:dyDescent="0.25">
      <c r="A1281" s="68" t="s">
        <v>16</v>
      </c>
      <c r="B1281" s="41"/>
      <c r="C1281" s="41"/>
      <c r="D1281" s="56"/>
      <c r="E1281" s="56"/>
    </row>
    <row r="1282" spans="1:5" ht="15" customHeight="1" x14ac:dyDescent="0.2">
      <c r="A1282" s="40" t="s">
        <v>81</v>
      </c>
      <c r="B1282" s="41"/>
      <c r="C1282" s="41"/>
      <c r="D1282" s="41"/>
      <c r="E1282" s="42" t="s">
        <v>82</v>
      </c>
    </row>
    <row r="1283" spans="1:5" ht="15" customHeight="1" x14ac:dyDescent="0.25">
      <c r="A1283" s="133"/>
      <c r="B1283" s="134"/>
      <c r="C1283" s="41"/>
      <c r="D1283" s="87"/>
      <c r="E1283" s="89"/>
    </row>
    <row r="1284" spans="1:5" ht="15" customHeight="1" x14ac:dyDescent="0.2">
      <c r="A1284" s="118"/>
      <c r="B1284" s="103"/>
      <c r="C1284" s="44" t="s">
        <v>41</v>
      </c>
      <c r="D1284" s="95" t="s">
        <v>58</v>
      </c>
      <c r="E1284" s="47" t="s">
        <v>43</v>
      </c>
    </row>
    <row r="1285" spans="1:5" ht="15" customHeight="1" x14ac:dyDescent="0.2">
      <c r="A1285" s="114"/>
      <c r="B1285" s="114"/>
      <c r="C1285" s="61">
        <v>6172</v>
      </c>
      <c r="D1285" s="91" t="s">
        <v>85</v>
      </c>
      <c r="E1285" s="75">
        <v>-150000</v>
      </c>
    </row>
    <row r="1286" spans="1:5" ht="15" customHeight="1" x14ac:dyDescent="0.2">
      <c r="A1286" s="114"/>
      <c r="B1286" s="114"/>
      <c r="C1286" s="61">
        <v>3742</v>
      </c>
      <c r="D1286" s="91" t="s">
        <v>65</v>
      </c>
      <c r="E1286" s="75">
        <v>150000</v>
      </c>
    </row>
    <row r="1287" spans="1:5" ht="15" customHeight="1" x14ac:dyDescent="0.2">
      <c r="A1287" s="121"/>
      <c r="B1287" s="128"/>
      <c r="C1287" s="77" t="s">
        <v>45</v>
      </c>
      <c r="D1287" s="92"/>
      <c r="E1287" s="93">
        <f>SUM(E1285:E1286)</f>
        <v>0</v>
      </c>
    </row>
    <row r="1288" spans="1:5" ht="15" customHeight="1" x14ac:dyDescent="0.2"/>
    <row r="1289" spans="1:5" ht="15" customHeight="1" x14ac:dyDescent="0.2"/>
    <row r="1290" spans="1:5" ht="15" customHeight="1" x14ac:dyDescent="0.25">
      <c r="A1290" s="36" t="s">
        <v>552</v>
      </c>
    </row>
    <row r="1291" spans="1:5" ht="15" customHeight="1" x14ac:dyDescent="0.2">
      <c r="A1291" s="174" t="s">
        <v>108</v>
      </c>
      <c r="B1291" s="174"/>
      <c r="C1291" s="174"/>
      <c r="D1291" s="174"/>
      <c r="E1291" s="174"/>
    </row>
    <row r="1292" spans="1:5" ht="15" customHeight="1" x14ac:dyDescent="0.2">
      <c r="A1292" s="174"/>
      <c r="B1292" s="174"/>
      <c r="C1292" s="174"/>
      <c r="D1292" s="174"/>
      <c r="E1292" s="174"/>
    </row>
    <row r="1293" spans="1:5" ht="15" customHeight="1" x14ac:dyDescent="0.2">
      <c r="A1293" s="175" t="s">
        <v>553</v>
      </c>
      <c r="B1293" s="175"/>
      <c r="C1293" s="175"/>
      <c r="D1293" s="175"/>
      <c r="E1293" s="175"/>
    </row>
    <row r="1294" spans="1:5" ht="15" customHeight="1" x14ac:dyDescent="0.2">
      <c r="A1294" s="175"/>
      <c r="B1294" s="175"/>
      <c r="C1294" s="175"/>
      <c r="D1294" s="175"/>
      <c r="E1294" s="175"/>
    </row>
    <row r="1295" spans="1:5" ht="15" customHeight="1" x14ac:dyDescent="0.2">
      <c r="A1295" s="175"/>
      <c r="B1295" s="175"/>
      <c r="C1295" s="175"/>
      <c r="D1295" s="175"/>
      <c r="E1295" s="175"/>
    </row>
    <row r="1296" spans="1:5" ht="15" customHeight="1" x14ac:dyDescent="0.2">
      <c r="A1296" s="175"/>
      <c r="B1296" s="175"/>
      <c r="C1296" s="175"/>
      <c r="D1296" s="175"/>
      <c r="E1296" s="175"/>
    </row>
    <row r="1297" spans="1:5" ht="15" customHeight="1" x14ac:dyDescent="0.2">
      <c r="A1297" s="175"/>
      <c r="B1297" s="175"/>
      <c r="C1297" s="175"/>
      <c r="D1297" s="175"/>
      <c r="E1297" s="175"/>
    </row>
    <row r="1298" spans="1:5" ht="15" customHeight="1" x14ac:dyDescent="0.2">
      <c r="A1298" s="175"/>
      <c r="B1298" s="175"/>
      <c r="C1298" s="175"/>
      <c r="D1298" s="175"/>
      <c r="E1298" s="175"/>
    </row>
    <row r="1299" spans="1:5" ht="15" customHeight="1" x14ac:dyDescent="0.2">
      <c r="A1299" s="175"/>
      <c r="B1299" s="175"/>
      <c r="C1299" s="175"/>
      <c r="D1299" s="175"/>
      <c r="E1299" s="175"/>
    </row>
    <row r="1300" spans="1:5" ht="15" customHeight="1" x14ac:dyDescent="0.2"/>
    <row r="1301" spans="1:5" ht="15" customHeight="1" x14ac:dyDescent="0.2"/>
    <row r="1302" spans="1:5" ht="15" customHeight="1" x14ac:dyDescent="0.25">
      <c r="A1302" s="68" t="s">
        <v>16</v>
      </c>
    </row>
    <row r="1303" spans="1:5" ht="15" customHeight="1" x14ac:dyDescent="0.2">
      <c r="A1303" s="129" t="s">
        <v>81</v>
      </c>
      <c r="B1303" s="41"/>
      <c r="C1303" s="41"/>
      <c r="D1303" s="41"/>
      <c r="E1303" s="42" t="s">
        <v>106</v>
      </c>
    </row>
    <row r="1304" spans="1:5" ht="15" customHeight="1" x14ac:dyDescent="0.2"/>
    <row r="1305" spans="1:5" ht="15" customHeight="1" x14ac:dyDescent="0.2">
      <c r="C1305" s="45" t="s">
        <v>41</v>
      </c>
      <c r="D1305" s="95" t="s">
        <v>58</v>
      </c>
      <c r="E1305" s="44" t="s">
        <v>43</v>
      </c>
    </row>
    <row r="1306" spans="1:5" ht="15" customHeight="1" x14ac:dyDescent="0.2">
      <c r="C1306" s="61">
        <v>3636</v>
      </c>
      <c r="D1306" s="91" t="s">
        <v>281</v>
      </c>
      <c r="E1306" s="162">
        <f>-45268.37-11317.1-4074.16</f>
        <v>-60659.630000000005</v>
      </c>
    </row>
    <row r="1307" spans="1:5" ht="15" customHeight="1" x14ac:dyDescent="0.2">
      <c r="C1307" s="61">
        <v>3636</v>
      </c>
      <c r="D1307" s="91" t="s">
        <v>65</v>
      </c>
      <c r="E1307" s="162">
        <f>-50000-60000-298061.27-287694.71-291559.69-298729.89-98467.01-134615.89-197562.65</f>
        <v>-1716691.1099999999</v>
      </c>
    </row>
    <row r="1308" spans="1:5" ht="15" customHeight="1" x14ac:dyDescent="0.2">
      <c r="C1308" s="61">
        <v>6402</v>
      </c>
      <c r="D1308" s="112" t="s">
        <v>110</v>
      </c>
      <c r="E1308" s="162">
        <v>1777350.74</v>
      </c>
    </row>
    <row r="1309" spans="1:5" ht="15" customHeight="1" x14ac:dyDescent="0.2">
      <c r="C1309" s="53" t="s">
        <v>45</v>
      </c>
      <c r="D1309" s="54"/>
      <c r="E1309" s="55">
        <f>SUM(E1306:E1308)</f>
        <v>0</v>
      </c>
    </row>
    <row r="1310" spans="1:5" ht="15" customHeight="1" x14ac:dyDescent="0.2"/>
    <row r="1311" spans="1:5" ht="15" customHeight="1" x14ac:dyDescent="0.2"/>
    <row r="1312" spans="1:5" ht="15" customHeight="1" x14ac:dyDescent="0.25">
      <c r="A1312" s="36" t="s">
        <v>554</v>
      </c>
    </row>
    <row r="1313" spans="1:5" ht="15" customHeight="1" x14ac:dyDescent="0.2">
      <c r="A1313" s="174" t="s">
        <v>113</v>
      </c>
      <c r="B1313" s="174"/>
      <c r="C1313" s="174"/>
      <c r="D1313" s="174"/>
      <c r="E1313" s="174"/>
    </row>
    <row r="1314" spans="1:5" ht="15" customHeight="1" x14ac:dyDescent="0.2">
      <c r="A1314" s="174"/>
      <c r="B1314" s="174"/>
      <c r="C1314" s="174"/>
      <c r="D1314" s="174"/>
      <c r="E1314" s="174"/>
    </row>
    <row r="1315" spans="1:5" ht="15" customHeight="1" x14ac:dyDescent="0.2">
      <c r="A1315" s="175" t="s">
        <v>555</v>
      </c>
      <c r="B1315" s="175"/>
      <c r="C1315" s="175"/>
      <c r="D1315" s="175"/>
      <c r="E1315" s="175"/>
    </row>
    <row r="1316" spans="1:5" ht="15" customHeight="1" x14ac:dyDescent="0.2">
      <c r="A1316" s="175"/>
      <c r="B1316" s="175"/>
      <c r="C1316" s="175"/>
      <c r="D1316" s="175"/>
      <c r="E1316" s="175"/>
    </row>
    <row r="1317" spans="1:5" ht="15" customHeight="1" x14ac:dyDescent="0.2">
      <c r="A1317" s="175"/>
      <c r="B1317" s="175"/>
      <c r="C1317" s="175"/>
      <c r="D1317" s="175"/>
      <c r="E1317" s="175"/>
    </row>
    <row r="1318" spans="1:5" ht="15" customHeight="1" x14ac:dyDescent="0.2">
      <c r="A1318" s="175"/>
      <c r="B1318" s="175"/>
      <c r="C1318" s="175"/>
      <c r="D1318" s="175"/>
      <c r="E1318" s="175"/>
    </row>
    <row r="1319" spans="1:5" ht="15" customHeight="1" x14ac:dyDescent="0.2">
      <c r="A1319" s="175"/>
      <c r="B1319" s="175"/>
      <c r="C1319" s="175"/>
      <c r="D1319" s="175"/>
      <c r="E1319" s="175"/>
    </row>
    <row r="1320" spans="1:5" ht="15" customHeight="1" x14ac:dyDescent="0.2">
      <c r="A1320" s="175"/>
      <c r="B1320" s="175"/>
      <c r="C1320" s="175"/>
      <c r="D1320" s="175"/>
      <c r="E1320" s="175"/>
    </row>
    <row r="1321" spans="1:5" ht="15" customHeight="1" x14ac:dyDescent="0.2">
      <c r="A1321" s="39"/>
      <c r="B1321" s="130"/>
      <c r="C1321" s="110"/>
      <c r="D1321" s="39"/>
      <c r="E1321" s="132"/>
    </row>
    <row r="1322" spans="1:5" ht="15" customHeight="1" x14ac:dyDescent="0.25">
      <c r="A1322" s="68" t="s">
        <v>16</v>
      </c>
      <c r="B1322" s="41"/>
      <c r="C1322" s="41"/>
      <c r="D1322" s="56"/>
      <c r="E1322" s="56"/>
    </row>
    <row r="1323" spans="1:5" ht="15" customHeight="1" x14ac:dyDescent="0.2">
      <c r="A1323" s="40" t="s">
        <v>69</v>
      </c>
      <c r="B1323" s="41"/>
      <c r="C1323" s="41"/>
      <c r="D1323" s="41"/>
      <c r="E1323" s="42" t="s">
        <v>70</v>
      </c>
    </row>
    <row r="1324" spans="1:5" ht="15" customHeight="1" x14ac:dyDescent="0.25">
      <c r="A1324" s="133"/>
      <c r="B1324" s="134"/>
      <c r="C1324" s="41"/>
      <c r="D1324" s="87"/>
      <c r="E1324" s="89"/>
    </row>
    <row r="1325" spans="1:5" ht="15" customHeight="1" x14ac:dyDescent="0.2">
      <c r="A1325" s="118"/>
      <c r="B1325" s="103"/>
      <c r="C1325" s="44" t="s">
        <v>41</v>
      </c>
      <c r="D1325" s="95" t="s">
        <v>58</v>
      </c>
      <c r="E1325" s="47" t="s">
        <v>43</v>
      </c>
    </row>
    <row r="1326" spans="1:5" ht="15" customHeight="1" x14ac:dyDescent="0.2">
      <c r="A1326" s="114"/>
      <c r="B1326" s="114"/>
      <c r="C1326" s="61">
        <v>3314</v>
      </c>
      <c r="D1326" s="91" t="s">
        <v>65</v>
      </c>
      <c r="E1326" s="75">
        <f>-620-135</f>
        <v>-755</v>
      </c>
    </row>
    <row r="1327" spans="1:5" ht="15" customHeight="1" x14ac:dyDescent="0.2">
      <c r="A1327" s="114"/>
      <c r="B1327" s="114"/>
      <c r="C1327" s="61">
        <v>3315</v>
      </c>
      <c r="D1327" s="91" t="s">
        <v>65</v>
      </c>
      <c r="E1327" s="75">
        <f>-4070.76-5998.6-586381.8-149642.9</f>
        <v>-746094.06</v>
      </c>
    </row>
    <row r="1328" spans="1:5" ht="15" customHeight="1" x14ac:dyDescent="0.2">
      <c r="A1328" s="114"/>
      <c r="B1328" s="114"/>
      <c r="C1328" s="61">
        <v>3314</v>
      </c>
      <c r="D1328" s="91" t="s">
        <v>85</v>
      </c>
      <c r="E1328" s="75">
        <f>-15492.1-414588</f>
        <v>-430080.1</v>
      </c>
    </row>
    <row r="1329" spans="1:5" ht="15" customHeight="1" x14ac:dyDescent="0.2">
      <c r="A1329" s="114"/>
      <c r="B1329" s="114"/>
      <c r="C1329" s="61">
        <v>3315</v>
      </c>
      <c r="D1329" s="91" t="s">
        <v>85</v>
      </c>
      <c r="E1329" s="75">
        <f>-18198.5-268449.81-434.84-810.78</f>
        <v>-287893.93000000005</v>
      </c>
    </row>
    <row r="1330" spans="1:5" ht="15" customHeight="1" x14ac:dyDescent="0.2">
      <c r="A1330" s="114"/>
      <c r="B1330" s="114"/>
      <c r="C1330" s="61">
        <v>3315</v>
      </c>
      <c r="D1330" s="91" t="s">
        <v>85</v>
      </c>
      <c r="E1330" s="75">
        <v>1464823.09</v>
      </c>
    </row>
    <row r="1331" spans="1:5" ht="15" customHeight="1" x14ac:dyDescent="0.2">
      <c r="A1331" s="121"/>
      <c r="B1331" s="128"/>
      <c r="C1331" s="77" t="s">
        <v>45</v>
      </c>
      <c r="D1331" s="92"/>
      <c r="E1331" s="93">
        <f>SUM(E1326:E1330)</f>
        <v>0</v>
      </c>
    </row>
    <row r="1332" spans="1:5" ht="15" customHeight="1" x14ac:dyDescent="0.2"/>
    <row r="1333" spans="1:5" ht="15" customHeight="1" x14ac:dyDescent="0.2"/>
    <row r="1334" spans="1:5" ht="15" customHeight="1" x14ac:dyDescent="0.25">
      <c r="A1334" s="36" t="s">
        <v>556</v>
      </c>
    </row>
    <row r="1335" spans="1:5" ht="15" customHeight="1" x14ac:dyDescent="0.2">
      <c r="A1335" s="176" t="s">
        <v>35</v>
      </c>
      <c r="B1335" s="176"/>
      <c r="C1335" s="176"/>
      <c r="D1335" s="176"/>
      <c r="E1335" s="176"/>
    </row>
    <row r="1336" spans="1:5" ht="15" customHeight="1" x14ac:dyDescent="0.2">
      <c r="A1336" s="175" t="s">
        <v>557</v>
      </c>
      <c r="B1336" s="175"/>
      <c r="C1336" s="175"/>
      <c r="D1336" s="175"/>
      <c r="E1336" s="175"/>
    </row>
    <row r="1337" spans="1:5" ht="15" customHeight="1" x14ac:dyDescent="0.2">
      <c r="A1337" s="175"/>
      <c r="B1337" s="175"/>
      <c r="C1337" s="175"/>
      <c r="D1337" s="175"/>
      <c r="E1337" s="175"/>
    </row>
    <row r="1338" spans="1:5" ht="15" customHeight="1" x14ac:dyDescent="0.2">
      <c r="A1338" s="175"/>
      <c r="B1338" s="175"/>
      <c r="C1338" s="175"/>
      <c r="D1338" s="175"/>
      <c r="E1338" s="175"/>
    </row>
    <row r="1339" spans="1:5" ht="15" customHeight="1" x14ac:dyDescent="0.2">
      <c r="A1339" s="175"/>
      <c r="B1339" s="175"/>
      <c r="C1339" s="175"/>
      <c r="D1339" s="175"/>
      <c r="E1339" s="175"/>
    </row>
    <row r="1340" spans="1:5" ht="15" customHeight="1" x14ac:dyDescent="0.2">
      <c r="A1340" s="175"/>
      <c r="B1340" s="175"/>
      <c r="C1340" s="175"/>
      <c r="D1340" s="175"/>
      <c r="E1340" s="175"/>
    </row>
    <row r="1341" spans="1:5" ht="15" customHeight="1" x14ac:dyDescent="0.2">
      <c r="A1341" s="175"/>
      <c r="B1341" s="175"/>
      <c r="C1341" s="175"/>
      <c r="D1341" s="175"/>
      <c r="E1341" s="175"/>
    </row>
    <row r="1342" spans="1:5" ht="15" customHeight="1" x14ac:dyDescent="0.2">
      <c r="A1342" s="175"/>
      <c r="B1342" s="175"/>
      <c r="C1342" s="175"/>
      <c r="D1342" s="175"/>
      <c r="E1342" s="175"/>
    </row>
    <row r="1343" spans="1:5" ht="15" customHeight="1" x14ac:dyDescent="0.2">
      <c r="A1343" s="82"/>
      <c r="B1343" s="98"/>
      <c r="C1343" s="82"/>
      <c r="D1343" s="82"/>
      <c r="E1343" s="82"/>
    </row>
    <row r="1344" spans="1:5" ht="15" customHeight="1" x14ac:dyDescent="0.25">
      <c r="A1344" s="68" t="s">
        <v>1</v>
      </c>
      <c r="B1344" s="99"/>
      <c r="C1344" s="41"/>
      <c r="D1344" s="41"/>
      <c r="E1344" s="41"/>
    </row>
    <row r="1345" spans="1:5" ht="15" customHeight="1" x14ac:dyDescent="0.2">
      <c r="A1345" s="40" t="s">
        <v>69</v>
      </c>
      <c r="B1345" s="41"/>
      <c r="C1345" s="41"/>
      <c r="D1345" s="41"/>
      <c r="E1345" s="42" t="s">
        <v>70</v>
      </c>
    </row>
    <row r="1346" spans="1:5" ht="15" customHeight="1" x14ac:dyDescent="0.25">
      <c r="A1346" s="56"/>
      <c r="B1346" s="100"/>
      <c r="C1346" s="39"/>
      <c r="D1346" s="39"/>
      <c r="E1346" s="43"/>
    </row>
    <row r="1347" spans="1:5" ht="15" customHeight="1" x14ac:dyDescent="0.2">
      <c r="B1347" s="45" t="s">
        <v>40</v>
      </c>
      <c r="C1347" s="45" t="s">
        <v>41</v>
      </c>
      <c r="D1347" s="46" t="s">
        <v>42</v>
      </c>
      <c r="E1347" s="47" t="s">
        <v>43</v>
      </c>
    </row>
    <row r="1348" spans="1:5" ht="15" customHeight="1" x14ac:dyDescent="0.2">
      <c r="B1348" s="101">
        <v>106515974</v>
      </c>
      <c r="C1348" s="49"/>
      <c r="D1348" s="102" t="s">
        <v>71</v>
      </c>
      <c r="E1348" s="75">
        <v>900299.45</v>
      </c>
    </row>
    <row r="1349" spans="1:5" ht="15" customHeight="1" x14ac:dyDescent="0.2">
      <c r="B1349" s="86"/>
      <c r="C1349" s="53" t="s">
        <v>45</v>
      </c>
      <c r="D1349" s="54"/>
      <c r="E1349" s="55">
        <f>SUM(E1348:E1348)</f>
        <v>900299.45</v>
      </c>
    </row>
    <row r="1350" spans="1:5" ht="15" customHeight="1" x14ac:dyDescent="0.2"/>
    <row r="1351" spans="1:5" ht="15" customHeight="1" x14ac:dyDescent="0.2"/>
    <row r="1352" spans="1:5" ht="15" customHeight="1" x14ac:dyDescent="0.2"/>
    <row r="1353" spans="1:5" ht="15" customHeight="1" x14ac:dyDescent="0.2"/>
    <row r="1354" spans="1:5" ht="15" customHeight="1" x14ac:dyDescent="0.25">
      <c r="A1354" s="38" t="s">
        <v>16</v>
      </c>
      <c r="B1354" s="39"/>
      <c r="C1354" s="39"/>
      <c r="D1354" s="39"/>
      <c r="E1354" s="39"/>
    </row>
    <row r="1355" spans="1:5" ht="15" customHeight="1" x14ac:dyDescent="0.2">
      <c r="A1355" s="83" t="s">
        <v>53</v>
      </c>
      <c r="B1355" s="39"/>
      <c r="C1355" s="39"/>
      <c r="D1355" s="39"/>
      <c r="E1355" s="69" t="s">
        <v>54</v>
      </c>
    </row>
    <row r="1356" spans="1:5" ht="15" customHeight="1" x14ac:dyDescent="0.2"/>
    <row r="1357" spans="1:5" ht="15" customHeight="1" x14ac:dyDescent="0.2">
      <c r="C1357" s="45" t="s">
        <v>41</v>
      </c>
      <c r="D1357" s="46" t="s">
        <v>42</v>
      </c>
      <c r="E1357" s="47" t="s">
        <v>43</v>
      </c>
    </row>
    <row r="1358" spans="1:5" ht="15" customHeight="1" x14ac:dyDescent="0.2">
      <c r="C1358" s="106"/>
      <c r="D1358" s="102" t="s">
        <v>72</v>
      </c>
      <c r="E1358" s="75">
        <v>900299.45</v>
      </c>
    </row>
    <row r="1359" spans="1:5" ht="15" customHeight="1" x14ac:dyDescent="0.2">
      <c r="C1359" s="53" t="s">
        <v>45</v>
      </c>
      <c r="D1359" s="54"/>
      <c r="E1359" s="55">
        <f>SUM(E1358:E1358)</f>
        <v>900299.45</v>
      </c>
    </row>
    <row r="1360" spans="1:5" ht="15" customHeight="1" x14ac:dyDescent="0.2"/>
    <row r="1361" spans="1:5" ht="15" customHeight="1" x14ac:dyDescent="0.2"/>
    <row r="1362" spans="1:5" ht="15" customHeight="1" x14ac:dyDescent="0.25">
      <c r="A1362" s="36" t="s">
        <v>558</v>
      </c>
    </row>
    <row r="1363" spans="1:5" ht="15" customHeight="1" x14ac:dyDescent="0.2">
      <c r="A1363" s="176" t="s">
        <v>35</v>
      </c>
      <c r="B1363" s="176"/>
      <c r="C1363" s="176"/>
      <c r="D1363" s="176"/>
      <c r="E1363" s="176"/>
    </row>
    <row r="1364" spans="1:5" ht="15" customHeight="1" x14ac:dyDescent="0.2">
      <c r="A1364" s="175" t="s">
        <v>559</v>
      </c>
      <c r="B1364" s="175"/>
      <c r="C1364" s="175"/>
      <c r="D1364" s="175"/>
      <c r="E1364" s="175"/>
    </row>
    <row r="1365" spans="1:5" ht="15" customHeight="1" x14ac:dyDescent="0.2">
      <c r="A1365" s="175"/>
      <c r="B1365" s="175"/>
      <c r="C1365" s="175"/>
      <c r="D1365" s="175"/>
      <c r="E1365" s="175"/>
    </row>
    <row r="1366" spans="1:5" ht="15" customHeight="1" x14ac:dyDescent="0.2">
      <c r="A1366" s="175"/>
      <c r="B1366" s="175"/>
      <c r="C1366" s="175"/>
      <c r="D1366" s="175"/>
      <c r="E1366" s="175"/>
    </row>
    <row r="1367" spans="1:5" ht="15" customHeight="1" x14ac:dyDescent="0.2">
      <c r="A1367" s="175"/>
      <c r="B1367" s="175"/>
      <c r="C1367" s="175"/>
      <c r="D1367" s="175"/>
      <c r="E1367" s="175"/>
    </row>
    <row r="1368" spans="1:5" ht="15" customHeight="1" x14ac:dyDescent="0.2">
      <c r="A1368" s="175"/>
      <c r="B1368" s="175"/>
      <c r="C1368" s="175"/>
      <c r="D1368" s="175"/>
      <c r="E1368" s="175"/>
    </row>
    <row r="1369" spans="1:5" ht="15" customHeight="1" x14ac:dyDescent="0.2">
      <c r="A1369" s="175"/>
      <c r="B1369" s="175"/>
      <c r="C1369" s="175"/>
      <c r="D1369" s="175"/>
      <c r="E1369" s="175"/>
    </row>
    <row r="1370" spans="1:5" ht="15" customHeight="1" x14ac:dyDescent="0.2">
      <c r="A1370" s="175"/>
      <c r="B1370" s="175"/>
      <c r="C1370" s="175"/>
      <c r="D1370" s="175"/>
      <c r="E1370" s="175"/>
    </row>
    <row r="1371" spans="1:5" ht="15" customHeight="1" x14ac:dyDescent="0.2">
      <c r="A1371" s="82"/>
      <c r="B1371" s="98"/>
      <c r="C1371" s="82"/>
      <c r="D1371" s="82"/>
      <c r="E1371" s="82"/>
    </row>
    <row r="1372" spans="1:5" ht="15" customHeight="1" x14ac:dyDescent="0.25">
      <c r="A1372" s="68" t="s">
        <v>1</v>
      </c>
      <c r="B1372" s="99"/>
      <c r="C1372" s="41"/>
      <c r="D1372" s="41"/>
      <c r="E1372" s="41"/>
    </row>
    <row r="1373" spans="1:5" ht="15" customHeight="1" x14ac:dyDescent="0.2">
      <c r="A1373" s="40" t="s">
        <v>69</v>
      </c>
      <c r="B1373" s="41"/>
      <c r="C1373" s="41"/>
      <c r="D1373" s="41"/>
      <c r="E1373" s="42" t="s">
        <v>70</v>
      </c>
    </row>
    <row r="1374" spans="1:5" ht="15" customHeight="1" x14ac:dyDescent="0.25">
      <c r="A1374" s="56"/>
      <c r="B1374" s="100"/>
      <c r="C1374" s="39"/>
      <c r="D1374" s="39"/>
      <c r="E1374" s="43"/>
    </row>
    <row r="1375" spans="1:5" ht="15" customHeight="1" x14ac:dyDescent="0.2">
      <c r="B1375" s="45" t="s">
        <v>40</v>
      </c>
      <c r="C1375" s="45" t="s">
        <v>41</v>
      </c>
      <c r="D1375" s="46" t="s">
        <v>42</v>
      </c>
      <c r="E1375" s="47" t="s">
        <v>43</v>
      </c>
    </row>
    <row r="1376" spans="1:5" ht="15" customHeight="1" x14ac:dyDescent="0.2">
      <c r="B1376" s="101">
        <v>106515974</v>
      </c>
      <c r="C1376" s="49"/>
      <c r="D1376" s="102" t="s">
        <v>71</v>
      </c>
      <c r="E1376" s="75">
        <v>2179923.09</v>
      </c>
    </row>
    <row r="1377" spans="1:5" ht="15" customHeight="1" x14ac:dyDescent="0.2">
      <c r="B1377" s="86"/>
      <c r="C1377" s="53" t="s">
        <v>45</v>
      </c>
      <c r="D1377" s="54"/>
      <c r="E1377" s="55">
        <f>SUM(E1376:E1376)</f>
        <v>2179923.09</v>
      </c>
    </row>
    <row r="1378" spans="1:5" ht="15" customHeight="1" x14ac:dyDescent="0.2"/>
    <row r="1379" spans="1:5" ht="15" customHeight="1" x14ac:dyDescent="0.25">
      <c r="A1379" s="38" t="s">
        <v>16</v>
      </c>
      <c r="B1379" s="39"/>
      <c r="C1379" s="39"/>
      <c r="D1379" s="39"/>
      <c r="E1379" s="39"/>
    </row>
    <row r="1380" spans="1:5" ht="15" customHeight="1" x14ac:dyDescent="0.2">
      <c r="A1380" s="83" t="s">
        <v>53</v>
      </c>
      <c r="B1380" s="39"/>
      <c r="C1380" s="39"/>
      <c r="D1380" s="39"/>
      <c r="E1380" s="69" t="s">
        <v>54</v>
      </c>
    </row>
    <row r="1381" spans="1:5" ht="15" customHeight="1" x14ac:dyDescent="0.2"/>
    <row r="1382" spans="1:5" ht="15" customHeight="1" x14ac:dyDescent="0.2">
      <c r="C1382" s="45" t="s">
        <v>41</v>
      </c>
      <c r="D1382" s="46" t="s">
        <v>42</v>
      </c>
      <c r="E1382" s="47" t="s">
        <v>43</v>
      </c>
    </row>
    <row r="1383" spans="1:5" ht="15" customHeight="1" x14ac:dyDescent="0.2">
      <c r="C1383" s="106"/>
      <c r="D1383" s="102" t="s">
        <v>72</v>
      </c>
      <c r="E1383" s="75">
        <v>2179923.09</v>
      </c>
    </row>
    <row r="1384" spans="1:5" ht="15" customHeight="1" x14ac:dyDescent="0.2">
      <c r="C1384" s="53" t="s">
        <v>45</v>
      </c>
      <c r="D1384" s="54"/>
      <c r="E1384" s="55">
        <f>SUM(E1383:E1383)</f>
        <v>2179923.09</v>
      </c>
    </row>
    <row r="1385" spans="1:5" ht="15" customHeight="1" x14ac:dyDescent="0.2"/>
    <row r="1386" spans="1:5" ht="15" customHeight="1" x14ac:dyDescent="0.2"/>
    <row r="1387" spans="1:5" ht="15" customHeight="1" x14ac:dyDescent="0.25">
      <c r="A1387" s="36" t="s">
        <v>560</v>
      </c>
    </row>
    <row r="1388" spans="1:5" ht="15" customHeight="1" x14ac:dyDescent="0.2">
      <c r="A1388" s="174" t="s">
        <v>170</v>
      </c>
      <c r="B1388" s="174"/>
      <c r="C1388" s="174"/>
      <c r="D1388" s="174"/>
      <c r="E1388" s="174"/>
    </row>
    <row r="1389" spans="1:5" ht="15" customHeight="1" x14ac:dyDescent="0.2">
      <c r="A1389" s="174"/>
      <c r="B1389" s="174"/>
      <c r="C1389" s="174"/>
      <c r="D1389" s="174"/>
      <c r="E1389" s="174"/>
    </row>
    <row r="1390" spans="1:5" ht="15" customHeight="1" x14ac:dyDescent="0.2">
      <c r="A1390" s="175" t="s">
        <v>561</v>
      </c>
      <c r="B1390" s="175"/>
      <c r="C1390" s="175"/>
      <c r="D1390" s="175"/>
      <c r="E1390" s="175"/>
    </row>
    <row r="1391" spans="1:5" ht="15" customHeight="1" x14ac:dyDescent="0.2">
      <c r="A1391" s="175"/>
      <c r="B1391" s="175"/>
      <c r="C1391" s="175"/>
      <c r="D1391" s="175"/>
      <c r="E1391" s="175"/>
    </row>
    <row r="1392" spans="1:5" ht="15" customHeight="1" x14ac:dyDescent="0.2">
      <c r="A1392" s="175"/>
      <c r="B1392" s="175"/>
      <c r="C1392" s="175"/>
      <c r="D1392" s="175"/>
      <c r="E1392" s="175"/>
    </row>
    <row r="1393" spans="1:5" ht="15" customHeight="1" x14ac:dyDescent="0.2">
      <c r="A1393" s="175"/>
      <c r="B1393" s="175"/>
      <c r="C1393" s="175"/>
      <c r="D1393" s="175"/>
      <c r="E1393" s="175"/>
    </row>
    <row r="1394" spans="1:5" ht="15" customHeight="1" x14ac:dyDescent="0.2">
      <c r="A1394" s="175"/>
      <c r="B1394" s="175"/>
      <c r="C1394" s="175"/>
      <c r="D1394" s="175"/>
      <c r="E1394" s="175"/>
    </row>
    <row r="1395" spans="1:5" ht="15" customHeight="1" x14ac:dyDescent="0.2">
      <c r="A1395" s="175"/>
      <c r="B1395" s="175"/>
      <c r="C1395" s="175"/>
      <c r="D1395" s="175"/>
      <c r="E1395" s="175"/>
    </row>
    <row r="1396" spans="1:5" ht="15" customHeight="1" x14ac:dyDescent="0.2">
      <c r="A1396" s="175"/>
      <c r="B1396" s="175"/>
      <c r="C1396" s="175"/>
      <c r="D1396" s="175"/>
      <c r="E1396" s="175"/>
    </row>
    <row r="1397" spans="1:5" ht="15" customHeight="1" x14ac:dyDescent="0.2">
      <c r="A1397" s="175"/>
      <c r="B1397" s="175"/>
      <c r="C1397" s="175"/>
      <c r="D1397" s="175"/>
      <c r="E1397" s="175"/>
    </row>
    <row r="1398" spans="1:5" ht="15" customHeight="1" x14ac:dyDescent="0.2">
      <c r="A1398" s="175"/>
      <c r="B1398" s="175"/>
      <c r="C1398" s="175"/>
      <c r="D1398" s="175"/>
      <c r="E1398" s="175"/>
    </row>
    <row r="1399" spans="1:5" ht="15" customHeight="1" x14ac:dyDescent="0.2"/>
    <row r="1400" spans="1:5" ht="15" customHeight="1" x14ac:dyDescent="0.2"/>
    <row r="1401" spans="1:5" ht="15" customHeight="1" x14ac:dyDescent="0.2"/>
    <row r="1402" spans="1:5" ht="15" customHeight="1" x14ac:dyDescent="0.2"/>
    <row r="1403" spans="1:5" ht="15" customHeight="1" x14ac:dyDescent="0.2"/>
    <row r="1404" spans="1:5" ht="15" customHeight="1" x14ac:dyDescent="0.2"/>
    <row r="1405" spans="1:5" ht="15" customHeight="1" x14ac:dyDescent="0.2"/>
    <row r="1406" spans="1:5" ht="15" customHeight="1" x14ac:dyDescent="0.25">
      <c r="A1406" s="68" t="s">
        <v>16</v>
      </c>
      <c r="B1406" s="41"/>
      <c r="C1406" s="41"/>
      <c r="D1406" s="41"/>
      <c r="E1406" s="41"/>
    </row>
    <row r="1407" spans="1:5" ht="15" customHeight="1" x14ac:dyDescent="0.2">
      <c r="A1407" s="40" t="s">
        <v>53</v>
      </c>
      <c r="B1407" s="41"/>
      <c r="C1407" s="41"/>
      <c r="D1407" s="41"/>
      <c r="E1407" s="42" t="s">
        <v>54</v>
      </c>
    </row>
    <row r="1408" spans="1:5" ht="15" customHeight="1" x14ac:dyDescent="0.25">
      <c r="A1408" s="68"/>
      <c r="B1408" s="70"/>
      <c r="C1408" s="41"/>
      <c r="D1408" s="41"/>
      <c r="E1408" s="71"/>
    </row>
    <row r="1409" spans="1:5" ht="15" customHeight="1" x14ac:dyDescent="0.2">
      <c r="B1409" s="118"/>
      <c r="C1409" s="44" t="s">
        <v>41</v>
      </c>
      <c r="D1409" s="90" t="s">
        <v>58</v>
      </c>
      <c r="E1409" s="47" t="s">
        <v>43</v>
      </c>
    </row>
    <row r="1410" spans="1:5" ht="15" customHeight="1" x14ac:dyDescent="0.2">
      <c r="B1410" s="156"/>
      <c r="C1410" s="153">
        <v>4324</v>
      </c>
      <c r="D1410" s="119" t="s">
        <v>78</v>
      </c>
      <c r="E1410" s="154">
        <f>-84360-246240</f>
        <v>-330600</v>
      </c>
    </row>
    <row r="1411" spans="1:5" ht="15" customHeight="1" x14ac:dyDescent="0.2">
      <c r="B1411" s="157"/>
      <c r="C1411" s="77" t="s">
        <v>45</v>
      </c>
      <c r="D1411" s="78"/>
      <c r="E1411" s="79">
        <f>SUM(E1410:E1410)</f>
        <v>-330600</v>
      </c>
    </row>
    <row r="1412" spans="1:5" ht="15" customHeight="1" x14ac:dyDescent="0.2"/>
    <row r="1413" spans="1:5" ht="15" customHeight="1" x14ac:dyDescent="0.25">
      <c r="A1413" s="38" t="s">
        <v>16</v>
      </c>
      <c r="B1413" s="39"/>
      <c r="C1413" s="39"/>
      <c r="D1413" s="39"/>
      <c r="E1413" s="39"/>
    </row>
    <row r="1414" spans="1:5" ht="15" customHeight="1" x14ac:dyDescent="0.2">
      <c r="A1414" s="83" t="s">
        <v>63</v>
      </c>
      <c r="B1414" s="146"/>
      <c r="C1414" s="146"/>
      <c r="D1414" s="146"/>
      <c r="E1414" s="146" t="s">
        <v>64</v>
      </c>
    </row>
    <row r="1415" spans="1:5" ht="15" customHeight="1" x14ac:dyDescent="0.2">
      <c r="A1415" s="146"/>
      <c r="B1415" s="57"/>
      <c r="C1415" s="39"/>
      <c r="D1415" s="146"/>
      <c r="E1415" s="58"/>
    </row>
    <row r="1416" spans="1:5" ht="15" customHeight="1" x14ac:dyDescent="0.2">
      <c r="B1416" s="44" t="s">
        <v>40</v>
      </c>
      <c r="C1416" s="45" t="s">
        <v>41</v>
      </c>
      <c r="D1416" s="59" t="s">
        <v>42</v>
      </c>
      <c r="E1416" s="47" t="s">
        <v>43</v>
      </c>
    </row>
    <row r="1417" spans="1:5" ht="15" customHeight="1" x14ac:dyDescent="0.2">
      <c r="B1417" s="152">
        <v>13307</v>
      </c>
      <c r="C1417" s="148"/>
      <c r="D1417" s="62" t="s">
        <v>172</v>
      </c>
      <c r="E1417" s="63">
        <v>84360</v>
      </c>
    </row>
    <row r="1418" spans="1:5" ht="15" customHeight="1" x14ac:dyDescent="0.2">
      <c r="B1418" s="155"/>
      <c r="C1418" s="53" t="s">
        <v>45</v>
      </c>
      <c r="D1418" s="65"/>
      <c r="E1418" s="66">
        <f>SUM(E1417:E1417)</f>
        <v>84360</v>
      </c>
    </row>
    <row r="1419" spans="1:5" ht="15" customHeight="1" x14ac:dyDescent="0.2">
      <c r="A1419" s="146"/>
      <c r="B1419" s="146"/>
      <c r="C1419" s="146"/>
      <c r="D1419" s="146"/>
      <c r="E1419" s="146"/>
    </row>
    <row r="1420" spans="1:5" ht="15" customHeight="1" x14ac:dyDescent="0.25">
      <c r="A1420" s="38" t="s">
        <v>16</v>
      </c>
      <c r="B1420" s="39"/>
      <c r="C1420" s="39"/>
      <c r="D1420" s="39"/>
      <c r="E1420" s="39"/>
    </row>
    <row r="1421" spans="1:5" ht="15" customHeight="1" x14ac:dyDescent="0.2">
      <c r="A1421" s="83" t="s">
        <v>173</v>
      </c>
      <c r="B1421" s="146"/>
      <c r="C1421" s="146"/>
      <c r="D1421" s="146"/>
      <c r="E1421" s="146" t="s">
        <v>174</v>
      </c>
    </row>
    <row r="1422" spans="1:5" ht="15" customHeight="1" x14ac:dyDescent="0.2">
      <c r="A1422" s="146"/>
      <c r="B1422" s="57"/>
      <c r="C1422" s="39"/>
      <c r="D1422" s="146"/>
      <c r="E1422" s="58"/>
    </row>
    <row r="1423" spans="1:5" ht="15" customHeight="1" x14ac:dyDescent="0.2">
      <c r="A1423" s="118"/>
      <c r="B1423" s="44" t="s">
        <v>40</v>
      </c>
      <c r="C1423" s="45" t="s">
        <v>41</v>
      </c>
      <c r="D1423" s="59" t="s">
        <v>42</v>
      </c>
      <c r="E1423" s="47" t="s">
        <v>43</v>
      </c>
    </row>
    <row r="1424" spans="1:5" ht="15" customHeight="1" x14ac:dyDescent="0.2">
      <c r="A1424" s="156"/>
      <c r="B1424" s="152">
        <v>13307</v>
      </c>
      <c r="C1424" s="148"/>
      <c r="D1424" s="62" t="s">
        <v>172</v>
      </c>
      <c r="E1424" s="127">
        <v>246240</v>
      </c>
    </row>
    <row r="1425" spans="1:7" ht="15" customHeight="1" x14ac:dyDescent="0.2">
      <c r="A1425" s="157"/>
      <c r="B1425" s="155"/>
      <c r="C1425" s="53" t="s">
        <v>45</v>
      </c>
      <c r="D1425" s="65"/>
      <c r="E1425" s="66">
        <f>SUM(E1424)</f>
        <v>246240</v>
      </c>
      <c r="G1425" s="179">
        <f>+E1418+E1425</f>
        <v>330600</v>
      </c>
    </row>
    <row r="1426" spans="1:7" ht="15" customHeight="1" x14ac:dyDescent="0.2"/>
    <row r="1427" spans="1:7" ht="15" customHeight="1" x14ac:dyDescent="0.2"/>
    <row r="1428" spans="1:7" ht="15" customHeight="1" x14ac:dyDescent="0.25">
      <c r="A1428" s="36" t="s">
        <v>562</v>
      </c>
    </row>
    <row r="1429" spans="1:7" ht="15" customHeight="1" x14ac:dyDescent="0.2">
      <c r="A1429" s="176" t="s">
        <v>35</v>
      </c>
      <c r="B1429" s="176"/>
      <c r="C1429" s="176"/>
      <c r="D1429" s="176"/>
      <c r="E1429" s="176"/>
    </row>
    <row r="1430" spans="1:7" ht="15" customHeight="1" x14ac:dyDescent="0.2">
      <c r="A1430" s="176" t="s">
        <v>316</v>
      </c>
      <c r="B1430" s="176"/>
      <c r="C1430" s="176"/>
      <c r="D1430" s="176"/>
      <c r="E1430" s="176"/>
    </row>
    <row r="1431" spans="1:7" ht="15" customHeight="1" x14ac:dyDescent="0.2">
      <c r="A1431" s="175" t="s">
        <v>563</v>
      </c>
      <c r="B1431" s="175"/>
      <c r="C1431" s="175"/>
      <c r="D1431" s="175"/>
      <c r="E1431" s="175"/>
    </row>
    <row r="1432" spans="1:7" ht="15" customHeight="1" x14ac:dyDescent="0.2">
      <c r="A1432" s="175"/>
      <c r="B1432" s="175"/>
      <c r="C1432" s="175"/>
      <c r="D1432" s="175"/>
      <c r="E1432" s="175"/>
    </row>
    <row r="1433" spans="1:7" ht="15" customHeight="1" x14ac:dyDescent="0.2">
      <c r="A1433" s="175"/>
      <c r="B1433" s="175"/>
      <c r="C1433" s="175"/>
      <c r="D1433" s="175"/>
      <c r="E1433" s="175"/>
    </row>
    <row r="1434" spans="1:7" ht="15" customHeight="1" x14ac:dyDescent="0.2">
      <c r="A1434" s="175"/>
      <c r="B1434" s="175"/>
      <c r="C1434" s="175"/>
      <c r="D1434" s="175"/>
      <c r="E1434" s="175"/>
    </row>
    <row r="1435" spans="1:7" ht="15" customHeight="1" x14ac:dyDescent="0.2">
      <c r="A1435" s="175"/>
      <c r="B1435" s="175"/>
      <c r="C1435" s="175"/>
      <c r="D1435" s="175"/>
      <c r="E1435" s="175"/>
    </row>
    <row r="1436" spans="1:7" ht="15" customHeight="1" x14ac:dyDescent="0.2">
      <c r="A1436" s="175"/>
      <c r="B1436" s="175"/>
      <c r="C1436" s="175"/>
      <c r="D1436" s="175"/>
      <c r="E1436" s="175"/>
    </row>
    <row r="1437" spans="1:7" ht="15" customHeight="1" x14ac:dyDescent="0.2">
      <c r="A1437" s="175"/>
      <c r="B1437" s="175"/>
      <c r="C1437" s="175"/>
      <c r="D1437" s="175"/>
      <c r="E1437" s="175"/>
    </row>
    <row r="1438" spans="1:7" ht="15" customHeight="1" x14ac:dyDescent="0.2">
      <c r="A1438" s="175"/>
      <c r="B1438" s="175"/>
      <c r="C1438" s="175"/>
      <c r="D1438" s="175"/>
      <c r="E1438" s="175"/>
    </row>
    <row r="1439" spans="1:7" ht="15" customHeight="1" x14ac:dyDescent="0.2">
      <c r="A1439" s="175"/>
      <c r="B1439" s="175"/>
      <c r="C1439" s="175"/>
      <c r="D1439" s="175"/>
      <c r="E1439" s="175"/>
    </row>
    <row r="1440" spans="1:7" ht="15" customHeight="1" x14ac:dyDescent="0.2">
      <c r="A1440" s="175"/>
      <c r="B1440" s="175"/>
      <c r="C1440" s="175"/>
      <c r="D1440" s="175"/>
      <c r="E1440" s="175"/>
    </row>
    <row r="1441" spans="1:5" ht="15" customHeight="1" x14ac:dyDescent="0.2">
      <c r="A1441" s="175"/>
      <c r="B1441" s="175"/>
      <c r="C1441" s="175"/>
      <c r="D1441" s="175"/>
      <c r="E1441" s="175"/>
    </row>
    <row r="1442" spans="1:5" ht="15" customHeight="1" x14ac:dyDescent="0.2">
      <c r="A1442" s="82"/>
      <c r="B1442" s="98"/>
      <c r="C1442" s="82"/>
      <c r="D1442" s="82"/>
      <c r="E1442" s="82"/>
    </row>
    <row r="1443" spans="1:5" ht="15" customHeight="1" x14ac:dyDescent="0.25">
      <c r="A1443" s="68" t="s">
        <v>1</v>
      </c>
      <c r="B1443" s="99"/>
      <c r="C1443" s="41"/>
      <c r="D1443" s="41"/>
      <c r="E1443" s="41"/>
    </row>
    <row r="1444" spans="1:5" ht="15" customHeight="1" x14ac:dyDescent="0.2">
      <c r="A1444" s="40" t="s">
        <v>53</v>
      </c>
      <c r="B1444" s="99"/>
      <c r="C1444" s="41"/>
      <c r="D1444" s="41"/>
      <c r="E1444" s="42" t="s">
        <v>54</v>
      </c>
    </row>
    <row r="1445" spans="1:5" ht="15" customHeight="1" x14ac:dyDescent="0.25">
      <c r="A1445" s="56"/>
      <c r="B1445" s="100"/>
      <c r="C1445" s="39"/>
      <c r="D1445" s="39"/>
      <c r="E1445" s="43"/>
    </row>
    <row r="1446" spans="1:5" ht="15" customHeight="1" x14ac:dyDescent="0.2">
      <c r="B1446" s="45" t="s">
        <v>40</v>
      </c>
      <c r="C1446" s="45" t="s">
        <v>41</v>
      </c>
      <c r="D1446" s="46" t="s">
        <v>42</v>
      </c>
      <c r="E1446" s="47" t="s">
        <v>43</v>
      </c>
    </row>
    <row r="1447" spans="1:5" ht="15" customHeight="1" x14ac:dyDescent="0.2">
      <c r="B1447" s="101">
        <v>107117968</v>
      </c>
      <c r="C1447" s="49"/>
      <c r="D1447" s="102" t="s">
        <v>71</v>
      </c>
      <c r="E1447" s="75">
        <v>145308.25</v>
      </c>
    </row>
    <row r="1448" spans="1:5" ht="15" customHeight="1" x14ac:dyDescent="0.2">
      <c r="B1448" s="101">
        <v>107517969</v>
      </c>
      <c r="C1448" s="49"/>
      <c r="D1448" s="102" t="s">
        <v>71</v>
      </c>
      <c r="E1448" s="75">
        <v>2470240.25</v>
      </c>
    </row>
    <row r="1449" spans="1:5" ht="15" customHeight="1" x14ac:dyDescent="0.2">
      <c r="B1449" s="101">
        <v>107117015</v>
      </c>
      <c r="C1449" s="49"/>
      <c r="D1449" s="50" t="s">
        <v>44</v>
      </c>
      <c r="E1449" s="75">
        <v>2250</v>
      </c>
    </row>
    <row r="1450" spans="1:5" ht="15" customHeight="1" x14ac:dyDescent="0.2">
      <c r="B1450" s="101">
        <v>107517016</v>
      </c>
      <c r="C1450" s="49"/>
      <c r="D1450" s="160" t="s">
        <v>44</v>
      </c>
      <c r="E1450" s="75">
        <v>38250</v>
      </c>
    </row>
    <row r="1451" spans="1:5" ht="15" customHeight="1" x14ac:dyDescent="0.2">
      <c r="B1451" s="86"/>
      <c r="C1451" s="53" t="s">
        <v>45</v>
      </c>
      <c r="D1451" s="54"/>
      <c r="E1451" s="55">
        <f>SUM(E1447:E1450)</f>
        <v>2656048.5</v>
      </c>
    </row>
    <row r="1452" spans="1:5" ht="15" customHeight="1" x14ac:dyDescent="0.2"/>
    <row r="1453" spans="1:5" ht="15" customHeight="1" x14ac:dyDescent="0.2"/>
    <row r="1454" spans="1:5" ht="15" customHeight="1" x14ac:dyDescent="0.2"/>
    <row r="1455" spans="1:5" ht="15" customHeight="1" x14ac:dyDescent="0.2"/>
    <row r="1456" spans="1:5" ht="15" customHeight="1" x14ac:dyDescent="0.2"/>
    <row r="1457" spans="1:5" ht="15" customHeight="1" x14ac:dyDescent="0.2"/>
    <row r="1458" spans="1:5" ht="15" customHeight="1" x14ac:dyDescent="0.25">
      <c r="A1458" s="38" t="s">
        <v>1</v>
      </c>
      <c r="B1458" s="141"/>
      <c r="C1458" s="37"/>
      <c r="D1458" s="37"/>
      <c r="E1458" s="37"/>
    </row>
    <row r="1459" spans="1:5" ht="15" customHeight="1" x14ac:dyDescent="0.2">
      <c r="A1459" s="83" t="s">
        <v>159</v>
      </c>
      <c r="B1459" s="146"/>
      <c r="C1459" s="146"/>
      <c r="D1459" s="146"/>
      <c r="E1459" s="56" t="s">
        <v>160</v>
      </c>
    </row>
    <row r="1460" spans="1:5" ht="15" customHeight="1" x14ac:dyDescent="0.2">
      <c r="A1460" s="146"/>
      <c r="B1460" s="147"/>
      <c r="C1460" s="146"/>
      <c r="D1460" s="146"/>
      <c r="E1460" s="43"/>
    </row>
    <row r="1461" spans="1:5" ht="15" customHeight="1" x14ac:dyDescent="0.2">
      <c r="B1461" s="103"/>
      <c r="C1461" s="148" t="s">
        <v>41</v>
      </c>
      <c r="D1461" s="46" t="s">
        <v>42</v>
      </c>
      <c r="E1461" s="44" t="s">
        <v>43</v>
      </c>
    </row>
    <row r="1462" spans="1:5" ht="15" customHeight="1" x14ac:dyDescent="0.2">
      <c r="B1462" s="184"/>
      <c r="C1462" s="148">
        <v>6172</v>
      </c>
      <c r="D1462" s="102" t="s">
        <v>161</v>
      </c>
      <c r="E1462" s="151">
        <v>2616321.7799999998</v>
      </c>
    </row>
    <row r="1463" spans="1:5" ht="15" customHeight="1" x14ac:dyDescent="0.2">
      <c r="B1463" s="185"/>
      <c r="C1463" s="77" t="s">
        <v>45</v>
      </c>
      <c r="D1463" s="92"/>
      <c r="E1463" s="93">
        <f>SUM(E1462:E1462)</f>
        <v>2616321.7799999998</v>
      </c>
    </row>
    <row r="1464" spans="1:5" ht="15" customHeight="1" x14ac:dyDescent="0.2"/>
    <row r="1465" spans="1:5" ht="15" customHeight="1" x14ac:dyDescent="0.25">
      <c r="A1465" s="38" t="s">
        <v>16</v>
      </c>
      <c r="B1465" s="39"/>
      <c r="C1465" s="39"/>
      <c r="D1465" s="39"/>
      <c r="E1465" s="39"/>
    </row>
    <row r="1466" spans="1:5" ht="15" customHeight="1" x14ac:dyDescent="0.2">
      <c r="A1466" s="83" t="s">
        <v>159</v>
      </c>
      <c r="B1466" s="146"/>
      <c r="C1466" s="146"/>
      <c r="D1466" s="146"/>
      <c r="E1466" s="56" t="s">
        <v>160</v>
      </c>
    </row>
    <row r="1467" spans="1:5" ht="15" customHeight="1" x14ac:dyDescent="0.25">
      <c r="A1467" s="38"/>
      <c r="B1467" s="56"/>
      <c r="C1467" s="39"/>
      <c r="D1467" s="39"/>
      <c r="E1467" s="43"/>
    </row>
    <row r="1468" spans="1:5" ht="15" customHeight="1" x14ac:dyDescent="0.2">
      <c r="A1468" s="103"/>
      <c r="B1468" s="44" t="s">
        <v>40</v>
      </c>
      <c r="C1468" s="45" t="s">
        <v>41</v>
      </c>
      <c r="D1468" s="59" t="s">
        <v>42</v>
      </c>
      <c r="E1468" s="47" t="s">
        <v>43</v>
      </c>
    </row>
    <row r="1469" spans="1:5" ht="15" customHeight="1" x14ac:dyDescent="0.2">
      <c r="A1469" s="104"/>
      <c r="B1469" s="101">
        <v>107117968</v>
      </c>
      <c r="C1469" s="61"/>
      <c r="D1469" s="91" t="s">
        <v>293</v>
      </c>
      <c r="E1469" s="75">
        <v>145308.25</v>
      </c>
    </row>
    <row r="1470" spans="1:5" ht="15" customHeight="1" x14ac:dyDescent="0.2">
      <c r="A1470" s="104"/>
      <c r="B1470" s="101">
        <v>107517969</v>
      </c>
      <c r="C1470" s="61"/>
      <c r="D1470" s="91" t="s">
        <v>293</v>
      </c>
      <c r="E1470" s="75">
        <v>2470240.25</v>
      </c>
    </row>
    <row r="1471" spans="1:5" ht="15" customHeight="1" x14ac:dyDescent="0.2">
      <c r="A1471" s="104"/>
      <c r="B1471" s="101">
        <v>107117015</v>
      </c>
      <c r="C1471" s="61"/>
      <c r="D1471" s="62" t="s">
        <v>172</v>
      </c>
      <c r="E1471" s="75">
        <v>2250</v>
      </c>
    </row>
    <row r="1472" spans="1:5" ht="15" customHeight="1" x14ac:dyDescent="0.2">
      <c r="A1472" s="104"/>
      <c r="B1472" s="101">
        <v>107517016</v>
      </c>
      <c r="C1472" s="61"/>
      <c r="D1472" s="62" t="s">
        <v>172</v>
      </c>
      <c r="E1472" s="75">
        <v>38250</v>
      </c>
    </row>
    <row r="1473" spans="1:7" ht="15" customHeight="1" x14ac:dyDescent="0.2">
      <c r="A1473" s="107"/>
      <c r="B1473" s="155"/>
      <c r="C1473" s="53" t="s">
        <v>45</v>
      </c>
      <c r="D1473" s="65"/>
      <c r="E1473" s="66">
        <f>SUM(E1469:E1472)</f>
        <v>2656048.5</v>
      </c>
    </row>
    <row r="1474" spans="1:7" ht="15" customHeight="1" x14ac:dyDescent="0.25">
      <c r="A1474" s="38"/>
      <c r="B1474" s="56"/>
      <c r="C1474" s="39"/>
      <c r="D1474" s="39"/>
      <c r="E1474" s="43"/>
    </row>
    <row r="1475" spans="1:7" ht="15" customHeight="1" x14ac:dyDescent="0.25">
      <c r="A1475" s="68" t="s">
        <v>16</v>
      </c>
      <c r="B1475" s="99"/>
      <c r="C1475" s="41"/>
      <c r="D1475" s="41"/>
      <c r="E1475" s="56"/>
    </row>
    <row r="1476" spans="1:7" ht="15" customHeight="1" x14ac:dyDescent="0.2">
      <c r="A1476" s="40" t="s">
        <v>53</v>
      </c>
      <c r="B1476" s="99"/>
      <c r="C1476" s="41"/>
      <c r="D1476" s="41"/>
      <c r="E1476" t="s">
        <v>54</v>
      </c>
    </row>
    <row r="1477" spans="1:7" ht="15" customHeight="1" x14ac:dyDescent="0.2">
      <c r="A1477" s="40"/>
      <c r="B1477" s="99"/>
      <c r="C1477" s="41"/>
      <c r="D1477" s="41"/>
    </row>
    <row r="1478" spans="1:7" ht="15" customHeight="1" x14ac:dyDescent="0.2">
      <c r="A1478" s="40"/>
      <c r="B1478" s="99"/>
      <c r="C1478" s="45" t="s">
        <v>41</v>
      </c>
      <c r="D1478" s="46" t="s">
        <v>42</v>
      </c>
      <c r="E1478" s="47" t="s">
        <v>43</v>
      </c>
    </row>
    <row r="1479" spans="1:7" ht="15" customHeight="1" x14ac:dyDescent="0.2">
      <c r="A1479" s="40"/>
      <c r="B1479" s="99"/>
      <c r="C1479" s="106"/>
      <c r="D1479" s="102" t="s">
        <v>72</v>
      </c>
      <c r="E1479" s="75">
        <v>2575821.7799999998</v>
      </c>
      <c r="G1479" s="179"/>
    </row>
    <row r="1480" spans="1:7" ht="15" customHeight="1" x14ac:dyDescent="0.2">
      <c r="A1480" s="40"/>
      <c r="B1480" s="99"/>
      <c r="C1480" s="106"/>
      <c r="D1480" s="102" t="s">
        <v>72</v>
      </c>
      <c r="E1480" s="75">
        <v>106177.5</v>
      </c>
    </row>
    <row r="1481" spans="1:7" ht="15" customHeight="1" x14ac:dyDescent="0.2">
      <c r="A1481" s="40"/>
      <c r="B1481" s="99"/>
      <c r="C1481" s="53" t="s">
        <v>45</v>
      </c>
      <c r="D1481" s="54"/>
      <c r="E1481" s="79">
        <f>SUM(E1479:E1480)</f>
        <v>2681999.2799999998</v>
      </c>
    </row>
    <row r="1482" spans="1:7" ht="15" customHeight="1" x14ac:dyDescent="0.2"/>
    <row r="1483" spans="1:7" ht="15" customHeight="1" x14ac:dyDescent="0.25">
      <c r="A1483" s="68" t="s">
        <v>16</v>
      </c>
      <c r="B1483" s="99"/>
      <c r="C1483" s="41"/>
      <c r="D1483" s="41"/>
      <c r="E1483" s="56"/>
    </row>
    <row r="1484" spans="1:7" ht="15" customHeight="1" x14ac:dyDescent="0.2">
      <c r="A1484" s="40" t="s">
        <v>53</v>
      </c>
      <c r="B1484" s="99"/>
      <c r="C1484" s="41"/>
      <c r="D1484" s="41"/>
      <c r="E1484" t="s">
        <v>54</v>
      </c>
    </row>
    <row r="1485" spans="1:7" ht="15" customHeight="1" x14ac:dyDescent="0.2"/>
    <row r="1486" spans="1:7" ht="15" customHeight="1" x14ac:dyDescent="0.2">
      <c r="C1486" s="44" t="s">
        <v>41</v>
      </c>
      <c r="D1486" s="95" t="s">
        <v>58</v>
      </c>
      <c r="E1486" s="44" t="s">
        <v>43</v>
      </c>
    </row>
    <row r="1487" spans="1:7" ht="15" customHeight="1" x14ac:dyDescent="0.2">
      <c r="C1487" s="61">
        <v>6409</v>
      </c>
      <c r="D1487" s="112" t="s">
        <v>78</v>
      </c>
      <c r="E1487" s="75">
        <v>-106177.5</v>
      </c>
    </row>
    <row r="1488" spans="1:7" ht="15" customHeight="1" x14ac:dyDescent="0.2">
      <c r="C1488" s="61">
        <v>6409</v>
      </c>
      <c r="D1488" s="112" t="s">
        <v>78</v>
      </c>
      <c r="E1488" s="75">
        <v>40500</v>
      </c>
    </row>
    <row r="1489" spans="1:7" ht="15" customHeight="1" x14ac:dyDescent="0.2">
      <c r="C1489" s="77" t="s">
        <v>45</v>
      </c>
      <c r="D1489" s="92"/>
      <c r="E1489" s="93">
        <f>SUM(E1487:E1488)</f>
        <v>-65677.5</v>
      </c>
      <c r="G1489" s="179">
        <f>+E1481+E1489</f>
        <v>2616321.7799999998</v>
      </c>
    </row>
    <row r="1490" spans="1:7" ht="15" customHeight="1" x14ac:dyDescent="0.2"/>
    <row r="1491" spans="1:7" ht="15" customHeight="1" x14ac:dyDescent="0.2"/>
    <row r="1492" spans="1:7" ht="15" customHeight="1" x14ac:dyDescent="0.25">
      <c r="A1492" s="36" t="s">
        <v>564</v>
      </c>
    </row>
    <row r="1493" spans="1:7" ht="15" customHeight="1" x14ac:dyDescent="0.2">
      <c r="A1493" s="176" t="s">
        <v>35</v>
      </c>
      <c r="B1493" s="176"/>
      <c r="C1493" s="176"/>
      <c r="D1493" s="176"/>
      <c r="E1493" s="176"/>
    </row>
    <row r="1494" spans="1:7" ht="15" customHeight="1" x14ac:dyDescent="0.2">
      <c r="A1494" s="176" t="s">
        <v>316</v>
      </c>
      <c r="B1494" s="176"/>
      <c r="C1494" s="176"/>
      <c r="D1494" s="176"/>
      <c r="E1494" s="176"/>
    </row>
    <row r="1495" spans="1:7" ht="15" customHeight="1" x14ac:dyDescent="0.2">
      <c r="A1495" s="175" t="s">
        <v>565</v>
      </c>
      <c r="B1495" s="175"/>
      <c r="C1495" s="175"/>
      <c r="D1495" s="175"/>
      <c r="E1495" s="175"/>
    </row>
    <row r="1496" spans="1:7" ht="15" customHeight="1" x14ac:dyDescent="0.2">
      <c r="A1496" s="175"/>
      <c r="B1496" s="175"/>
      <c r="C1496" s="175"/>
      <c r="D1496" s="175"/>
      <c r="E1496" s="175"/>
    </row>
    <row r="1497" spans="1:7" ht="15" customHeight="1" x14ac:dyDescent="0.2">
      <c r="A1497" s="175"/>
      <c r="B1497" s="175"/>
      <c r="C1497" s="175"/>
      <c r="D1497" s="175"/>
      <c r="E1497" s="175"/>
    </row>
    <row r="1498" spans="1:7" ht="15" customHeight="1" x14ac:dyDescent="0.2">
      <c r="A1498" s="175"/>
      <c r="B1498" s="175"/>
      <c r="C1498" s="175"/>
      <c r="D1498" s="175"/>
      <c r="E1498" s="175"/>
    </row>
    <row r="1499" spans="1:7" ht="15" customHeight="1" x14ac:dyDescent="0.2">
      <c r="A1499" s="175"/>
      <c r="B1499" s="175"/>
      <c r="C1499" s="175"/>
      <c r="D1499" s="175"/>
      <c r="E1499" s="175"/>
    </row>
    <row r="1500" spans="1:7" ht="15" customHeight="1" x14ac:dyDescent="0.2">
      <c r="A1500" s="175"/>
      <c r="B1500" s="175"/>
      <c r="C1500" s="175"/>
      <c r="D1500" s="175"/>
      <c r="E1500" s="175"/>
    </row>
    <row r="1501" spans="1:7" ht="15" customHeight="1" x14ac:dyDescent="0.2">
      <c r="A1501" s="175"/>
      <c r="B1501" s="175"/>
      <c r="C1501" s="175"/>
      <c r="D1501" s="175"/>
      <c r="E1501" s="175"/>
    </row>
    <row r="1502" spans="1:7" ht="15" customHeight="1" x14ac:dyDescent="0.2">
      <c r="A1502" s="175"/>
      <c r="B1502" s="175"/>
      <c r="C1502" s="175"/>
      <c r="D1502" s="175"/>
      <c r="E1502" s="175"/>
    </row>
    <row r="1503" spans="1:7" ht="15" customHeight="1" x14ac:dyDescent="0.2">
      <c r="A1503" s="175"/>
      <c r="B1503" s="175"/>
      <c r="C1503" s="175"/>
      <c r="D1503" s="175"/>
      <c r="E1503" s="175"/>
    </row>
    <row r="1504" spans="1:7" ht="15" customHeight="1" x14ac:dyDescent="0.2">
      <c r="A1504" s="175"/>
      <c r="B1504" s="175"/>
      <c r="C1504" s="175"/>
      <c r="D1504" s="175"/>
      <c r="E1504" s="175"/>
    </row>
    <row r="1505" spans="1:5" ht="15" customHeight="1" x14ac:dyDescent="0.2">
      <c r="A1505" s="175"/>
      <c r="B1505" s="175"/>
      <c r="C1505" s="175"/>
      <c r="D1505" s="175"/>
      <c r="E1505" s="175"/>
    </row>
    <row r="1506" spans="1:5" ht="15" customHeight="1" x14ac:dyDescent="0.2">
      <c r="A1506" s="175"/>
      <c r="B1506" s="175"/>
      <c r="C1506" s="175"/>
      <c r="D1506" s="175"/>
      <c r="E1506" s="175"/>
    </row>
    <row r="1507" spans="1:5" ht="15" customHeight="1" x14ac:dyDescent="0.2">
      <c r="A1507" s="82"/>
      <c r="B1507" s="98"/>
      <c r="C1507" s="82"/>
      <c r="D1507" s="82"/>
      <c r="E1507" s="82"/>
    </row>
    <row r="1508" spans="1:5" ht="15" customHeight="1" x14ac:dyDescent="0.2">
      <c r="A1508" s="82"/>
      <c r="B1508" s="98"/>
      <c r="C1508" s="82"/>
      <c r="D1508" s="82"/>
      <c r="E1508" s="82"/>
    </row>
    <row r="1509" spans="1:5" ht="15" customHeight="1" x14ac:dyDescent="0.2">
      <c r="A1509" s="82"/>
      <c r="B1509" s="98"/>
      <c r="C1509" s="82"/>
      <c r="D1509" s="82"/>
      <c r="E1509" s="82"/>
    </row>
    <row r="1510" spans="1:5" ht="15" customHeight="1" x14ac:dyDescent="0.25">
      <c r="A1510" s="68" t="s">
        <v>1</v>
      </c>
      <c r="B1510" s="99"/>
      <c r="C1510" s="41"/>
      <c r="D1510" s="41"/>
      <c r="E1510" s="41"/>
    </row>
    <row r="1511" spans="1:5" ht="15" customHeight="1" x14ac:dyDescent="0.2">
      <c r="A1511" s="40" t="s">
        <v>53</v>
      </c>
      <c r="B1511" s="99"/>
      <c r="C1511" s="41"/>
      <c r="D1511" s="41"/>
      <c r="E1511" s="42" t="s">
        <v>54</v>
      </c>
    </row>
    <row r="1512" spans="1:5" ht="15" customHeight="1" x14ac:dyDescent="0.25">
      <c r="A1512" s="56"/>
      <c r="B1512" s="100"/>
      <c r="C1512" s="39"/>
      <c r="D1512" s="39"/>
      <c r="E1512" s="43"/>
    </row>
    <row r="1513" spans="1:5" ht="15" customHeight="1" x14ac:dyDescent="0.2">
      <c r="B1513" s="45" t="s">
        <v>40</v>
      </c>
      <c r="C1513" s="45" t="s">
        <v>41</v>
      </c>
      <c r="D1513" s="46" t="s">
        <v>42</v>
      </c>
      <c r="E1513" s="47" t="s">
        <v>43</v>
      </c>
    </row>
    <row r="1514" spans="1:5" ht="15" customHeight="1" x14ac:dyDescent="0.2">
      <c r="B1514" s="101">
        <v>107117968</v>
      </c>
      <c r="C1514" s="49"/>
      <c r="D1514" s="102" t="s">
        <v>71</v>
      </c>
      <c r="E1514" s="75">
        <v>225407.16</v>
      </c>
    </row>
    <row r="1515" spans="1:5" ht="15" customHeight="1" x14ac:dyDescent="0.2">
      <c r="B1515" s="101">
        <v>107517969</v>
      </c>
      <c r="C1515" s="49"/>
      <c r="D1515" s="102" t="s">
        <v>71</v>
      </c>
      <c r="E1515" s="75">
        <v>3831921.63</v>
      </c>
    </row>
    <row r="1516" spans="1:5" ht="15" customHeight="1" x14ac:dyDescent="0.2">
      <c r="B1516" s="101">
        <v>107117015</v>
      </c>
      <c r="C1516" s="49"/>
      <c r="D1516" s="50" t="s">
        <v>44</v>
      </c>
      <c r="E1516" s="75">
        <v>3947.15</v>
      </c>
    </row>
    <row r="1517" spans="1:5" ht="15" customHeight="1" x14ac:dyDescent="0.2">
      <c r="B1517" s="101">
        <v>107517016</v>
      </c>
      <c r="C1517" s="49"/>
      <c r="D1517" s="160" t="s">
        <v>44</v>
      </c>
      <c r="E1517" s="75">
        <v>67101.55</v>
      </c>
    </row>
    <row r="1518" spans="1:5" ht="15" customHeight="1" x14ac:dyDescent="0.2">
      <c r="B1518" s="86"/>
      <c r="C1518" s="53" t="s">
        <v>45</v>
      </c>
      <c r="D1518" s="54"/>
      <c r="E1518" s="55">
        <f>SUM(E1514:E1517)</f>
        <v>4128377.4899999998</v>
      </c>
    </row>
    <row r="1519" spans="1:5" ht="15" customHeight="1" x14ac:dyDescent="0.2"/>
    <row r="1520" spans="1:5" ht="15" customHeight="1" x14ac:dyDescent="0.25">
      <c r="A1520" s="38" t="s">
        <v>1</v>
      </c>
      <c r="B1520" s="141"/>
      <c r="C1520" s="37"/>
      <c r="D1520" s="37"/>
      <c r="E1520" s="37"/>
    </row>
    <row r="1521" spans="1:5" ht="15" customHeight="1" x14ac:dyDescent="0.2">
      <c r="A1521" s="83" t="s">
        <v>159</v>
      </c>
      <c r="B1521" s="146"/>
      <c r="C1521" s="146"/>
      <c r="D1521" s="146"/>
      <c r="E1521" s="56" t="s">
        <v>160</v>
      </c>
    </row>
    <row r="1522" spans="1:5" ht="15" customHeight="1" x14ac:dyDescent="0.2">
      <c r="A1522" s="146"/>
      <c r="B1522" s="147"/>
      <c r="C1522" s="146"/>
      <c r="D1522" s="146"/>
      <c r="E1522" s="43"/>
    </row>
    <row r="1523" spans="1:5" ht="15" customHeight="1" x14ac:dyDescent="0.2">
      <c r="B1523" s="103"/>
      <c r="C1523" s="148" t="s">
        <v>41</v>
      </c>
      <c r="D1523" s="46" t="s">
        <v>42</v>
      </c>
      <c r="E1523" s="44" t="s">
        <v>43</v>
      </c>
    </row>
    <row r="1524" spans="1:5" ht="15" customHeight="1" x14ac:dyDescent="0.2">
      <c r="B1524" s="184"/>
      <c r="C1524" s="148">
        <v>6172</v>
      </c>
      <c r="D1524" s="102" t="s">
        <v>161</v>
      </c>
      <c r="E1524" s="151">
        <v>4075961.49</v>
      </c>
    </row>
    <row r="1525" spans="1:5" ht="15" customHeight="1" x14ac:dyDescent="0.2">
      <c r="B1525" s="185"/>
      <c r="C1525" s="77" t="s">
        <v>45</v>
      </c>
      <c r="D1525" s="92"/>
      <c r="E1525" s="93">
        <f>SUM(E1524:E1524)</f>
        <v>4075961.49</v>
      </c>
    </row>
    <row r="1526" spans="1:5" ht="15" customHeight="1" x14ac:dyDescent="0.2"/>
    <row r="1527" spans="1:5" ht="15" customHeight="1" x14ac:dyDescent="0.25">
      <c r="A1527" s="38" t="s">
        <v>16</v>
      </c>
      <c r="B1527" s="39"/>
      <c r="C1527" s="39"/>
      <c r="D1527" s="39"/>
      <c r="E1527" s="39"/>
    </row>
    <row r="1528" spans="1:5" ht="15" customHeight="1" x14ac:dyDescent="0.2">
      <c r="A1528" s="83" t="s">
        <v>159</v>
      </c>
      <c r="B1528" s="146"/>
      <c r="C1528" s="146"/>
      <c r="D1528" s="146"/>
      <c r="E1528" s="56" t="s">
        <v>160</v>
      </c>
    </row>
    <row r="1529" spans="1:5" ht="15" customHeight="1" x14ac:dyDescent="0.25">
      <c r="A1529" s="38"/>
      <c r="B1529" s="56"/>
      <c r="C1529" s="39"/>
      <c r="D1529" s="39"/>
      <c r="E1529" s="43"/>
    </row>
    <row r="1530" spans="1:5" ht="15" customHeight="1" x14ac:dyDescent="0.2">
      <c r="A1530" s="103"/>
      <c r="B1530" s="44" t="s">
        <v>40</v>
      </c>
      <c r="C1530" s="45" t="s">
        <v>41</v>
      </c>
      <c r="D1530" s="59" t="s">
        <v>42</v>
      </c>
      <c r="E1530" s="47" t="s">
        <v>43</v>
      </c>
    </row>
    <row r="1531" spans="1:5" ht="15" customHeight="1" x14ac:dyDescent="0.2">
      <c r="A1531" s="104"/>
      <c r="B1531" s="101">
        <v>107117968</v>
      </c>
      <c r="C1531" s="61"/>
      <c r="D1531" s="91" t="s">
        <v>293</v>
      </c>
      <c r="E1531" s="75">
        <v>225407.16</v>
      </c>
    </row>
    <row r="1532" spans="1:5" ht="15" customHeight="1" x14ac:dyDescent="0.2">
      <c r="A1532" s="104"/>
      <c r="B1532" s="101">
        <v>107517969</v>
      </c>
      <c r="C1532" s="61"/>
      <c r="D1532" s="91" t="s">
        <v>293</v>
      </c>
      <c r="E1532" s="75">
        <v>3831921.63</v>
      </c>
    </row>
    <row r="1533" spans="1:5" ht="15" customHeight="1" x14ac:dyDescent="0.2">
      <c r="A1533" s="104"/>
      <c r="B1533" s="101">
        <v>107117015</v>
      </c>
      <c r="C1533" s="61"/>
      <c r="D1533" s="62" t="s">
        <v>172</v>
      </c>
      <c r="E1533" s="75">
        <v>3947.15</v>
      </c>
    </row>
    <row r="1534" spans="1:5" ht="15" customHeight="1" x14ac:dyDescent="0.2">
      <c r="A1534" s="104"/>
      <c r="B1534" s="101">
        <v>107517016</v>
      </c>
      <c r="C1534" s="61"/>
      <c r="D1534" s="62" t="s">
        <v>172</v>
      </c>
      <c r="E1534" s="75">
        <v>67101.55</v>
      </c>
    </row>
    <row r="1535" spans="1:5" ht="15" customHeight="1" x14ac:dyDescent="0.2">
      <c r="A1535" s="107"/>
      <c r="B1535" s="155"/>
      <c r="C1535" s="53" t="s">
        <v>45</v>
      </c>
      <c r="D1535" s="65"/>
      <c r="E1535" s="66">
        <f>SUM(E1531:E1534)</f>
        <v>4128377.4899999998</v>
      </c>
    </row>
    <row r="1536" spans="1:5" ht="15" customHeight="1" x14ac:dyDescent="0.25">
      <c r="A1536" s="38"/>
      <c r="B1536" s="56"/>
      <c r="C1536" s="39"/>
      <c r="D1536" s="39"/>
      <c r="E1536" s="43"/>
    </row>
    <row r="1537" spans="1:7" ht="15" customHeight="1" x14ac:dyDescent="0.25">
      <c r="A1537" s="68" t="s">
        <v>16</v>
      </c>
      <c r="B1537" s="99"/>
      <c r="C1537" s="41"/>
      <c r="D1537" s="41"/>
      <c r="E1537" s="56"/>
    </row>
    <row r="1538" spans="1:7" ht="15" customHeight="1" x14ac:dyDescent="0.2">
      <c r="A1538" s="40" t="s">
        <v>53</v>
      </c>
      <c r="B1538" s="99"/>
      <c r="C1538" s="41"/>
      <c r="D1538" s="41"/>
      <c r="E1538" t="s">
        <v>54</v>
      </c>
    </row>
    <row r="1539" spans="1:7" ht="15" customHeight="1" x14ac:dyDescent="0.2">
      <c r="A1539" s="40"/>
      <c r="B1539" s="99"/>
      <c r="C1539" s="41"/>
      <c r="D1539" s="41"/>
    </row>
    <row r="1540" spans="1:7" ht="15" customHeight="1" x14ac:dyDescent="0.2">
      <c r="A1540" s="40"/>
      <c r="B1540" s="99"/>
      <c r="C1540" s="45" t="s">
        <v>41</v>
      </c>
      <c r="D1540" s="46" t="s">
        <v>42</v>
      </c>
      <c r="E1540" s="47" t="s">
        <v>43</v>
      </c>
    </row>
    <row r="1541" spans="1:7" ht="15" customHeight="1" x14ac:dyDescent="0.2">
      <c r="A1541" s="40"/>
      <c r="B1541" s="99"/>
      <c r="C1541" s="106"/>
      <c r="D1541" s="102" t="s">
        <v>72</v>
      </c>
      <c r="E1541" s="75">
        <v>4057328.79</v>
      </c>
    </row>
    <row r="1542" spans="1:7" ht="15" customHeight="1" x14ac:dyDescent="0.2">
      <c r="A1542" s="40"/>
      <c r="B1542" s="99"/>
      <c r="C1542" s="106"/>
      <c r="D1542" s="102" t="s">
        <v>72</v>
      </c>
      <c r="E1542" s="75">
        <v>171223.11</v>
      </c>
    </row>
    <row r="1543" spans="1:7" ht="15" customHeight="1" x14ac:dyDescent="0.2">
      <c r="A1543" s="40"/>
      <c r="B1543" s="99"/>
      <c r="C1543" s="53" t="s">
        <v>45</v>
      </c>
      <c r="D1543" s="54"/>
      <c r="E1543" s="79">
        <f>SUM(E1541:E1542)</f>
        <v>4228551.9000000004</v>
      </c>
      <c r="G1543" s="179">
        <f>+E1543+E1551</f>
        <v>4075961.49</v>
      </c>
    </row>
    <row r="1544" spans="1:7" ht="15" customHeight="1" x14ac:dyDescent="0.2"/>
    <row r="1545" spans="1:7" ht="15" customHeight="1" x14ac:dyDescent="0.25">
      <c r="A1545" s="68" t="s">
        <v>16</v>
      </c>
      <c r="B1545" s="99"/>
      <c r="C1545" s="41"/>
      <c r="D1545" s="41"/>
      <c r="E1545" s="56"/>
    </row>
    <row r="1546" spans="1:7" ht="15" customHeight="1" x14ac:dyDescent="0.2">
      <c r="A1546" s="40" t="s">
        <v>53</v>
      </c>
      <c r="B1546" s="99"/>
      <c r="C1546" s="41"/>
      <c r="D1546" s="41"/>
      <c r="E1546" t="s">
        <v>54</v>
      </c>
    </row>
    <row r="1547" spans="1:7" ht="15" customHeight="1" x14ac:dyDescent="0.2"/>
    <row r="1548" spans="1:7" ht="15" customHeight="1" x14ac:dyDescent="0.2">
      <c r="C1548" s="44" t="s">
        <v>41</v>
      </c>
      <c r="D1548" s="95" t="s">
        <v>58</v>
      </c>
      <c r="E1548" s="44" t="s">
        <v>43</v>
      </c>
    </row>
    <row r="1549" spans="1:7" ht="15" customHeight="1" x14ac:dyDescent="0.2">
      <c r="C1549" s="61">
        <v>6409</v>
      </c>
      <c r="D1549" s="112" t="s">
        <v>78</v>
      </c>
      <c r="E1549" s="75">
        <v>-171223.11</v>
      </c>
    </row>
    <row r="1550" spans="1:7" ht="15" customHeight="1" x14ac:dyDescent="0.2">
      <c r="C1550" s="61">
        <v>6409</v>
      </c>
      <c r="D1550" s="112" t="s">
        <v>78</v>
      </c>
      <c r="E1550" s="75">
        <v>18632.7</v>
      </c>
    </row>
    <row r="1551" spans="1:7" ht="15" customHeight="1" x14ac:dyDescent="0.2">
      <c r="C1551" s="77" t="s">
        <v>45</v>
      </c>
      <c r="D1551" s="92"/>
      <c r="E1551" s="93">
        <f>SUM(E1549:E1550)</f>
        <v>-152590.40999999997</v>
      </c>
    </row>
    <row r="1552" spans="1:7" ht="15" customHeight="1" x14ac:dyDescent="0.2"/>
    <row r="1553" spans="1:5" ht="15" customHeight="1" x14ac:dyDescent="0.2"/>
    <row r="1554" spans="1:5" ht="15" customHeight="1" x14ac:dyDescent="0.2"/>
    <row r="1555" spans="1:5" ht="15" customHeight="1" x14ac:dyDescent="0.2"/>
    <row r="1556" spans="1:5" ht="15" customHeight="1" x14ac:dyDescent="0.2"/>
    <row r="1557" spans="1:5" ht="15" customHeight="1" x14ac:dyDescent="0.2"/>
    <row r="1558" spans="1:5" ht="15" customHeight="1" x14ac:dyDescent="0.2"/>
    <row r="1559" spans="1:5" ht="15" customHeight="1" x14ac:dyDescent="0.2"/>
    <row r="1560" spans="1:5" ht="15" customHeight="1" x14ac:dyDescent="0.2"/>
    <row r="1561" spans="1:5" ht="15" customHeight="1" x14ac:dyDescent="0.2"/>
    <row r="1562" spans="1:5" ht="15" customHeight="1" x14ac:dyDescent="0.25">
      <c r="A1562" s="36" t="s">
        <v>566</v>
      </c>
    </row>
    <row r="1563" spans="1:5" ht="15" customHeight="1" x14ac:dyDescent="0.2">
      <c r="A1563" s="174" t="s">
        <v>381</v>
      </c>
      <c r="B1563" s="174"/>
      <c r="C1563" s="174"/>
      <c r="D1563" s="174"/>
      <c r="E1563" s="174"/>
    </row>
    <row r="1564" spans="1:5" ht="15" customHeight="1" x14ac:dyDescent="0.2">
      <c r="A1564" s="174"/>
      <c r="B1564" s="174"/>
      <c r="C1564" s="174"/>
      <c r="D1564" s="174"/>
      <c r="E1564" s="174"/>
    </row>
    <row r="1565" spans="1:5" ht="15" customHeight="1" x14ac:dyDescent="0.2">
      <c r="A1565" s="175" t="s">
        <v>567</v>
      </c>
      <c r="B1565" s="175"/>
      <c r="C1565" s="175"/>
      <c r="D1565" s="175"/>
      <c r="E1565" s="175"/>
    </row>
    <row r="1566" spans="1:5" ht="15" customHeight="1" x14ac:dyDescent="0.2">
      <c r="A1566" s="175"/>
      <c r="B1566" s="175"/>
      <c r="C1566" s="175"/>
      <c r="D1566" s="175"/>
      <c r="E1566" s="175"/>
    </row>
    <row r="1567" spans="1:5" ht="15" customHeight="1" x14ac:dyDescent="0.2">
      <c r="A1567" s="175"/>
      <c r="B1567" s="175"/>
      <c r="C1567" s="175"/>
      <c r="D1567" s="175"/>
      <c r="E1567" s="175"/>
    </row>
    <row r="1568" spans="1:5" ht="15" customHeight="1" x14ac:dyDescent="0.2">
      <c r="A1568" s="175"/>
      <c r="B1568" s="175"/>
      <c r="C1568" s="175"/>
      <c r="D1568" s="175"/>
      <c r="E1568" s="175"/>
    </row>
    <row r="1569" spans="1:5" ht="15" customHeight="1" x14ac:dyDescent="0.2">
      <c r="A1569" s="175"/>
      <c r="B1569" s="175"/>
      <c r="C1569" s="175"/>
      <c r="D1569" s="175"/>
      <c r="E1569" s="175"/>
    </row>
    <row r="1570" spans="1:5" ht="15" customHeight="1" x14ac:dyDescent="0.2">
      <c r="A1570" s="175"/>
      <c r="B1570" s="175"/>
      <c r="C1570" s="175"/>
      <c r="D1570" s="175"/>
      <c r="E1570" s="175"/>
    </row>
    <row r="1571" spans="1:5" ht="15" customHeight="1" x14ac:dyDescent="0.2">
      <c r="A1571" s="175"/>
      <c r="B1571" s="175"/>
      <c r="C1571" s="175"/>
      <c r="D1571" s="175"/>
      <c r="E1571" s="175"/>
    </row>
    <row r="1572" spans="1:5" ht="15" customHeight="1" x14ac:dyDescent="0.2">
      <c r="A1572" s="175"/>
      <c r="B1572" s="175"/>
      <c r="C1572" s="175"/>
      <c r="D1572" s="175"/>
      <c r="E1572" s="175"/>
    </row>
    <row r="1573" spans="1:5" ht="15" customHeight="1" x14ac:dyDescent="0.2"/>
    <row r="1574" spans="1:5" ht="15" customHeight="1" x14ac:dyDescent="0.25">
      <c r="A1574" s="38" t="s">
        <v>16</v>
      </c>
      <c r="B1574" s="39"/>
      <c r="C1574" s="39"/>
      <c r="D1574" s="39"/>
      <c r="E1574" s="56"/>
    </row>
    <row r="1575" spans="1:5" ht="15" customHeight="1" x14ac:dyDescent="0.2">
      <c r="A1575" s="40" t="s">
        <v>94</v>
      </c>
      <c r="B1575" s="41"/>
      <c r="C1575" s="41"/>
      <c r="D1575" s="41"/>
      <c r="E1575" s="42" t="s">
        <v>95</v>
      </c>
    </row>
    <row r="1576" spans="1:5" ht="15" customHeight="1" x14ac:dyDescent="0.2"/>
    <row r="1577" spans="1:5" ht="15" customHeight="1" x14ac:dyDescent="0.2">
      <c r="B1577" s="44" t="s">
        <v>40</v>
      </c>
      <c r="C1577" s="45" t="s">
        <v>41</v>
      </c>
      <c r="D1577" s="59" t="s">
        <v>42</v>
      </c>
      <c r="E1577" s="47" t="s">
        <v>43</v>
      </c>
    </row>
    <row r="1578" spans="1:5" ht="15" customHeight="1" x14ac:dyDescent="0.2">
      <c r="B1578" s="48">
        <v>880</v>
      </c>
      <c r="C1578" s="61"/>
      <c r="D1578" s="91" t="s">
        <v>197</v>
      </c>
      <c r="E1578" s="75">
        <v>-400000</v>
      </c>
    </row>
    <row r="1579" spans="1:5" ht="15" customHeight="1" x14ac:dyDescent="0.2">
      <c r="B1579" s="48">
        <v>884</v>
      </c>
      <c r="C1579" s="61"/>
      <c r="D1579" s="91" t="s">
        <v>197</v>
      </c>
      <c r="E1579" s="75">
        <v>400000</v>
      </c>
    </row>
    <row r="1580" spans="1:5" ht="15" customHeight="1" x14ac:dyDescent="0.2">
      <c r="B1580" s="155"/>
      <c r="C1580" s="53" t="s">
        <v>45</v>
      </c>
      <c r="D1580" s="65"/>
      <c r="E1580" s="66">
        <f>SUM(E1578:E1579)</f>
        <v>0</v>
      </c>
    </row>
    <row r="1581" spans="1:5" ht="15" customHeight="1" x14ac:dyDescent="0.2"/>
    <row r="1582" spans="1:5" ht="15" customHeight="1" x14ac:dyDescent="0.2"/>
    <row r="1583" spans="1:5" ht="15" customHeight="1" x14ac:dyDescent="0.25">
      <c r="A1583" s="36" t="s">
        <v>568</v>
      </c>
    </row>
    <row r="1584" spans="1:5" ht="15" customHeight="1" x14ac:dyDescent="0.2">
      <c r="A1584" s="199" t="s">
        <v>35</v>
      </c>
      <c r="B1584" s="199"/>
      <c r="C1584" s="199"/>
      <c r="D1584" s="199"/>
      <c r="E1584" s="199"/>
    </row>
    <row r="1585" spans="1:5" ht="15" customHeight="1" x14ac:dyDescent="0.2">
      <c r="A1585" s="199" t="s">
        <v>51</v>
      </c>
      <c r="B1585" s="199"/>
      <c r="C1585" s="199"/>
      <c r="D1585" s="199"/>
      <c r="E1585" s="199"/>
    </row>
    <row r="1586" spans="1:5" ht="15" customHeight="1" x14ac:dyDescent="0.2">
      <c r="A1586" s="200" t="s">
        <v>569</v>
      </c>
      <c r="B1586" s="200"/>
      <c r="C1586" s="200"/>
      <c r="D1586" s="200"/>
      <c r="E1586" s="200"/>
    </row>
    <row r="1587" spans="1:5" ht="15" customHeight="1" x14ac:dyDescent="0.2">
      <c r="A1587" s="200"/>
      <c r="B1587" s="200"/>
      <c r="C1587" s="200"/>
      <c r="D1587" s="200"/>
      <c r="E1587" s="200"/>
    </row>
    <row r="1588" spans="1:5" ht="15" customHeight="1" x14ac:dyDescent="0.2">
      <c r="A1588" s="200"/>
      <c r="B1588" s="200"/>
      <c r="C1588" s="200"/>
      <c r="D1588" s="200"/>
      <c r="E1588" s="200"/>
    </row>
    <row r="1589" spans="1:5" ht="15" customHeight="1" x14ac:dyDescent="0.2">
      <c r="A1589" s="200"/>
      <c r="B1589" s="200"/>
      <c r="C1589" s="200"/>
      <c r="D1589" s="200"/>
      <c r="E1589" s="200"/>
    </row>
    <row r="1590" spans="1:5" ht="15" customHeight="1" x14ac:dyDescent="0.2">
      <c r="A1590" s="200"/>
      <c r="B1590" s="200"/>
      <c r="C1590" s="200"/>
      <c r="D1590" s="200"/>
      <c r="E1590" s="200"/>
    </row>
    <row r="1591" spans="1:5" ht="15" customHeight="1" x14ac:dyDescent="0.2">
      <c r="A1591" s="200"/>
      <c r="B1591" s="200"/>
      <c r="C1591" s="200"/>
      <c r="D1591" s="200"/>
      <c r="E1591" s="200"/>
    </row>
    <row r="1592" spans="1:5" ht="15" customHeight="1" x14ac:dyDescent="0.2">
      <c r="A1592" s="200"/>
      <c r="B1592" s="200"/>
      <c r="C1592" s="200"/>
      <c r="D1592" s="200"/>
      <c r="E1592" s="200"/>
    </row>
    <row r="1593" spans="1:5" ht="15" customHeight="1" x14ac:dyDescent="0.2">
      <c r="A1593" s="200"/>
      <c r="B1593" s="200"/>
      <c r="C1593" s="200"/>
      <c r="D1593" s="200"/>
      <c r="E1593" s="200"/>
    </row>
    <row r="1594" spans="1:5" ht="15" customHeight="1" x14ac:dyDescent="0.2">
      <c r="A1594" s="200"/>
      <c r="B1594" s="200"/>
      <c r="C1594" s="200"/>
      <c r="D1594" s="200"/>
      <c r="E1594" s="200"/>
    </row>
    <row r="1595" spans="1:5" ht="15" customHeight="1" x14ac:dyDescent="0.2">
      <c r="A1595" s="200"/>
      <c r="B1595" s="200"/>
      <c r="C1595" s="200"/>
      <c r="D1595" s="200"/>
      <c r="E1595" s="200"/>
    </row>
    <row r="1596" spans="1:5" ht="15" customHeight="1" x14ac:dyDescent="0.2">
      <c r="A1596" s="201"/>
      <c r="B1596" s="202"/>
      <c r="C1596" s="201"/>
      <c r="D1596" s="201"/>
      <c r="E1596" s="201"/>
    </row>
    <row r="1597" spans="1:5" ht="15" customHeight="1" x14ac:dyDescent="0.25">
      <c r="A1597" s="203" t="s">
        <v>1</v>
      </c>
      <c r="B1597" s="204"/>
      <c r="C1597" s="205"/>
      <c r="D1597" s="205"/>
      <c r="E1597" s="205"/>
    </row>
    <row r="1598" spans="1:5" ht="15" customHeight="1" x14ac:dyDescent="0.2">
      <c r="A1598" s="206" t="s">
        <v>53</v>
      </c>
      <c r="B1598" s="204"/>
      <c r="C1598" s="205"/>
      <c r="D1598" s="205"/>
      <c r="E1598" s="207" t="s">
        <v>54</v>
      </c>
    </row>
    <row r="1599" spans="1:5" ht="15" customHeight="1" x14ac:dyDescent="0.25">
      <c r="A1599" s="208"/>
      <c r="B1599" s="209"/>
      <c r="C1599" s="205"/>
      <c r="D1599" s="205"/>
      <c r="E1599" s="210"/>
    </row>
    <row r="1600" spans="1:5" ht="15" customHeight="1" x14ac:dyDescent="0.2">
      <c r="A1600" s="211"/>
      <c r="B1600" s="212" t="s">
        <v>40</v>
      </c>
      <c r="C1600" s="212" t="s">
        <v>41</v>
      </c>
      <c r="D1600" s="213" t="s">
        <v>42</v>
      </c>
      <c r="E1600" s="214" t="s">
        <v>43</v>
      </c>
    </row>
    <row r="1601" spans="1:5" ht="15" customHeight="1" x14ac:dyDescent="0.2">
      <c r="A1601" s="211"/>
      <c r="B1601" s="215">
        <v>110117051</v>
      </c>
      <c r="C1601" s="216"/>
      <c r="D1601" s="217" t="s">
        <v>44</v>
      </c>
      <c r="E1601" s="218">
        <v>46418.75</v>
      </c>
    </row>
    <row r="1602" spans="1:5" ht="15" customHeight="1" x14ac:dyDescent="0.2">
      <c r="A1602" s="211"/>
      <c r="B1602" s="215">
        <v>110595113</v>
      </c>
      <c r="C1602" s="216"/>
      <c r="D1602" s="219" t="s">
        <v>570</v>
      </c>
      <c r="E1602" s="218">
        <v>1227905.75</v>
      </c>
    </row>
    <row r="1603" spans="1:5" ht="15" customHeight="1" x14ac:dyDescent="0.2">
      <c r="A1603" s="211"/>
      <c r="B1603" s="220"/>
      <c r="C1603" s="221" t="s">
        <v>45</v>
      </c>
      <c r="D1603" s="222"/>
      <c r="E1603" s="223">
        <f>SUM(E1601:E1602)</f>
        <v>1274324.5</v>
      </c>
    </row>
    <row r="1604" spans="1:5" ht="15" customHeight="1" x14ac:dyDescent="0.2">
      <c r="A1604" s="211"/>
      <c r="B1604" s="211"/>
      <c r="C1604" s="211"/>
      <c r="D1604" s="211"/>
      <c r="E1604" s="211"/>
    </row>
    <row r="1605" spans="1:5" ht="15" customHeight="1" x14ac:dyDescent="0.2">
      <c r="A1605" s="211"/>
      <c r="B1605" s="211"/>
      <c r="C1605" s="211"/>
      <c r="D1605" s="211"/>
      <c r="E1605" s="211"/>
    </row>
    <row r="1606" spans="1:5" ht="15" customHeight="1" x14ac:dyDescent="0.25">
      <c r="A1606" s="203" t="s">
        <v>1</v>
      </c>
      <c r="B1606" s="204"/>
      <c r="C1606" s="205"/>
      <c r="D1606" s="205"/>
      <c r="E1606" s="205"/>
    </row>
    <row r="1607" spans="1:5" ht="15" customHeight="1" x14ac:dyDescent="0.2">
      <c r="A1607" s="206" t="s">
        <v>159</v>
      </c>
      <c r="B1607" s="204"/>
      <c r="C1607" s="205"/>
      <c r="D1607" s="205"/>
      <c r="E1607" s="207" t="s">
        <v>160</v>
      </c>
    </row>
    <row r="1608" spans="1:5" ht="15" customHeight="1" x14ac:dyDescent="0.25">
      <c r="A1608" s="208"/>
      <c r="B1608" s="209"/>
      <c r="C1608" s="205"/>
      <c r="D1608" s="205"/>
      <c r="E1608" s="210"/>
    </row>
    <row r="1609" spans="1:5" ht="15" customHeight="1" x14ac:dyDescent="0.2">
      <c r="A1609" s="211"/>
      <c r="B1609" s="224"/>
      <c r="C1609" s="212" t="s">
        <v>41</v>
      </c>
      <c r="D1609" s="225" t="s">
        <v>42</v>
      </c>
      <c r="E1609" s="214" t="s">
        <v>43</v>
      </c>
    </row>
    <row r="1610" spans="1:5" ht="15" customHeight="1" x14ac:dyDescent="0.2">
      <c r="A1610" s="211"/>
      <c r="B1610" s="226"/>
      <c r="C1610" s="227">
        <v>6172</v>
      </c>
      <c r="D1610" s="159" t="s">
        <v>161</v>
      </c>
      <c r="E1610" s="228">
        <v>835533.68</v>
      </c>
    </row>
    <row r="1611" spans="1:5" ht="15" customHeight="1" x14ac:dyDescent="0.2">
      <c r="A1611" s="211"/>
      <c r="B1611" s="229"/>
      <c r="C1611" s="221" t="s">
        <v>45</v>
      </c>
      <c r="D1611" s="230"/>
      <c r="E1611" s="223">
        <f>SUM(E1610:E1610)</f>
        <v>835533.68</v>
      </c>
    </row>
    <row r="1612" spans="1:5" ht="15" customHeight="1" x14ac:dyDescent="0.2">
      <c r="A1612" s="211"/>
      <c r="B1612" s="229"/>
      <c r="C1612" s="231"/>
      <c r="D1612" s="205"/>
      <c r="E1612" s="232"/>
    </row>
    <row r="1613" spans="1:5" ht="15" customHeight="1" x14ac:dyDescent="0.2">
      <c r="A1613" s="211"/>
      <c r="B1613" s="229"/>
      <c r="C1613" s="231"/>
      <c r="D1613" s="205"/>
      <c r="E1613" s="232"/>
    </row>
    <row r="1614" spans="1:5" ht="15" customHeight="1" x14ac:dyDescent="0.25">
      <c r="A1614" s="203" t="s">
        <v>16</v>
      </c>
      <c r="B1614" s="205"/>
      <c r="C1614" s="205"/>
      <c r="D1614" s="205"/>
      <c r="E1614" s="205"/>
    </row>
    <row r="1615" spans="1:5" ht="15" customHeight="1" x14ac:dyDescent="0.2">
      <c r="A1615" s="206" t="s">
        <v>159</v>
      </c>
      <c r="B1615" s="233"/>
      <c r="C1615" s="233"/>
      <c r="D1615" s="233"/>
      <c r="E1615" s="208" t="s">
        <v>160</v>
      </c>
    </row>
    <row r="1616" spans="1:5" ht="15" customHeight="1" x14ac:dyDescent="0.25">
      <c r="A1616" s="203"/>
      <c r="B1616" s="208"/>
      <c r="C1616" s="205"/>
      <c r="D1616" s="205"/>
      <c r="E1616" s="210"/>
    </row>
    <row r="1617" spans="1:5" ht="15" customHeight="1" x14ac:dyDescent="0.2">
      <c r="A1617" s="224"/>
      <c r="B1617" s="212" t="s">
        <v>40</v>
      </c>
      <c r="C1617" s="212" t="s">
        <v>41</v>
      </c>
      <c r="D1617" s="234" t="s">
        <v>42</v>
      </c>
      <c r="E1617" s="214" t="s">
        <v>43</v>
      </c>
    </row>
    <row r="1618" spans="1:5" ht="15" customHeight="1" x14ac:dyDescent="0.2">
      <c r="A1618" s="235"/>
      <c r="B1618" s="215">
        <v>110117051</v>
      </c>
      <c r="C1618" s="227"/>
      <c r="D1618" s="236" t="s">
        <v>172</v>
      </c>
      <c r="E1618" s="218">
        <v>46418.75</v>
      </c>
    </row>
    <row r="1619" spans="1:5" ht="15" customHeight="1" x14ac:dyDescent="0.2">
      <c r="A1619" s="235"/>
      <c r="B1619" s="215">
        <v>110595113</v>
      </c>
      <c r="C1619" s="227"/>
      <c r="D1619" s="236" t="s">
        <v>172</v>
      </c>
      <c r="E1619" s="218">
        <v>1227905.75</v>
      </c>
    </row>
    <row r="1620" spans="1:5" ht="15" customHeight="1" x14ac:dyDescent="0.2">
      <c r="A1620" s="237"/>
      <c r="B1620" s="238"/>
      <c r="C1620" s="221" t="s">
        <v>45</v>
      </c>
      <c r="D1620" s="239"/>
      <c r="E1620" s="240">
        <f>SUM(E1618:E1619)</f>
        <v>1274324.5</v>
      </c>
    </row>
    <row r="1621" spans="1:5" ht="15" customHeight="1" x14ac:dyDescent="0.2">
      <c r="A1621" s="237"/>
      <c r="B1621" s="241"/>
      <c r="C1621" s="231"/>
      <c r="D1621" s="242"/>
      <c r="E1621" s="243"/>
    </row>
    <row r="1622" spans="1:5" ht="15" customHeight="1" x14ac:dyDescent="0.25">
      <c r="A1622" s="203" t="s">
        <v>16</v>
      </c>
      <c r="B1622" s="205"/>
      <c r="C1622" s="205"/>
      <c r="D1622" s="205"/>
      <c r="E1622" s="205"/>
    </row>
    <row r="1623" spans="1:5" ht="15" customHeight="1" x14ac:dyDescent="0.2">
      <c r="A1623" s="206" t="s">
        <v>53</v>
      </c>
      <c r="B1623" s="233"/>
      <c r="C1623" s="233"/>
      <c r="D1623" s="233"/>
      <c r="E1623" s="208" t="s">
        <v>54</v>
      </c>
    </row>
    <row r="1624" spans="1:5" ht="15" customHeight="1" x14ac:dyDescent="0.2">
      <c r="A1624" s="237"/>
      <c r="B1624" s="241"/>
      <c r="C1624" s="231"/>
      <c r="D1624" s="242"/>
      <c r="E1624" s="243"/>
    </row>
    <row r="1625" spans="1:5" ht="15" customHeight="1" x14ac:dyDescent="0.2">
      <c r="A1625" s="237"/>
      <c r="B1625" s="241"/>
      <c r="C1625" s="212" t="s">
        <v>41</v>
      </c>
      <c r="D1625" s="234" t="s">
        <v>42</v>
      </c>
      <c r="E1625" s="214" t="s">
        <v>43</v>
      </c>
    </row>
    <row r="1626" spans="1:5" ht="15" customHeight="1" x14ac:dyDescent="0.2">
      <c r="A1626" s="237"/>
      <c r="B1626" s="241"/>
      <c r="C1626" s="227">
        <v>6409</v>
      </c>
      <c r="D1626" s="159" t="s">
        <v>78</v>
      </c>
      <c r="E1626" s="218">
        <v>835533.68</v>
      </c>
    </row>
    <row r="1627" spans="1:5" ht="15" customHeight="1" x14ac:dyDescent="0.2">
      <c r="A1627" s="237"/>
      <c r="B1627" s="241"/>
      <c r="C1627" s="221" t="s">
        <v>45</v>
      </c>
      <c r="D1627" s="239"/>
      <c r="E1627" s="240">
        <f>SUM(E1626:E1626)</f>
        <v>835533.68</v>
      </c>
    </row>
    <row r="1628" spans="1:5" ht="15" customHeight="1" x14ac:dyDescent="0.2"/>
    <row r="1629" spans="1:5" ht="15" customHeight="1" x14ac:dyDescent="0.2"/>
    <row r="1630" spans="1:5" ht="15" customHeight="1" x14ac:dyDescent="0.2"/>
    <row r="1631" spans="1:5" ht="15" customHeight="1" x14ac:dyDescent="0.2"/>
    <row r="1632" spans="1:5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</sheetData>
  <mergeCells count="119">
    <mergeCell ref="A1563:E1564"/>
    <mergeCell ref="A1565:E1572"/>
    <mergeCell ref="A1584:E1584"/>
    <mergeCell ref="A1585:E1585"/>
    <mergeCell ref="A1586:E1595"/>
    <mergeCell ref="A1429:E1429"/>
    <mergeCell ref="A1430:E1430"/>
    <mergeCell ref="A1431:E1441"/>
    <mergeCell ref="A1493:E1493"/>
    <mergeCell ref="A1494:E1494"/>
    <mergeCell ref="A1495:E1506"/>
    <mergeCell ref="A1335:E1335"/>
    <mergeCell ref="A1336:E1342"/>
    <mergeCell ref="A1363:E1363"/>
    <mergeCell ref="A1364:E1370"/>
    <mergeCell ref="A1388:E1389"/>
    <mergeCell ref="A1390:E1398"/>
    <mergeCell ref="A1271:E1272"/>
    <mergeCell ref="A1273:E1279"/>
    <mergeCell ref="A1291:E1292"/>
    <mergeCell ref="A1293:E1299"/>
    <mergeCell ref="A1313:E1314"/>
    <mergeCell ref="A1315:E1320"/>
    <mergeCell ref="A1199:E1200"/>
    <mergeCell ref="A1201:E1209"/>
    <mergeCell ref="A1221:E1222"/>
    <mergeCell ref="A1223:E1232"/>
    <mergeCell ref="A1251:E1252"/>
    <mergeCell ref="A1253:E1258"/>
    <mergeCell ref="A1117:E1118"/>
    <mergeCell ref="A1119:E1127"/>
    <mergeCell ref="A1147:E1148"/>
    <mergeCell ref="A1149:E1157"/>
    <mergeCell ref="A1169:E1170"/>
    <mergeCell ref="A1171:E1178"/>
    <mergeCell ref="A1043:E1044"/>
    <mergeCell ref="A1045:E1054"/>
    <mergeCell ref="A1067:E1068"/>
    <mergeCell ref="A1069:E1077"/>
    <mergeCell ref="A1095:E1096"/>
    <mergeCell ref="A1097:E1105"/>
    <mergeCell ref="A970:E971"/>
    <mergeCell ref="A972:E976"/>
    <mergeCell ref="A991:E992"/>
    <mergeCell ref="A993:E1000"/>
    <mergeCell ref="A1012:E1013"/>
    <mergeCell ref="A1014:E1021"/>
    <mergeCell ref="A887:E888"/>
    <mergeCell ref="A889:E896"/>
    <mergeCell ref="A914:E915"/>
    <mergeCell ref="A916:E920"/>
    <mergeCell ref="A939:E940"/>
    <mergeCell ref="A941:E947"/>
    <mergeCell ref="A798:E799"/>
    <mergeCell ref="A800:E807"/>
    <mergeCell ref="A835:E836"/>
    <mergeCell ref="A837:E843"/>
    <mergeCell ref="A861:E862"/>
    <mergeCell ref="A863:E868"/>
    <mergeCell ref="A713:E714"/>
    <mergeCell ref="A715:E723"/>
    <mergeCell ref="A745:E746"/>
    <mergeCell ref="A747:E753"/>
    <mergeCell ref="A771:E772"/>
    <mergeCell ref="A773:E781"/>
    <mergeCell ref="A627:E628"/>
    <mergeCell ref="A629:E637"/>
    <mergeCell ref="A657:E658"/>
    <mergeCell ref="A659:E666"/>
    <mergeCell ref="A687:E688"/>
    <mergeCell ref="A689:E695"/>
    <mergeCell ref="A538:E538"/>
    <mergeCell ref="A539:E546"/>
    <mergeCell ref="A564:E564"/>
    <mergeCell ref="A565:E572"/>
    <mergeCell ref="A590:E590"/>
    <mergeCell ref="A591:E603"/>
    <mergeCell ref="A452:E452"/>
    <mergeCell ref="A453:E460"/>
    <mergeCell ref="A479:E479"/>
    <mergeCell ref="A480:E489"/>
    <mergeCell ref="A507:E507"/>
    <mergeCell ref="A508:E516"/>
    <mergeCell ref="A375:E375"/>
    <mergeCell ref="A376:E382"/>
    <mergeCell ref="A400:E400"/>
    <mergeCell ref="A401:E407"/>
    <mergeCell ref="A426:E426"/>
    <mergeCell ref="A427:E434"/>
    <mergeCell ref="A297:E297"/>
    <mergeCell ref="A298:E304"/>
    <mergeCell ref="A323:E323"/>
    <mergeCell ref="A324:E331"/>
    <mergeCell ref="A349:E349"/>
    <mergeCell ref="A350:E356"/>
    <mergeCell ref="A211:E211"/>
    <mergeCell ref="A212:E218"/>
    <mergeCell ref="A237:E237"/>
    <mergeCell ref="A238:E244"/>
    <mergeCell ref="A271:E271"/>
    <mergeCell ref="A272:E279"/>
    <mergeCell ref="A141:E141"/>
    <mergeCell ref="A142:E149"/>
    <mergeCell ref="A174:E174"/>
    <mergeCell ref="A175:E175"/>
    <mergeCell ref="A176:E183"/>
    <mergeCell ref="A210:E210"/>
    <mergeCell ref="A55:E55"/>
    <mergeCell ref="A56:E63"/>
    <mergeCell ref="A87:E87"/>
    <mergeCell ref="A88:E95"/>
    <mergeCell ref="A115:E115"/>
    <mergeCell ref="A116:E123"/>
    <mergeCell ref="A2:E2"/>
    <mergeCell ref="A3:E3"/>
    <mergeCell ref="A4:E8"/>
    <mergeCell ref="A26:E26"/>
    <mergeCell ref="A27:E27"/>
    <mergeCell ref="A28:E33"/>
  </mergeCells>
  <pageMargins left="0.98425196850393704" right="0.98425196850393704" top="0.98425196850393704" bottom="0.98425196850393704" header="0.51181102362204722" footer="0.51181102362204722"/>
  <pageSetup paperSize="9" scale="92" firstPageNumber="82" orientation="portrait" useFirstPageNumber="1" r:id="rId1"/>
  <headerFooter alignWithMargins="0">
    <oddHeader>&amp;C&amp;"Arial,Kurzíva"Příloha č. 4: Rozpočtové změny č. 589/19 - 644/19 schválené Radou Olomouckého kraje 2.9.2019</oddHeader>
    <oddFooter xml:space="preserve">&amp;L&amp;"Arial,Kurzíva"Zastupitelstvo OK 23.9.2019
6.1. - Rozpočet Olomouckého kraje 2019 - rozpočtové změny 
Příloha č.4: Rozpočtové změny č. 589/19 - 644/19 schválené Radou Olomouckého kraje 2.9.2019&amp;R&amp;"Arial,Kurzíva"Strana &amp;P (celkem 118)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16384" width="9.140625" style="35"/>
  </cols>
  <sheetData>
    <row r="1" spans="1:5" ht="15" customHeight="1" x14ac:dyDescent="0.25">
      <c r="A1" s="36" t="s">
        <v>252</v>
      </c>
    </row>
    <row r="2" spans="1:5" ht="15" customHeight="1" x14ac:dyDescent="0.2">
      <c r="A2" s="176" t="s">
        <v>35</v>
      </c>
      <c r="B2" s="176"/>
      <c r="C2" s="176"/>
      <c r="D2" s="176"/>
      <c r="E2" s="176"/>
    </row>
    <row r="3" spans="1:5" ht="15" customHeight="1" x14ac:dyDescent="0.2">
      <c r="A3" s="175" t="s">
        <v>253</v>
      </c>
      <c r="B3" s="175"/>
      <c r="C3" s="175"/>
      <c r="D3" s="175"/>
      <c r="E3" s="175"/>
    </row>
    <row r="4" spans="1:5" ht="15" customHeight="1" x14ac:dyDescent="0.2">
      <c r="A4" s="175"/>
      <c r="B4" s="175"/>
      <c r="C4" s="175"/>
      <c r="D4" s="175"/>
      <c r="E4" s="175"/>
    </row>
    <row r="5" spans="1:5" ht="15" customHeight="1" x14ac:dyDescent="0.2">
      <c r="A5" s="175"/>
      <c r="B5" s="175"/>
      <c r="C5" s="175"/>
      <c r="D5" s="175"/>
      <c r="E5" s="175"/>
    </row>
    <row r="6" spans="1:5" ht="15" customHeight="1" x14ac:dyDescent="0.2">
      <c r="A6" s="175"/>
      <c r="B6" s="175"/>
      <c r="C6" s="175"/>
      <c r="D6" s="175"/>
      <c r="E6" s="175"/>
    </row>
    <row r="7" spans="1:5" ht="15" customHeight="1" x14ac:dyDescent="0.2">
      <c r="A7" s="175"/>
      <c r="B7" s="175"/>
      <c r="C7" s="175"/>
      <c r="D7" s="175"/>
      <c r="E7" s="175"/>
    </row>
    <row r="8" spans="1:5" ht="15" customHeight="1" x14ac:dyDescent="0.2">
      <c r="A8" s="175"/>
      <c r="B8" s="175"/>
      <c r="C8" s="175"/>
      <c r="D8" s="175"/>
      <c r="E8" s="175"/>
    </row>
    <row r="9" spans="1:5" ht="15" customHeight="1" x14ac:dyDescent="0.2">
      <c r="A9" s="175"/>
      <c r="B9" s="175"/>
      <c r="C9" s="175"/>
      <c r="D9" s="175"/>
      <c r="E9" s="175"/>
    </row>
    <row r="10" spans="1:5" ht="15" customHeight="1" x14ac:dyDescent="0.2">
      <c r="A10"/>
      <c r="B10"/>
      <c r="C10"/>
      <c r="D10"/>
      <c r="E10"/>
    </row>
    <row r="11" spans="1:5" ht="15" customHeight="1" x14ac:dyDescent="0.25">
      <c r="A11" s="38" t="s">
        <v>1</v>
      </c>
      <c r="B11" s="39"/>
      <c r="C11" s="39"/>
      <c r="D11" s="39"/>
      <c r="E11" s="39"/>
    </row>
    <row r="12" spans="1:5" ht="15" customHeight="1" x14ac:dyDescent="0.2">
      <c r="A12" s="129" t="s">
        <v>81</v>
      </c>
      <c r="B12" s="41"/>
      <c r="C12" s="41"/>
      <c r="D12" s="41"/>
      <c r="E12" s="42" t="s">
        <v>106</v>
      </c>
    </row>
    <row r="13" spans="1:5" ht="15" customHeight="1" x14ac:dyDescent="0.25">
      <c r="A13" s="56"/>
      <c r="B13" s="38"/>
      <c r="C13" s="39"/>
      <c r="D13" s="39"/>
      <c r="E13" s="43"/>
    </row>
    <row r="14" spans="1:5" ht="15" customHeight="1" x14ac:dyDescent="0.2">
      <c r="A14"/>
      <c r="B14" s="118"/>
      <c r="C14" s="45" t="s">
        <v>41</v>
      </c>
      <c r="D14" s="90" t="s">
        <v>42</v>
      </c>
      <c r="E14" s="47" t="s">
        <v>43</v>
      </c>
    </row>
    <row r="15" spans="1:5" ht="15" customHeight="1" x14ac:dyDescent="0.2">
      <c r="A15"/>
      <c r="B15" s="114"/>
      <c r="C15" s="61">
        <v>6172</v>
      </c>
      <c r="D15" s="119" t="s">
        <v>96</v>
      </c>
      <c r="E15" s="120">
        <v>1801.28</v>
      </c>
    </row>
    <row r="16" spans="1:5" ht="15" customHeight="1" x14ac:dyDescent="0.2">
      <c r="A16"/>
      <c r="B16" s="114"/>
      <c r="C16" s="61">
        <v>6402</v>
      </c>
      <c r="D16" s="119" t="s">
        <v>96</v>
      </c>
      <c r="E16" s="120">
        <v>317.87</v>
      </c>
    </row>
    <row r="17" spans="1:5" ht="15" customHeight="1" x14ac:dyDescent="0.2">
      <c r="A17"/>
      <c r="B17" s="121"/>
      <c r="C17" s="53" t="s">
        <v>45</v>
      </c>
      <c r="D17" s="54"/>
      <c r="E17" s="55">
        <f>SUM(E15:E16)</f>
        <v>2119.15</v>
      </c>
    </row>
    <row r="18" spans="1:5" ht="15" customHeight="1" x14ac:dyDescent="0.2">
      <c r="A18"/>
      <c r="B18"/>
      <c r="C18"/>
      <c r="D18"/>
      <c r="E18"/>
    </row>
    <row r="19" spans="1:5" ht="15" customHeight="1" x14ac:dyDescent="0.25">
      <c r="A19" s="68" t="s">
        <v>16</v>
      </c>
      <c r="B19" s="99"/>
      <c r="C19" s="41"/>
      <c r="D19" s="41"/>
      <c r="E19" s="56"/>
    </row>
    <row r="20" spans="1:5" ht="15" customHeight="1" x14ac:dyDescent="0.2">
      <c r="A20" s="40" t="s">
        <v>53</v>
      </c>
      <c r="B20" s="99"/>
      <c r="C20" s="41"/>
      <c r="D20" s="41"/>
      <c r="E20" t="s">
        <v>54</v>
      </c>
    </row>
    <row r="21" spans="1:5" ht="15" customHeight="1" x14ac:dyDescent="0.2">
      <c r="A21" s="40"/>
      <c r="B21" s="99"/>
      <c r="C21" s="41"/>
      <c r="D21" s="41"/>
      <c r="E21"/>
    </row>
    <row r="22" spans="1:5" ht="15" customHeight="1" x14ac:dyDescent="0.2">
      <c r="A22" s="40"/>
      <c r="B22" s="99"/>
      <c r="C22" s="45" t="s">
        <v>41</v>
      </c>
      <c r="D22" s="46" t="s">
        <v>42</v>
      </c>
      <c r="E22" s="47" t="s">
        <v>43</v>
      </c>
    </row>
    <row r="23" spans="1:5" ht="15" customHeight="1" x14ac:dyDescent="0.2">
      <c r="A23" s="40"/>
      <c r="B23" s="99"/>
      <c r="C23" s="61">
        <v>6409</v>
      </c>
      <c r="D23" s="91" t="s">
        <v>78</v>
      </c>
      <c r="E23" s="120">
        <v>2119.15</v>
      </c>
    </row>
    <row r="24" spans="1:5" ht="15" customHeight="1" x14ac:dyDescent="0.2">
      <c r="A24" s="40"/>
      <c r="B24" s="99"/>
      <c r="C24" s="53" t="s">
        <v>45</v>
      </c>
      <c r="D24" s="54"/>
      <c r="E24" s="55">
        <f>SUM(E23:E23)</f>
        <v>2119.15</v>
      </c>
    </row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</sheetData>
  <mergeCells count="2">
    <mergeCell ref="A2:E2"/>
    <mergeCell ref="A3:E9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114" orientation="portrait" useFirstPageNumber="1" r:id="rId1"/>
  <headerFooter alignWithMargins="0">
    <oddHeader>&amp;C&amp;"Arial,Kurzíva"Příloha č. 5: Rozpočtová změna č. 462/19 navržená Radou Olomouckého kraje 24.6.2019 ke schválení</oddHeader>
    <oddFooter xml:space="preserve">&amp;L&amp;"Arial,Kurzíva"Zastupitelstvo OK 23.9.2019
6.1. - Rozpočet Olomouckého kraje 2019 - rozpočtové změny 
Příloha č.5: Rozpočtová změna č. 462/19 navržená Radou Olomouckého kraje 24.6.2019 ke schválení&amp;R&amp;"Arial,Kurzíva"Strana &amp;P (celkem 118)
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16384" width="9.140625" style="35"/>
  </cols>
  <sheetData>
    <row r="1" spans="1:5" ht="15" customHeight="1" x14ac:dyDescent="0.25">
      <c r="A1" s="36" t="s">
        <v>250</v>
      </c>
    </row>
    <row r="2" spans="1:5" ht="15" customHeight="1" x14ac:dyDescent="0.2">
      <c r="A2" s="176" t="s">
        <v>35</v>
      </c>
      <c r="B2" s="176"/>
      <c r="C2" s="176"/>
      <c r="D2" s="176"/>
      <c r="E2" s="176"/>
    </row>
    <row r="3" spans="1:5" ht="15" customHeight="1" x14ac:dyDescent="0.2">
      <c r="A3" s="175" t="s">
        <v>251</v>
      </c>
      <c r="B3" s="175"/>
      <c r="C3" s="175"/>
      <c r="D3" s="175"/>
      <c r="E3" s="175"/>
    </row>
    <row r="4" spans="1:5" ht="15" customHeight="1" x14ac:dyDescent="0.2">
      <c r="A4" s="175"/>
      <c r="B4" s="175"/>
      <c r="C4" s="175"/>
      <c r="D4" s="175"/>
      <c r="E4" s="175"/>
    </row>
    <row r="5" spans="1:5" ht="15" customHeight="1" x14ac:dyDescent="0.2">
      <c r="A5" s="175"/>
      <c r="B5" s="175"/>
      <c r="C5" s="175"/>
      <c r="D5" s="175"/>
      <c r="E5" s="175"/>
    </row>
    <row r="6" spans="1:5" ht="15" customHeight="1" x14ac:dyDescent="0.2">
      <c r="A6" s="175"/>
      <c r="B6" s="175"/>
      <c r="C6" s="175"/>
      <c r="D6" s="175"/>
      <c r="E6" s="175"/>
    </row>
    <row r="7" spans="1:5" ht="15" customHeight="1" x14ac:dyDescent="0.2">
      <c r="A7" s="175"/>
      <c r="B7" s="175"/>
      <c r="C7" s="175"/>
      <c r="D7" s="175"/>
      <c r="E7" s="175"/>
    </row>
    <row r="8" spans="1:5" ht="15" customHeight="1" x14ac:dyDescent="0.2">
      <c r="A8" s="175"/>
      <c r="B8" s="175"/>
      <c r="C8" s="175"/>
      <c r="D8" s="175"/>
      <c r="E8" s="175"/>
    </row>
    <row r="9" spans="1:5" ht="15" customHeight="1" x14ac:dyDescent="0.2">
      <c r="A9" s="175"/>
      <c r="B9" s="175"/>
      <c r="C9" s="175"/>
      <c r="D9" s="175"/>
      <c r="E9" s="175"/>
    </row>
    <row r="10" spans="1:5" ht="15" customHeight="1" x14ac:dyDescent="0.2">
      <c r="A10"/>
      <c r="B10"/>
      <c r="C10"/>
      <c r="D10"/>
      <c r="E10"/>
    </row>
    <row r="11" spans="1:5" ht="15" customHeight="1" x14ac:dyDescent="0.25">
      <c r="A11" s="38" t="s">
        <v>1</v>
      </c>
      <c r="B11" s="39"/>
      <c r="C11" s="39"/>
      <c r="D11" s="39"/>
      <c r="E11" s="39"/>
    </row>
    <row r="12" spans="1:5" ht="15" customHeight="1" x14ac:dyDescent="0.2">
      <c r="A12" s="129" t="s">
        <v>81</v>
      </c>
      <c r="B12" s="41"/>
      <c r="C12" s="41"/>
      <c r="D12" s="41"/>
      <c r="E12" s="42" t="s">
        <v>219</v>
      </c>
    </row>
    <row r="13" spans="1:5" ht="15" customHeight="1" x14ac:dyDescent="0.25">
      <c r="A13" s="56"/>
      <c r="B13" s="38"/>
      <c r="C13" s="39"/>
      <c r="D13" s="39"/>
      <c r="E13" s="43"/>
    </row>
    <row r="14" spans="1:5" ht="15" customHeight="1" x14ac:dyDescent="0.2">
      <c r="A14"/>
      <c r="B14" s="118"/>
      <c r="C14" s="45" t="s">
        <v>41</v>
      </c>
      <c r="D14" s="90" t="s">
        <v>42</v>
      </c>
      <c r="E14" s="47" t="s">
        <v>43</v>
      </c>
    </row>
    <row r="15" spans="1:5" ht="15" customHeight="1" x14ac:dyDescent="0.2">
      <c r="A15"/>
      <c r="B15" s="114"/>
      <c r="C15" s="61">
        <v>6172</v>
      </c>
      <c r="D15" s="119" t="s">
        <v>96</v>
      </c>
      <c r="E15" s="120">
        <v>20000</v>
      </c>
    </row>
    <row r="16" spans="1:5" ht="15" customHeight="1" x14ac:dyDescent="0.2">
      <c r="A16"/>
      <c r="B16" s="121"/>
      <c r="C16" s="53" t="s">
        <v>45</v>
      </c>
      <c r="D16" s="54"/>
      <c r="E16" s="55">
        <f>SUM(E15:E15)</f>
        <v>20000</v>
      </c>
    </row>
    <row r="17" spans="1:5" ht="15" customHeight="1" x14ac:dyDescent="0.2">
      <c r="A17"/>
      <c r="B17"/>
      <c r="C17"/>
      <c r="D17"/>
      <c r="E17"/>
    </row>
    <row r="18" spans="1:5" ht="15" customHeight="1" x14ac:dyDescent="0.25">
      <c r="A18" s="68" t="s">
        <v>16</v>
      </c>
      <c r="B18" s="41"/>
      <c r="C18" s="41"/>
      <c r="D18" s="56"/>
      <c r="E18" s="56"/>
    </row>
    <row r="19" spans="1:5" ht="15" customHeight="1" x14ac:dyDescent="0.2">
      <c r="A19" s="40" t="s">
        <v>81</v>
      </c>
      <c r="B19" s="41"/>
      <c r="C19" s="41"/>
      <c r="D19" s="41"/>
      <c r="E19" s="42" t="s">
        <v>219</v>
      </c>
    </row>
    <row r="20" spans="1:5" ht="15" customHeight="1" x14ac:dyDescent="0.2">
      <c r="A20" s="87"/>
      <c r="B20" s="88"/>
      <c r="C20" s="41"/>
      <c r="D20" s="87"/>
      <c r="E20" s="89"/>
    </row>
    <row r="21" spans="1:5" ht="15" customHeight="1" x14ac:dyDescent="0.2">
      <c r="A21" s="118"/>
      <c r="B21" s="118"/>
      <c r="C21" s="44" t="s">
        <v>41</v>
      </c>
      <c r="D21" s="95" t="s">
        <v>58</v>
      </c>
      <c r="E21" s="44" t="s">
        <v>43</v>
      </c>
    </row>
    <row r="22" spans="1:5" ht="15" customHeight="1" x14ac:dyDescent="0.2">
      <c r="A22" s="158"/>
      <c r="B22" s="105"/>
      <c r="C22" s="61">
        <v>3299</v>
      </c>
      <c r="D22" s="102" t="s">
        <v>99</v>
      </c>
      <c r="E22" s="75">
        <v>20000</v>
      </c>
    </row>
    <row r="23" spans="1:5" ht="15" customHeight="1" x14ac:dyDescent="0.2">
      <c r="A23" s="121"/>
      <c r="B23" s="41"/>
      <c r="C23" s="77" t="s">
        <v>45</v>
      </c>
      <c r="D23" s="92"/>
      <c r="E23" s="93">
        <f>SUM(E22:E22)</f>
        <v>20000</v>
      </c>
    </row>
    <row r="24" spans="1:5" ht="15" customHeight="1" x14ac:dyDescent="0.2"/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</sheetData>
  <mergeCells count="2">
    <mergeCell ref="A2:E2"/>
    <mergeCell ref="A3:E9"/>
  </mergeCells>
  <pageMargins left="0.98425196850393704" right="0.98425196850393704" top="0.98425196850393704" bottom="0.98425196850393704" header="0.51181102362204722" footer="0.51181102362204722"/>
  <pageSetup paperSize="9" scale="92" firstPageNumber="115" orientation="portrait" useFirstPageNumber="1" r:id="rId1"/>
  <headerFooter alignWithMargins="0">
    <oddHeader>&amp;C&amp;"Arial,Kurzíva"Příloha č. 6: Rozpočtová změna č. 515/19 navržená Radou Olomouckého kraje 15.7.2019 ke schválení</oddHeader>
    <oddFooter xml:space="preserve">&amp;L&amp;"Arial,Kurzíva"Zastupitelstvo OK 23.9.2019
6.1. - Rozpočet Olomouckého kraje 2019 - rozpočtové změny 
Příloha č.6: Rozpočtová změna č. 515/19 navržená Radou Olomouckého kraje 15.7.2019 ke schválení&amp;R&amp;"Arial,Kurzíva"Strana &amp;P (celkem 118)
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16384" width="9.140625" style="35"/>
  </cols>
  <sheetData>
    <row r="1" spans="1:5" ht="15" customHeight="1" x14ac:dyDescent="0.25">
      <c r="A1" s="36" t="s">
        <v>413</v>
      </c>
    </row>
    <row r="2" spans="1:5" ht="15" customHeight="1" x14ac:dyDescent="0.2">
      <c r="A2" s="176" t="s">
        <v>414</v>
      </c>
      <c r="B2" s="176"/>
      <c r="C2" s="176"/>
      <c r="D2" s="176"/>
      <c r="E2" s="176"/>
    </row>
    <row r="3" spans="1:5" ht="15" customHeight="1" x14ac:dyDescent="0.2">
      <c r="A3" s="177" t="s">
        <v>415</v>
      </c>
      <c r="B3" s="177"/>
      <c r="C3" s="177"/>
      <c r="D3" s="177"/>
      <c r="E3" s="177"/>
    </row>
    <row r="4" spans="1:5" ht="15" customHeight="1" x14ac:dyDescent="0.2">
      <c r="A4" s="177"/>
      <c r="B4" s="177"/>
      <c r="C4" s="177"/>
      <c r="D4" s="177"/>
      <c r="E4" s="177"/>
    </row>
    <row r="5" spans="1:5" ht="15" customHeight="1" x14ac:dyDescent="0.2">
      <c r="A5" s="177"/>
      <c r="B5" s="177"/>
      <c r="C5" s="177"/>
      <c r="D5" s="177"/>
      <c r="E5" s="177"/>
    </row>
    <row r="6" spans="1:5" ht="15" customHeight="1" x14ac:dyDescent="0.2">
      <c r="A6" s="177"/>
      <c r="B6" s="177"/>
      <c r="C6" s="177"/>
      <c r="D6" s="177"/>
      <c r="E6" s="177"/>
    </row>
    <row r="7" spans="1:5" ht="15" customHeight="1" x14ac:dyDescent="0.2">
      <c r="A7" s="177"/>
      <c r="B7" s="177"/>
      <c r="C7" s="177"/>
      <c r="D7" s="177"/>
      <c r="E7" s="177"/>
    </row>
    <row r="8" spans="1:5" ht="15" customHeight="1" x14ac:dyDescent="0.2">
      <c r="A8" s="177"/>
      <c r="B8" s="177"/>
      <c r="C8" s="177"/>
      <c r="D8" s="177"/>
      <c r="E8" s="177"/>
    </row>
    <row r="9" spans="1:5" ht="15" customHeight="1" x14ac:dyDescent="0.2">
      <c r="A9" s="177"/>
      <c r="B9" s="177"/>
      <c r="C9" s="177"/>
      <c r="D9" s="177"/>
      <c r="E9" s="177"/>
    </row>
    <row r="10" spans="1:5" ht="15" customHeight="1" x14ac:dyDescent="0.2">
      <c r="A10" s="177"/>
      <c r="B10" s="177"/>
      <c r="C10" s="177"/>
      <c r="D10" s="177"/>
      <c r="E10" s="177"/>
    </row>
    <row r="11" spans="1:5" ht="15" customHeight="1" x14ac:dyDescent="0.2">
      <c r="A11" s="177"/>
      <c r="B11" s="177"/>
      <c r="C11" s="177"/>
      <c r="D11" s="177"/>
      <c r="E11" s="177"/>
    </row>
    <row r="12" spans="1:5" ht="15" customHeight="1" x14ac:dyDescent="0.2">
      <c r="A12" s="177"/>
      <c r="B12" s="177"/>
      <c r="C12" s="177"/>
      <c r="D12" s="177"/>
      <c r="E12" s="177"/>
    </row>
    <row r="13" spans="1:5" ht="15" customHeight="1" x14ac:dyDescent="0.2">
      <c r="A13" s="37"/>
      <c r="B13" s="37"/>
      <c r="C13" s="37"/>
      <c r="D13" s="37"/>
      <c r="E13" s="37"/>
    </row>
    <row r="14" spans="1:5" ht="15" customHeight="1" x14ac:dyDescent="0.25">
      <c r="A14" s="38" t="s">
        <v>1</v>
      </c>
      <c r="B14" s="39"/>
      <c r="C14" s="39"/>
      <c r="D14" s="39"/>
      <c r="E14" s="39"/>
    </row>
    <row r="15" spans="1:5" ht="15" customHeight="1" x14ac:dyDescent="0.2">
      <c r="A15" s="40" t="s">
        <v>69</v>
      </c>
      <c r="B15" s="39"/>
      <c r="C15" s="39"/>
      <c r="D15" s="39"/>
      <c r="E15" s="69" t="s">
        <v>115</v>
      </c>
    </row>
    <row r="16" spans="1:5" ht="15" customHeight="1" x14ac:dyDescent="0.25">
      <c r="A16" s="190"/>
      <c r="B16" s="38"/>
      <c r="C16" s="39"/>
      <c r="D16" s="39"/>
      <c r="E16" s="43"/>
    </row>
    <row r="17" spans="1:5" ht="15" customHeight="1" x14ac:dyDescent="0.2">
      <c r="A17" s="103"/>
      <c r="B17" s="118"/>
      <c r="C17" s="45" t="s">
        <v>41</v>
      </c>
      <c r="D17" s="46" t="s">
        <v>42</v>
      </c>
      <c r="E17" s="45" t="s">
        <v>43</v>
      </c>
    </row>
    <row r="18" spans="1:5" ht="15" customHeight="1" x14ac:dyDescent="0.2">
      <c r="A18" s="104"/>
      <c r="B18" s="115"/>
      <c r="C18" s="96"/>
      <c r="D18" s="102" t="s">
        <v>335</v>
      </c>
      <c r="E18" s="75">
        <v>716.84</v>
      </c>
    </row>
    <row r="19" spans="1:5" ht="15" customHeight="1" x14ac:dyDescent="0.2">
      <c r="A19" s="104"/>
      <c r="B19" s="115"/>
      <c r="C19" s="96">
        <v>4399</v>
      </c>
      <c r="D19" s="62" t="s">
        <v>416</v>
      </c>
      <c r="E19" s="75">
        <v>5374</v>
      </c>
    </row>
    <row r="20" spans="1:5" ht="15" customHeight="1" x14ac:dyDescent="0.2">
      <c r="A20" s="104"/>
      <c r="B20" s="115"/>
      <c r="C20" s="96">
        <v>2212</v>
      </c>
      <c r="D20" s="102" t="s">
        <v>417</v>
      </c>
      <c r="E20" s="75">
        <v>-50957</v>
      </c>
    </row>
    <row r="21" spans="1:5" ht="15" customHeight="1" x14ac:dyDescent="0.2">
      <c r="A21" s="104"/>
      <c r="B21" s="41"/>
      <c r="C21" s="53" t="s">
        <v>45</v>
      </c>
      <c r="D21" s="54"/>
      <c r="E21" s="55">
        <f>SUM(E18:E20)</f>
        <v>-44866.16</v>
      </c>
    </row>
    <row r="22" spans="1:5" ht="15" customHeight="1" x14ac:dyDescent="0.2"/>
    <row r="23" spans="1:5" ht="15" customHeight="1" x14ac:dyDescent="0.25">
      <c r="A23" s="68" t="s">
        <v>16</v>
      </c>
      <c r="B23" s="41"/>
      <c r="C23" s="41"/>
      <c r="D23" s="56"/>
      <c r="E23" s="56"/>
    </row>
    <row r="24" spans="1:5" ht="15" customHeight="1" x14ac:dyDescent="0.2">
      <c r="A24" s="40" t="s">
        <v>69</v>
      </c>
      <c r="B24" s="41"/>
      <c r="C24" s="41"/>
      <c r="D24" s="41"/>
      <c r="E24" s="42" t="s">
        <v>115</v>
      </c>
    </row>
    <row r="25" spans="1:5" ht="15" customHeight="1" x14ac:dyDescent="0.2">
      <c r="A25" s="87"/>
      <c r="B25" s="88"/>
      <c r="C25" s="41"/>
      <c r="D25" s="87"/>
      <c r="E25" s="89"/>
    </row>
    <row r="26" spans="1:5" ht="15" customHeight="1" x14ac:dyDescent="0.2">
      <c r="A26"/>
      <c r="B26" s="45" t="s">
        <v>116</v>
      </c>
      <c r="C26" s="45" t="s">
        <v>41</v>
      </c>
      <c r="D26" s="46" t="s">
        <v>58</v>
      </c>
      <c r="E26" s="44" t="s">
        <v>43</v>
      </c>
    </row>
    <row r="27" spans="1:5" ht="15" customHeight="1" x14ac:dyDescent="0.2">
      <c r="A27"/>
      <c r="B27" s="48">
        <v>12</v>
      </c>
      <c r="C27" s="61"/>
      <c r="D27" s="91" t="s">
        <v>85</v>
      </c>
      <c r="E27" s="75">
        <v>716.84</v>
      </c>
    </row>
    <row r="28" spans="1:5" ht="15" customHeight="1" x14ac:dyDescent="0.2">
      <c r="A28"/>
      <c r="B28" s="48"/>
      <c r="C28" s="61"/>
      <c r="D28" s="91" t="s">
        <v>65</v>
      </c>
      <c r="E28" s="75">
        <v>5374</v>
      </c>
    </row>
    <row r="29" spans="1:5" ht="15" customHeight="1" x14ac:dyDescent="0.2">
      <c r="A29"/>
      <c r="B29" s="48">
        <v>12</v>
      </c>
      <c r="C29" s="61"/>
      <c r="D29" s="91" t="s">
        <v>85</v>
      </c>
      <c r="E29" s="75">
        <v>-50957</v>
      </c>
    </row>
    <row r="30" spans="1:5" ht="15" customHeight="1" x14ac:dyDescent="0.2">
      <c r="A30"/>
      <c r="B30" s="94"/>
      <c r="C30" s="53" t="s">
        <v>45</v>
      </c>
      <c r="D30" s="54"/>
      <c r="E30" s="55">
        <f>SUM(E27:E29)</f>
        <v>-44866.16</v>
      </c>
    </row>
    <row r="31" spans="1:5" ht="15" customHeight="1" x14ac:dyDescent="0.2"/>
    <row r="32" spans="1:5" ht="15" customHeight="1" x14ac:dyDescent="0.25">
      <c r="A32" s="36" t="s">
        <v>418</v>
      </c>
    </row>
    <row r="33" spans="1:5" ht="15" customHeight="1" x14ac:dyDescent="0.2">
      <c r="A33" s="176" t="s">
        <v>35</v>
      </c>
      <c r="B33" s="176"/>
      <c r="C33" s="176"/>
      <c r="D33" s="176"/>
      <c r="E33" s="176"/>
    </row>
    <row r="34" spans="1:5" ht="15" customHeight="1" x14ac:dyDescent="0.2">
      <c r="A34" s="177" t="s">
        <v>419</v>
      </c>
      <c r="B34" s="177"/>
      <c r="C34" s="177"/>
      <c r="D34" s="177"/>
      <c r="E34" s="177"/>
    </row>
    <row r="35" spans="1:5" ht="15" customHeight="1" x14ac:dyDescent="0.2">
      <c r="A35" s="177"/>
      <c r="B35" s="177"/>
      <c r="C35" s="177"/>
      <c r="D35" s="177"/>
      <c r="E35" s="177"/>
    </row>
    <row r="36" spans="1:5" ht="15" customHeight="1" x14ac:dyDescent="0.2">
      <c r="A36" s="177"/>
      <c r="B36" s="177"/>
      <c r="C36" s="177"/>
      <c r="D36" s="177"/>
      <c r="E36" s="177"/>
    </row>
    <row r="37" spans="1:5" ht="15" customHeight="1" x14ac:dyDescent="0.2">
      <c r="A37" s="177"/>
      <c r="B37" s="177"/>
      <c r="C37" s="177"/>
      <c r="D37" s="177"/>
      <c r="E37" s="177"/>
    </row>
    <row r="38" spans="1:5" ht="15" customHeight="1" x14ac:dyDescent="0.2">
      <c r="A38" s="177"/>
      <c r="B38" s="177"/>
      <c r="C38" s="177"/>
      <c r="D38" s="177"/>
      <c r="E38" s="177"/>
    </row>
    <row r="39" spans="1:5" ht="15" customHeight="1" x14ac:dyDescent="0.2">
      <c r="A39" s="37"/>
      <c r="B39" s="37"/>
      <c r="C39" s="37"/>
      <c r="D39" s="37"/>
      <c r="E39" s="37"/>
    </row>
    <row r="40" spans="1:5" ht="15" customHeight="1" x14ac:dyDescent="0.25">
      <c r="A40" s="38" t="s">
        <v>1</v>
      </c>
      <c r="B40" s="39"/>
      <c r="C40" s="39"/>
      <c r="D40" s="39"/>
      <c r="E40" s="39"/>
    </row>
    <row r="41" spans="1:5" ht="15" customHeight="1" x14ac:dyDescent="0.2">
      <c r="A41" s="40" t="s">
        <v>69</v>
      </c>
      <c r="B41" s="39"/>
      <c r="C41" s="39"/>
      <c r="D41" s="39"/>
      <c r="E41" s="69" t="s">
        <v>115</v>
      </c>
    </row>
    <row r="42" spans="1:5" ht="15" customHeight="1" x14ac:dyDescent="0.25">
      <c r="A42" s="190"/>
      <c r="B42" s="38"/>
      <c r="C42" s="39"/>
      <c r="D42" s="39"/>
      <c r="E42" s="43"/>
    </row>
    <row r="43" spans="1:5" ht="15" customHeight="1" x14ac:dyDescent="0.2">
      <c r="A43" s="103"/>
      <c r="B43" s="118"/>
      <c r="C43" s="45" t="s">
        <v>41</v>
      </c>
      <c r="D43" s="46" t="s">
        <v>42</v>
      </c>
      <c r="E43" s="45" t="s">
        <v>43</v>
      </c>
    </row>
    <row r="44" spans="1:5" ht="15" customHeight="1" x14ac:dyDescent="0.2">
      <c r="A44" s="104"/>
      <c r="B44" s="115"/>
      <c r="C44" s="96">
        <v>6172</v>
      </c>
      <c r="D44" s="102" t="s">
        <v>417</v>
      </c>
      <c r="E44" s="51">
        <v>1700</v>
      </c>
    </row>
    <row r="45" spans="1:5" ht="15" customHeight="1" x14ac:dyDescent="0.2">
      <c r="A45" s="104"/>
      <c r="B45" s="41"/>
      <c r="C45" s="53" t="s">
        <v>45</v>
      </c>
      <c r="D45" s="54"/>
      <c r="E45" s="55">
        <f>SUM(E44:E44)</f>
        <v>1700</v>
      </c>
    </row>
    <row r="46" spans="1:5" ht="15" customHeight="1" x14ac:dyDescent="0.2">
      <c r="A46" s="56"/>
      <c r="B46" s="56"/>
      <c r="C46" s="56"/>
      <c r="D46" s="56"/>
      <c r="E46" s="56"/>
    </row>
    <row r="47" spans="1:5" ht="15" customHeight="1" x14ac:dyDescent="0.25">
      <c r="A47" s="68" t="s">
        <v>16</v>
      </c>
      <c r="B47" s="41"/>
      <c r="C47" s="41"/>
      <c r="D47" s="56"/>
      <c r="E47" s="56"/>
    </row>
    <row r="48" spans="1:5" ht="15" customHeight="1" x14ac:dyDescent="0.2">
      <c r="A48" s="40" t="s">
        <v>69</v>
      </c>
      <c r="B48" s="41"/>
      <c r="C48" s="41"/>
      <c r="D48" s="41"/>
      <c r="E48" s="42" t="s">
        <v>115</v>
      </c>
    </row>
    <row r="49" spans="1:5" ht="15" customHeight="1" x14ac:dyDescent="0.2">
      <c r="A49" s="87"/>
      <c r="B49" s="88"/>
      <c r="C49" s="41"/>
      <c r="D49" s="87"/>
      <c r="E49" s="89"/>
    </row>
    <row r="50" spans="1:5" ht="15" customHeight="1" x14ac:dyDescent="0.2">
      <c r="A50"/>
      <c r="B50" s="103"/>
      <c r="C50" s="45" t="s">
        <v>41</v>
      </c>
      <c r="D50" s="90" t="s">
        <v>58</v>
      </c>
      <c r="E50" s="44" t="s">
        <v>43</v>
      </c>
    </row>
    <row r="51" spans="1:5" ht="15" customHeight="1" x14ac:dyDescent="0.2">
      <c r="A51"/>
      <c r="B51" s="114"/>
      <c r="C51" s="61">
        <v>6172</v>
      </c>
      <c r="D51" s="119" t="s">
        <v>85</v>
      </c>
      <c r="E51" s="75">
        <v>1700</v>
      </c>
    </row>
    <row r="52" spans="1:5" ht="15" customHeight="1" x14ac:dyDescent="0.2">
      <c r="A52"/>
      <c r="B52" s="116"/>
      <c r="C52" s="53" t="s">
        <v>45</v>
      </c>
      <c r="D52" s="54"/>
      <c r="E52" s="55">
        <f>SUM(E51:E51)</f>
        <v>1700</v>
      </c>
    </row>
    <row r="53" spans="1:5" ht="15" customHeight="1" x14ac:dyDescent="0.2">
      <c r="C53" s="246"/>
    </row>
    <row r="54" spans="1:5" ht="15" customHeight="1" x14ac:dyDescent="0.2"/>
    <row r="55" spans="1:5" ht="15" customHeight="1" x14ac:dyDescent="0.2"/>
    <row r="56" spans="1:5" ht="15" customHeight="1" x14ac:dyDescent="0.2"/>
    <row r="57" spans="1:5" ht="15" customHeight="1" x14ac:dyDescent="0.2"/>
    <row r="58" spans="1:5" ht="15" customHeight="1" x14ac:dyDescent="0.2"/>
    <row r="59" spans="1:5" ht="15" customHeight="1" x14ac:dyDescent="0.2"/>
    <row r="60" spans="1:5" ht="15" customHeight="1" x14ac:dyDescent="0.2"/>
    <row r="61" spans="1:5" ht="15" customHeight="1" x14ac:dyDescent="0.2"/>
    <row r="62" spans="1:5" ht="15" customHeight="1" x14ac:dyDescent="0.2"/>
    <row r="63" spans="1:5" ht="15" customHeight="1" x14ac:dyDescent="0.2"/>
    <row r="64" spans="1:5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</sheetData>
  <mergeCells count="4">
    <mergeCell ref="A2:E2"/>
    <mergeCell ref="A3:E12"/>
    <mergeCell ref="A33:E33"/>
    <mergeCell ref="A34:E38"/>
  </mergeCells>
  <pageMargins left="0.98425196850393704" right="0.98425196850393704" top="0.98425196850393704" bottom="0.98425196850393704" header="0.51181102362204722" footer="0.51181102362204722"/>
  <pageSetup paperSize="9" scale="92" firstPageNumber="116" orientation="portrait" useFirstPageNumber="1" r:id="rId1"/>
  <headerFooter alignWithMargins="0">
    <oddHeader>&amp;C&amp;"Arial,Kurzíva"Příloha č. 7: Rozpočtové změny č. 587/19 - 588/19 navržené Radou Olomouckého kraje 12.8.2019 ke schválení</oddHeader>
    <oddFooter xml:space="preserve">&amp;L&amp;"Arial,Kurzíva"Zastupitelstvo OK 23.9.2019
6.1. - Rozpočet Olomouckého kraje 2019 - rozpočtové změny 
Příloha č.7: Rozpočtové změny č. 587/19 - 588/19 navržené Radou Olomouckého kraje 12.8.2019 ke schválení&amp;R&amp;"Arial,Kurzíva"Strana &amp;P (celkem 118)
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16384" width="9.140625" style="35"/>
  </cols>
  <sheetData>
    <row r="1" spans="1:5" ht="15" customHeight="1" x14ac:dyDescent="0.25">
      <c r="A1" s="36" t="s">
        <v>571</v>
      </c>
    </row>
    <row r="2" spans="1:5" ht="15" customHeight="1" x14ac:dyDescent="0.2">
      <c r="A2" s="182" t="s">
        <v>35</v>
      </c>
      <c r="B2" s="182"/>
      <c r="C2" s="182"/>
      <c r="D2" s="182"/>
      <c r="E2" s="182"/>
    </row>
    <row r="3" spans="1:5" ht="15" customHeight="1" x14ac:dyDescent="0.2">
      <c r="A3" s="175" t="s">
        <v>572</v>
      </c>
      <c r="B3" s="175"/>
      <c r="C3" s="175"/>
      <c r="D3" s="175"/>
      <c r="E3" s="175"/>
    </row>
    <row r="4" spans="1:5" ht="15" customHeight="1" x14ac:dyDescent="0.2">
      <c r="A4" s="175"/>
      <c r="B4" s="175"/>
      <c r="C4" s="175"/>
      <c r="D4" s="175"/>
      <c r="E4" s="175"/>
    </row>
    <row r="5" spans="1:5" ht="15" customHeight="1" x14ac:dyDescent="0.2">
      <c r="A5" s="175"/>
      <c r="B5" s="175"/>
      <c r="C5" s="175"/>
      <c r="D5" s="175"/>
      <c r="E5" s="175"/>
    </row>
    <row r="6" spans="1:5" ht="15" customHeight="1" x14ac:dyDescent="0.2">
      <c r="A6" s="175"/>
      <c r="B6" s="175"/>
      <c r="C6" s="175"/>
      <c r="D6" s="175"/>
      <c r="E6" s="175"/>
    </row>
    <row r="7" spans="1:5" ht="15" customHeight="1" x14ac:dyDescent="0.2">
      <c r="A7" s="175"/>
      <c r="B7" s="175"/>
      <c r="C7" s="175"/>
      <c r="D7" s="175"/>
      <c r="E7" s="175"/>
    </row>
    <row r="8" spans="1:5" ht="15" customHeight="1" x14ac:dyDescent="0.2">
      <c r="A8" s="113"/>
      <c r="B8" s="113"/>
      <c r="C8" s="113"/>
      <c r="D8" s="113"/>
      <c r="E8" s="113"/>
    </row>
    <row r="9" spans="1:5" ht="15" customHeight="1" x14ac:dyDescent="0.25">
      <c r="A9" s="68" t="s">
        <v>1</v>
      </c>
      <c r="B9" s="39"/>
      <c r="C9" s="39"/>
      <c r="D9" s="39"/>
      <c r="E9" s="39"/>
    </row>
    <row r="10" spans="1:5" ht="15" customHeight="1" x14ac:dyDescent="0.2">
      <c r="A10" s="40" t="s">
        <v>69</v>
      </c>
      <c r="B10" s="39"/>
      <c r="C10" s="39"/>
      <c r="D10" s="39"/>
      <c r="E10" s="69" t="s">
        <v>115</v>
      </c>
    </row>
    <row r="11" spans="1:5" ht="15" customHeight="1" x14ac:dyDescent="0.25">
      <c r="A11" s="38"/>
      <c r="B11" s="56"/>
      <c r="C11" s="39"/>
      <c r="D11" s="39"/>
      <c r="E11" s="43"/>
    </row>
    <row r="12" spans="1:5" ht="15" customHeight="1" x14ac:dyDescent="0.2">
      <c r="A12" s="103"/>
      <c r="B12" s="103"/>
      <c r="C12" s="45" t="s">
        <v>41</v>
      </c>
      <c r="D12" s="46" t="s">
        <v>42</v>
      </c>
      <c r="E12" s="47" t="s">
        <v>43</v>
      </c>
    </row>
    <row r="13" spans="1:5" ht="15" customHeight="1" x14ac:dyDescent="0.2">
      <c r="A13" s="158"/>
      <c r="B13" s="158"/>
      <c r="C13" s="96">
        <v>6172</v>
      </c>
      <c r="D13" s="109" t="s">
        <v>416</v>
      </c>
      <c r="E13" s="120">
        <v>800</v>
      </c>
    </row>
    <row r="14" spans="1:5" ht="15" customHeight="1" x14ac:dyDescent="0.2">
      <c r="A14" s="126"/>
      <c r="B14" s="126"/>
      <c r="C14" s="53" t="s">
        <v>45</v>
      </c>
      <c r="D14" s="54"/>
      <c r="E14" s="55">
        <f>SUM(E13:E13)</f>
        <v>800</v>
      </c>
    </row>
    <row r="15" spans="1:5" ht="15" customHeight="1" x14ac:dyDescent="0.2"/>
    <row r="16" spans="1:5" ht="15" customHeight="1" x14ac:dyDescent="0.25">
      <c r="A16" s="38" t="s">
        <v>16</v>
      </c>
      <c r="B16" s="39"/>
      <c r="C16" s="39"/>
      <c r="D16" s="39"/>
      <c r="E16" s="39"/>
    </row>
    <row r="17" spans="1:5" ht="15" customHeight="1" x14ac:dyDescent="0.2">
      <c r="A17" s="40" t="s">
        <v>69</v>
      </c>
      <c r="B17" s="39"/>
      <c r="C17" s="39"/>
      <c r="D17" s="39"/>
      <c r="E17" s="69" t="s">
        <v>115</v>
      </c>
    </row>
    <row r="18" spans="1:5" ht="15" customHeight="1" x14ac:dyDescent="0.2">
      <c r="A18" s="130"/>
      <c r="B18" s="131"/>
      <c r="C18" s="39"/>
      <c r="D18" s="39"/>
      <c r="E18" s="43"/>
    </row>
    <row r="19" spans="1:5" ht="15" customHeight="1" x14ac:dyDescent="0.2">
      <c r="C19" s="44" t="s">
        <v>41</v>
      </c>
      <c r="D19" s="95" t="s">
        <v>58</v>
      </c>
      <c r="E19" s="44" t="s">
        <v>43</v>
      </c>
    </row>
    <row r="20" spans="1:5" ht="15" customHeight="1" x14ac:dyDescent="0.2">
      <c r="C20" s="61">
        <v>6172</v>
      </c>
      <c r="D20" s="91" t="s">
        <v>65</v>
      </c>
      <c r="E20" s="75">
        <v>800</v>
      </c>
    </row>
    <row r="21" spans="1:5" ht="15" customHeight="1" x14ac:dyDescent="0.2">
      <c r="C21" s="77" t="s">
        <v>45</v>
      </c>
      <c r="D21" s="92"/>
      <c r="E21" s="93">
        <f>SUM(E20:E20)</f>
        <v>800</v>
      </c>
    </row>
    <row r="22" spans="1:5" ht="15" customHeight="1" x14ac:dyDescent="0.2"/>
    <row r="23" spans="1:5" ht="15" customHeight="1" x14ac:dyDescent="0.2"/>
    <row r="24" spans="1:5" ht="15" customHeight="1" x14ac:dyDescent="0.25">
      <c r="A24" s="36" t="s">
        <v>573</v>
      </c>
    </row>
    <row r="25" spans="1:5" ht="15" customHeight="1" x14ac:dyDescent="0.2">
      <c r="A25" s="176" t="s">
        <v>35</v>
      </c>
      <c r="B25" s="176"/>
      <c r="C25" s="176"/>
      <c r="D25" s="176"/>
      <c r="E25" s="176"/>
    </row>
    <row r="26" spans="1:5" ht="15" customHeight="1" x14ac:dyDescent="0.2">
      <c r="A26" s="177" t="s">
        <v>574</v>
      </c>
      <c r="B26" s="177"/>
      <c r="C26" s="177"/>
      <c r="D26" s="177"/>
      <c r="E26" s="177"/>
    </row>
    <row r="27" spans="1:5" ht="15" customHeight="1" x14ac:dyDescent="0.2">
      <c r="A27" s="177"/>
      <c r="B27" s="177"/>
      <c r="C27" s="177"/>
      <c r="D27" s="177"/>
      <c r="E27" s="177"/>
    </row>
    <row r="28" spans="1:5" ht="15" customHeight="1" x14ac:dyDescent="0.2">
      <c r="A28" s="177"/>
      <c r="B28" s="177"/>
      <c r="C28" s="177"/>
      <c r="D28" s="177"/>
      <c r="E28" s="177"/>
    </row>
    <row r="29" spans="1:5" ht="15" customHeight="1" x14ac:dyDescent="0.2">
      <c r="A29" s="177"/>
      <c r="B29" s="177"/>
      <c r="C29" s="177"/>
      <c r="D29" s="177"/>
      <c r="E29" s="177"/>
    </row>
    <row r="30" spans="1:5" ht="15" customHeight="1" x14ac:dyDescent="0.2">
      <c r="A30" s="177"/>
      <c r="B30" s="177"/>
      <c r="C30" s="177"/>
      <c r="D30" s="177"/>
      <c r="E30" s="177"/>
    </row>
    <row r="31" spans="1:5" ht="15" customHeight="1" x14ac:dyDescent="0.2">
      <c r="A31" s="177"/>
      <c r="B31" s="177"/>
      <c r="C31" s="177"/>
      <c r="D31" s="177"/>
      <c r="E31" s="177"/>
    </row>
    <row r="32" spans="1:5" ht="15" customHeight="1" x14ac:dyDescent="0.2">
      <c r="A32" s="177"/>
      <c r="B32" s="177"/>
      <c r="C32" s="177"/>
      <c r="D32" s="177"/>
      <c r="E32" s="177"/>
    </row>
    <row r="33" spans="1:5" ht="15" customHeight="1" x14ac:dyDescent="0.2">
      <c r="A33" s="177"/>
      <c r="B33" s="177"/>
      <c r="C33" s="177"/>
      <c r="D33" s="177"/>
      <c r="E33" s="177"/>
    </row>
    <row r="34" spans="1:5" ht="15" customHeight="1" x14ac:dyDescent="0.2">
      <c r="A34" s="82"/>
      <c r="B34" s="82"/>
      <c r="C34" s="82"/>
      <c r="D34" s="82"/>
      <c r="E34" s="82"/>
    </row>
    <row r="35" spans="1:5" ht="15" customHeight="1" x14ac:dyDescent="0.25">
      <c r="A35" s="38" t="s">
        <v>1</v>
      </c>
      <c r="B35" s="39"/>
      <c r="C35" s="39"/>
      <c r="D35" s="39"/>
      <c r="E35" s="39"/>
    </row>
    <row r="36" spans="1:5" ht="15" customHeight="1" x14ac:dyDescent="0.2">
      <c r="A36" s="83" t="s">
        <v>53</v>
      </c>
      <c r="B36"/>
      <c r="C36"/>
      <c r="D36"/>
      <c r="E36" t="s">
        <v>54</v>
      </c>
    </row>
    <row r="37" spans="1:5" ht="15" customHeight="1" x14ac:dyDescent="0.25">
      <c r="A37" s="38"/>
      <c r="B37" s="56"/>
      <c r="C37" s="39"/>
      <c r="D37" s="39"/>
      <c r="E37" s="43"/>
    </row>
    <row r="38" spans="1:5" ht="15" customHeight="1" x14ac:dyDescent="0.2">
      <c r="A38" s="103"/>
      <c r="B38" s="103"/>
      <c r="C38" s="45" t="s">
        <v>41</v>
      </c>
      <c r="D38" s="46" t="s">
        <v>42</v>
      </c>
      <c r="E38" s="47" t="s">
        <v>43</v>
      </c>
    </row>
    <row r="39" spans="1:5" ht="15" customHeight="1" x14ac:dyDescent="0.2">
      <c r="A39" s="158"/>
      <c r="B39" s="105"/>
      <c r="C39" s="96"/>
      <c r="D39" s="102" t="s">
        <v>575</v>
      </c>
      <c r="E39" s="120">
        <v>50000000</v>
      </c>
    </row>
    <row r="40" spans="1:5" ht="15" customHeight="1" x14ac:dyDescent="0.2">
      <c r="A40" s="158"/>
      <c r="B40" s="126"/>
      <c r="C40" s="53" t="s">
        <v>45</v>
      </c>
      <c r="D40" s="54"/>
      <c r="E40" s="55">
        <f>SUM(E39:E39)</f>
        <v>50000000</v>
      </c>
    </row>
    <row r="41" spans="1:5" ht="15" customHeight="1" x14ac:dyDescent="0.2">
      <c r="A41"/>
      <c r="B41"/>
      <c r="C41"/>
      <c r="D41"/>
      <c r="E41"/>
    </row>
    <row r="42" spans="1:5" ht="15" customHeight="1" x14ac:dyDescent="0.25">
      <c r="A42" s="68" t="s">
        <v>16</v>
      </c>
      <c r="B42" s="99"/>
      <c r="C42" s="41"/>
      <c r="D42" s="41"/>
      <c r="E42" s="56"/>
    </row>
    <row r="43" spans="1:5" ht="15" customHeight="1" x14ac:dyDescent="0.2">
      <c r="A43" s="40" t="s">
        <v>53</v>
      </c>
      <c r="B43" s="99"/>
      <c r="C43" s="41"/>
      <c r="D43" s="41"/>
      <c r="E43" t="s">
        <v>54</v>
      </c>
    </row>
    <row r="44" spans="1:5" ht="15" customHeight="1" x14ac:dyDescent="0.25">
      <c r="A44" s="87"/>
      <c r="B44" s="244"/>
      <c r="C44" s="41"/>
      <c r="D44" s="41"/>
      <c r="E44" s="43"/>
    </row>
    <row r="45" spans="1:5" ht="15" customHeight="1" x14ac:dyDescent="0.2">
      <c r="A45"/>
      <c r="B45" s="118"/>
      <c r="C45" s="44" t="s">
        <v>41</v>
      </c>
      <c r="D45" s="90" t="s">
        <v>58</v>
      </c>
      <c r="E45" s="45" t="s">
        <v>43</v>
      </c>
    </row>
    <row r="46" spans="1:5" ht="15" customHeight="1" x14ac:dyDescent="0.2">
      <c r="A46"/>
      <c r="B46" s="114"/>
      <c r="C46" s="61"/>
      <c r="D46" s="112" t="s">
        <v>576</v>
      </c>
      <c r="E46" s="120">
        <v>50000000</v>
      </c>
    </row>
    <row r="47" spans="1:5" ht="15" customHeight="1" x14ac:dyDescent="0.2">
      <c r="A47"/>
      <c r="B47" s="121"/>
      <c r="C47" s="77" t="s">
        <v>45</v>
      </c>
      <c r="D47" s="245"/>
      <c r="E47" s="66">
        <f>SUM(E46:E46)</f>
        <v>50000000</v>
      </c>
    </row>
    <row r="48" spans="1: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</sheetData>
  <mergeCells count="4">
    <mergeCell ref="A2:E2"/>
    <mergeCell ref="A3:E7"/>
    <mergeCell ref="A25:E25"/>
    <mergeCell ref="A26:E33"/>
  </mergeCells>
  <pageMargins left="0.98425196850393704" right="0.98425196850393704" top="0.98425196850393704" bottom="0.98425196850393704" header="0.51181102362204722" footer="0.51181102362204722"/>
  <pageSetup paperSize="9" scale="92" firstPageNumber="117" orientation="portrait" useFirstPageNumber="1" r:id="rId1"/>
  <headerFooter alignWithMargins="0">
    <oddHeader>&amp;C&amp;"Arial,Kurzíva"Příloha č. 8: Rozpočtové změny č. 645/19 - 646/19 navržené Radou Olomouckého kraje 2.9.2019 ke schválení</oddHeader>
    <oddFooter xml:space="preserve">&amp;L&amp;"Arial,Kurzíva"Zastupitelstvo OK 23.9.2019
6.1. - Rozpočet Olomouckého kraje 2019 - rozpočtové změny 
Příloha č.8: Rozpočtové změny č. 645/19 - 646/19 navržené Radou Olomouckého kraje 2.9.2019 ke schválení&amp;R&amp;"Arial,Kurzíva"Strana &amp;P (celkem 118)
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4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A1" s="1" t="s">
        <v>577</v>
      </c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27</v>
      </c>
      <c r="B3" s="18">
        <v>5036784</v>
      </c>
      <c r="C3" s="7">
        <v>5044807</v>
      </c>
    </row>
    <row r="4" spans="1:3" ht="14.25" customHeight="1" x14ac:dyDescent="0.2">
      <c r="A4" s="6" t="s">
        <v>4</v>
      </c>
      <c r="B4" s="18">
        <v>4245</v>
      </c>
      <c r="C4" s="7">
        <v>1245</v>
      </c>
    </row>
    <row r="5" spans="1:3" ht="14.25" customHeight="1" x14ac:dyDescent="0.2">
      <c r="A5" s="6" t="s">
        <v>26</v>
      </c>
      <c r="B5" s="18">
        <v>1310</v>
      </c>
      <c r="C5" s="7">
        <v>1576</v>
      </c>
    </row>
    <row r="6" spans="1:3" ht="14.25" customHeight="1" x14ac:dyDescent="0.2">
      <c r="A6" s="6" t="s">
        <v>5</v>
      </c>
      <c r="B6" s="18">
        <v>32142.2</v>
      </c>
      <c r="C6" s="7">
        <v>32645.200000000001</v>
      </c>
    </row>
    <row r="7" spans="1:3" ht="14.25" customHeight="1" x14ac:dyDescent="0.2">
      <c r="A7" s="6" t="s">
        <v>6</v>
      </c>
      <c r="B7" s="18">
        <v>3130.7</v>
      </c>
      <c r="C7" s="7">
        <f>3412.7+1</f>
        <v>3413.7</v>
      </c>
    </row>
    <row r="8" spans="1:3" ht="14.25" customHeight="1" x14ac:dyDescent="0.2">
      <c r="A8" s="6" t="s">
        <v>22</v>
      </c>
      <c r="B8" s="18">
        <v>68308</v>
      </c>
      <c r="C8" s="7">
        <f>78560+3+7</f>
        <v>78570</v>
      </c>
    </row>
    <row r="9" spans="1:3" ht="14.25" customHeight="1" x14ac:dyDescent="0.2">
      <c r="A9" s="6" t="s">
        <v>7</v>
      </c>
      <c r="B9" s="18">
        <v>8520</v>
      </c>
      <c r="C9" s="7">
        <v>8585</v>
      </c>
    </row>
    <row r="10" spans="1:3" ht="14.25" customHeight="1" x14ac:dyDescent="0.2">
      <c r="A10" s="6" t="s">
        <v>8</v>
      </c>
      <c r="B10" s="18">
        <v>1000.1</v>
      </c>
      <c r="C10" s="7">
        <v>1000.1</v>
      </c>
    </row>
    <row r="11" spans="1:3" ht="14.25" customHeight="1" x14ac:dyDescent="0.2">
      <c r="A11" s="6" t="s">
        <v>32</v>
      </c>
      <c r="B11" s="18">
        <v>93723</v>
      </c>
      <c r="C11" s="7">
        <v>93723</v>
      </c>
    </row>
    <row r="12" spans="1:3" ht="14.25" customHeight="1" x14ac:dyDescent="0.2">
      <c r="A12" s="6" t="s">
        <v>33</v>
      </c>
      <c r="B12" s="18">
        <v>521</v>
      </c>
      <c r="C12" s="7">
        <v>522</v>
      </c>
    </row>
    <row r="13" spans="1:3" ht="14.25" customHeight="1" x14ac:dyDescent="0.2">
      <c r="A13" s="247" t="s">
        <v>578</v>
      </c>
      <c r="B13" s="18"/>
      <c r="C13" s="7">
        <f>8293447+16007-140-82</f>
        <v>8309232</v>
      </c>
    </row>
    <row r="14" spans="1:3" ht="14.25" customHeight="1" x14ac:dyDescent="0.2">
      <c r="A14" s="247" t="s">
        <v>579</v>
      </c>
      <c r="B14" s="18"/>
      <c r="C14" s="7">
        <v>1190716</v>
      </c>
    </row>
    <row r="15" spans="1:3" ht="14.25" customHeight="1" x14ac:dyDescent="0.2">
      <c r="A15" s="247" t="s">
        <v>580</v>
      </c>
      <c r="B15" s="18"/>
      <c r="C15" s="7">
        <v>349428</v>
      </c>
    </row>
    <row r="16" spans="1:3" ht="14.25" customHeight="1" x14ac:dyDescent="0.2">
      <c r="A16" s="247" t="s">
        <v>581</v>
      </c>
      <c r="B16" s="18"/>
      <c r="C16" s="7">
        <v>1146</v>
      </c>
    </row>
    <row r="17" spans="1:3" ht="14.25" customHeight="1" x14ac:dyDescent="0.2">
      <c r="A17" s="247" t="s">
        <v>582</v>
      </c>
      <c r="B17" s="18"/>
      <c r="C17" s="7">
        <v>7384</v>
      </c>
    </row>
    <row r="18" spans="1:3" ht="14.25" customHeight="1" x14ac:dyDescent="0.2">
      <c r="A18" s="247" t="s">
        <v>583</v>
      </c>
      <c r="B18" s="18"/>
      <c r="C18" s="7">
        <v>9851</v>
      </c>
    </row>
    <row r="19" spans="1:3" ht="14.25" customHeight="1" x14ac:dyDescent="0.2">
      <c r="A19" s="248" t="s">
        <v>584</v>
      </c>
      <c r="B19" s="18"/>
      <c r="C19" s="7">
        <v>3566</v>
      </c>
    </row>
    <row r="20" spans="1:3" ht="14.25" customHeight="1" x14ac:dyDescent="0.2">
      <c r="A20" s="8" t="s">
        <v>9</v>
      </c>
      <c r="B20" s="19">
        <v>229445</v>
      </c>
      <c r="C20" s="9">
        <f>285566+2616+4076+836</f>
        <v>293094</v>
      </c>
    </row>
    <row r="21" spans="1:3" ht="14.25" customHeight="1" x14ac:dyDescent="0.2">
      <c r="A21" s="10" t="s">
        <v>19</v>
      </c>
      <c r="B21" s="20">
        <v>10312</v>
      </c>
      <c r="C21" s="11">
        <f>12628-2159</f>
        <v>10469</v>
      </c>
    </row>
    <row r="22" spans="1:3" ht="14.25" customHeight="1" x14ac:dyDescent="0.2">
      <c r="A22" s="10" t="s">
        <v>10</v>
      </c>
      <c r="B22" s="20">
        <v>50000</v>
      </c>
      <c r="C22" s="11">
        <v>51054</v>
      </c>
    </row>
    <row r="23" spans="1:3" ht="14.25" customHeight="1" x14ac:dyDescent="0.2">
      <c r="A23" s="10" t="s">
        <v>585</v>
      </c>
      <c r="B23" s="20"/>
      <c r="C23" s="11">
        <f>463471+4561+3208+7303+6177+899+900+2180+2656+4128+1274</f>
        <v>496757</v>
      </c>
    </row>
    <row r="24" spans="1:3" ht="14.25" customHeight="1" x14ac:dyDescent="0.2">
      <c r="A24" s="10" t="s">
        <v>11</v>
      </c>
      <c r="B24" s="20">
        <v>300</v>
      </c>
      <c r="C24" s="11">
        <v>300</v>
      </c>
    </row>
    <row r="25" spans="1:3" ht="14.25" customHeight="1" x14ac:dyDescent="0.2">
      <c r="A25" s="247" t="s">
        <v>586</v>
      </c>
      <c r="B25" s="20"/>
      <c r="C25" s="11">
        <f>83619+481</f>
        <v>84100</v>
      </c>
    </row>
    <row r="26" spans="1:3" ht="14.25" customHeight="1" x14ac:dyDescent="0.25">
      <c r="A26" s="4" t="s">
        <v>12</v>
      </c>
      <c r="B26" s="21">
        <f>SUM(B3:B24)</f>
        <v>5539741</v>
      </c>
      <c r="C26" s="12">
        <f>SUM(C3:C25)</f>
        <v>16073184</v>
      </c>
    </row>
    <row r="27" spans="1:3" ht="14.25" customHeight="1" x14ac:dyDescent="0.2">
      <c r="A27" s="13" t="s">
        <v>13</v>
      </c>
      <c r="B27" s="25">
        <v>-10310</v>
      </c>
      <c r="C27" s="25">
        <v>-19975</v>
      </c>
    </row>
    <row r="28" spans="1:3" ht="15.75" thickBot="1" x14ac:dyDescent="0.3">
      <c r="A28" s="14" t="s">
        <v>14</v>
      </c>
      <c r="B28" s="15">
        <f>B26+B27</f>
        <v>5529431</v>
      </c>
      <c r="C28" s="15">
        <f>C26+C27</f>
        <v>16053209</v>
      </c>
    </row>
    <row r="29" spans="1:3" ht="13.5" thickTop="1" x14ac:dyDescent="0.2">
      <c r="A29" s="16"/>
      <c r="B29" s="22"/>
    </row>
    <row r="30" spans="1:3" ht="15.75" customHeight="1" x14ac:dyDescent="0.25">
      <c r="A30" s="4" t="s">
        <v>16</v>
      </c>
      <c r="B30" s="23" t="s">
        <v>2</v>
      </c>
      <c r="C30" s="5" t="s">
        <v>3</v>
      </c>
    </row>
    <row r="31" spans="1:3" ht="14.25" x14ac:dyDescent="0.2">
      <c r="A31" s="8" t="s">
        <v>28</v>
      </c>
      <c r="B31" s="24">
        <v>929523</v>
      </c>
      <c r="C31" s="26">
        <f>1284488+3+7+72+3010+124+40+19+836-106-171</f>
        <v>1288322</v>
      </c>
    </row>
    <row r="32" spans="1:3" ht="14.25" x14ac:dyDescent="0.2">
      <c r="A32" s="8" t="s">
        <v>29</v>
      </c>
      <c r="B32" s="24">
        <v>502325</v>
      </c>
      <c r="C32" s="26">
        <v>502325</v>
      </c>
    </row>
    <row r="33" spans="1:3" ht="14.25" x14ac:dyDescent="0.2">
      <c r="A33" s="8" t="s">
        <v>30</v>
      </c>
      <c r="B33" s="24">
        <v>2945804</v>
      </c>
      <c r="C33" s="26">
        <v>2987789</v>
      </c>
    </row>
    <row r="34" spans="1:3" ht="14.25" x14ac:dyDescent="0.2">
      <c r="A34" s="247" t="s">
        <v>578</v>
      </c>
      <c r="B34" s="24"/>
      <c r="C34" s="26">
        <f>8293447+16007-140-82</f>
        <v>8309232</v>
      </c>
    </row>
    <row r="35" spans="1:3" ht="14.25" x14ac:dyDescent="0.2">
      <c r="A35" s="247" t="s">
        <v>579</v>
      </c>
      <c r="B35" s="24"/>
      <c r="C35" s="26">
        <v>1190716</v>
      </c>
    </row>
    <row r="36" spans="1:3" ht="14.25" x14ac:dyDescent="0.2">
      <c r="A36" s="247" t="s">
        <v>580</v>
      </c>
      <c r="B36" s="24"/>
      <c r="C36" s="26">
        <v>349428</v>
      </c>
    </row>
    <row r="37" spans="1:3" ht="14.25" x14ac:dyDescent="0.2">
      <c r="A37" s="247" t="s">
        <v>581</v>
      </c>
      <c r="B37" s="24"/>
      <c r="C37" s="26">
        <v>1146</v>
      </c>
    </row>
    <row r="38" spans="1:3" ht="14.25" x14ac:dyDescent="0.2">
      <c r="A38" s="247" t="s">
        <v>582</v>
      </c>
      <c r="B38" s="24"/>
      <c r="C38" s="26">
        <v>7384</v>
      </c>
    </row>
    <row r="39" spans="1:3" ht="14.25" x14ac:dyDescent="0.2">
      <c r="A39" s="247" t="s">
        <v>583</v>
      </c>
      <c r="B39" s="24"/>
      <c r="C39" s="26">
        <v>9851</v>
      </c>
    </row>
    <row r="40" spans="1:3" ht="14.25" x14ac:dyDescent="0.2">
      <c r="A40" s="248" t="s">
        <v>584</v>
      </c>
      <c r="B40" s="24"/>
      <c r="C40" s="26">
        <v>3566</v>
      </c>
    </row>
    <row r="41" spans="1:3" ht="14.25" x14ac:dyDescent="0.2">
      <c r="A41" s="10" t="s">
        <v>19</v>
      </c>
      <c r="B41" s="24">
        <v>10312</v>
      </c>
      <c r="C41" s="26">
        <v>12628</v>
      </c>
    </row>
    <row r="42" spans="1:3" ht="14.25" x14ac:dyDescent="0.2">
      <c r="A42" s="10" t="s">
        <v>10</v>
      </c>
      <c r="B42" s="24">
        <v>50000</v>
      </c>
      <c r="C42" s="26">
        <v>84372</v>
      </c>
    </row>
    <row r="43" spans="1:3" ht="14.25" x14ac:dyDescent="0.2">
      <c r="A43" s="10" t="s">
        <v>585</v>
      </c>
      <c r="B43" s="24"/>
      <c r="C43" s="26">
        <f>402888-1+4561+899+2656+4128+1274</f>
        <v>416405</v>
      </c>
    </row>
    <row r="44" spans="1:3" ht="14.25" x14ac:dyDescent="0.2">
      <c r="A44" s="10" t="s">
        <v>31</v>
      </c>
      <c r="B44" s="24">
        <v>1446001</v>
      </c>
      <c r="C44" s="26">
        <f>1639915-1+2926+6478+26406+590+15+795+6275+1119+74+911+1201+1</f>
        <v>1686705</v>
      </c>
    </row>
    <row r="45" spans="1:3" ht="14.25" x14ac:dyDescent="0.2">
      <c r="A45" s="247" t="s">
        <v>586</v>
      </c>
      <c r="B45" s="24"/>
      <c r="C45" s="26">
        <f>72492+409</f>
        <v>72901</v>
      </c>
    </row>
    <row r="46" spans="1:3" ht="14.25" customHeight="1" x14ac:dyDescent="0.25">
      <c r="A46" s="4" t="s">
        <v>17</v>
      </c>
      <c r="B46" s="21">
        <f>SUM(B31:B44)</f>
        <v>5883965</v>
      </c>
      <c r="C46" s="12">
        <f>SUM(C31:C45)</f>
        <v>16922770</v>
      </c>
    </row>
    <row r="47" spans="1:3" ht="14.25" x14ac:dyDescent="0.2">
      <c r="A47" s="13" t="s">
        <v>13</v>
      </c>
      <c r="B47" s="25">
        <v>-10310</v>
      </c>
      <c r="C47" s="25">
        <v>-19975</v>
      </c>
    </row>
    <row r="48" spans="1:3" ht="15.75" thickBot="1" x14ac:dyDescent="0.3">
      <c r="A48" s="14" t="s">
        <v>18</v>
      </c>
      <c r="B48" s="15">
        <f>+B46+B47</f>
        <v>5873655</v>
      </c>
      <c r="C48" s="15">
        <f>+C46+C47</f>
        <v>16902795</v>
      </c>
    </row>
    <row r="49" spans="1:3" ht="13.5" thickTop="1" x14ac:dyDescent="0.2">
      <c r="A49" s="16" t="s">
        <v>15</v>
      </c>
      <c r="B49" s="22"/>
    </row>
    <row r="50" spans="1:3" ht="14.25" x14ac:dyDescent="0.2">
      <c r="B50" s="1"/>
      <c r="C50" s="9"/>
    </row>
    <row r="51" spans="1:3" ht="14.25" x14ac:dyDescent="0.2">
      <c r="A51" s="10" t="s">
        <v>21</v>
      </c>
      <c r="B51" s="20">
        <f>640653+31730</f>
        <v>672383</v>
      </c>
      <c r="C51" s="11">
        <f>1391384+2159-1+2926+6478+26406+590+15+795+6275+1119+74+911+1201+50000</f>
        <v>1490332</v>
      </c>
    </row>
    <row r="52" spans="1:3" ht="14.25" x14ac:dyDescent="0.2">
      <c r="A52" s="27" t="s">
        <v>20</v>
      </c>
      <c r="B52" s="28">
        <v>328159</v>
      </c>
      <c r="C52" s="29">
        <f>567201+1+3208+4293+6053+900+2180+2576+4057+50000+106+171</f>
        <v>640746</v>
      </c>
    </row>
    <row r="53" spans="1:3" ht="15.75" thickBot="1" x14ac:dyDescent="0.3">
      <c r="A53" s="14" t="s">
        <v>23</v>
      </c>
      <c r="B53" s="15">
        <f>+B51-B52</f>
        <v>344224</v>
      </c>
      <c r="C53" s="15">
        <f>+C51-C52</f>
        <v>849586</v>
      </c>
    </row>
    <row r="54" spans="1:3" ht="15" thickTop="1" x14ac:dyDescent="0.2">
      <c r="A54" s="10"/>
      <c r="B54" s="30"/>
      <c r="C54" s="31"/>
    </row>
    <row r="55" spans="1:3" ht="7.5" customHeight="1" thickBot="1" x14ac:dyDescent="0.25">
      <c r="A55" s="10"/>
      <c r="B55" s="30"/>
      <c r="C55" s="31"/>
    </row>
    <row r="56" spans="1:3" ht="15.75" thickBot="1" x14ac:dyDescent="0.3">
      <c r="A56" s="32" t="s">
        <v>24</v>
      </c>
      <c r="B56" s="33">
        <f>+B28+B51</f>
        <v>6201814</v>
      </c>
      <c r="C56" s="34">
        <f>+C28+C51</f>
        <v>17543541</v>
      </c>
    </row>
    <row r="57" spans="1:3" ht="15.75" thickBot="1" x14ac:dyDescent="0.3">
      <c r="A57" s="32" t="s">
        <v>25</v>
      </c>
      <c r="B57" s="33">
        <f>+B48+B52</f>
        <v>6201814</v>
      </c>
      <c r="C57" s="34">
        <f>+C48+C52</f>
        <v>17543541</v>
      </c>
    </row>
    <row r="58" spans="1:3" x14ac:dyDescent="0.2">
      <c r="B58" s="1"/>
    </row>
    <row r="59" spans="1:3" ht="14.25" x14ac:dyDescent="0.2">
      <c r="B59" s="1"/>
      <c r="C59" s="17"/>
    </row>
    <row r="60" spans="1:3" ht="14.25" x14ac:dyDescent="0.2">
      <c r="B60" s="1"/>
      <c r="C60" s="17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x14ac:dyDescent="0.2">
      <c r="B65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3" spans="2:3" x14ac:dyDescent="0.2">
      <c r="B73" s="1"/>
      <c r="C73" s="1"/>
    </row>
    <row r="74" spans="2:3" x14ac:dyDescent="0.2">
      <c r="B74" s="1"/>
      <c r="C74" s="1"/>
    </row>
    <row r="80" spans="2:3" x14ac:dyDescent="0.2">
      <c r="B80" s="1"/>
      <c r="C80" s="1"/>
    </row>
    <row r="81" spans="2:3" x14ac:dyDescent="0.2">
      <c r="B81" s="1"/>
      <c r="C81" s="1"/>
    </row>
    <row r="84" spans="2:3" x14ac:dyDescent="0.2">
      <c r="B84" s="1"/>
      <c r="C84" s="1"/>
    </row>
    <row r="85" spans="2:3" x14ac:dyDescent="0.2">
      <c r="B85" s="1"/>
      <c r="C85" s="1"/>
    </row>
    <row r="99" spans="2:3" x14ac:dyDescent="0.2">
      <c r="B99" s="1"/>
      <c r="C99" s="1"/>
    </row>
    <row r="100" spans="2:3" x14ac:dyDescent="0.2">
      <c r="B100" s="1"/>
      <c r="C100" s="1"/>
    </row>
    <row r="103" spans="2:3" x14ac:dyDescent="0.2">
      <c r="B103" s="1"/>
      <c r="C103" s="1"/>
    </row>
    <row r="104" spans="2:3" x14ac:dyDescent="0.2">
      <c r="B104" s="1"/>
      <c r="C104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18" orientation="portrait" useFirstPageNumber="1" r:id="rId1"/>
  <headerFooter alignWithMargins="0">
    <oddHeader>&amp;C&amp;"Arial,Kurzíva"Příloha č. 9 - Upravený rozpočet Olomouckého kraje na rok 2019 po schválení rozpočtových změn</oddHeader>
    <oddFooter xml:space="preserve">&amp;L&amp;"Arial,Kurzíva"Zastupitelstvo OK 23.9.2019
6.1. - Rozpočet Olomouckého kraje 2019 - rozpočtové změny 
Příloha č.9: Upravený rozpočet OK na rok 2019 po schválení rozpočtových změn&amp;R&amp;"Arial,Kurzíva"Strana &amp;P (celkem 118)&amp;"Arial,Obyčejné"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Příloha č. 1</vt:lpstr>
      <vt:lpstr>Příloha č. 2</vt:lpstr>
      <vt:lpstr>Příloha č. 3</vt:lpstr>
      <vt:lpstr>Příloha č. 4</vt:lpstr>
      <vt:lpstr>Příloha č. 5</vt:lpstr>
      <vt:lpstr>Příloha č. 6</vt:lpstr>
      <vt:lpstr>Příloha č. 7</vt:lpstr>
      <vt:lpstr>Příloha č. 8</vt:lpstr>
      <vt:lpstr>Příloha  č. 9</vt:lpstr>
      <vt:lpstr>'Příloha č. 1'!Oblast_tisku</vt:lpstr>
      <vt:lpstr>'Příloha č. 2'!Oblast_tisku</vt:lpstr>
      <vt:lpstr>'Příloha č. 3'!Oblast_tisku</vt:lpstr>
      <vt:lpstr>'Příloha č. 4'!Oblast_tisku</vt:lpstr>
      <vt:lpstr>'Příloha č. 5'!Oblast_tisku</vt:lpstr>
      <vt:lpstr>'Příloha č. 6'!Oblast_tisku</vt:lpstr>
      <vt:lpstr>'Příloha č. 7'!Oblast_tisku</vt:lpstr>
      <vt:lpstr>'Příloha č. 8'!Oblast_tisku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2019-09-04T07:21:32Z</cp:lastPrinted>
  <dcterms:created xsi:type="dcterms:W3CDTF">2007-02-21T09:44:06Z</dcterms:created>
  <dcterms:modified xsi:type="dcterms:W3CDTF">2019-09-04T08:02:27Z</dcterms:modified>
</cp:coreProperties>
</file>