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ROK a ZOK\ZOK\2018\2018_04_23\32. Aktualizace plánu investic\"/>
    </mc:Choice>
  </mc:AlternateContent>
  <bookViews>
    <workbookView xWindow="120" yWindow="750" windowWidth="19440" windowHeight="11475"/>
  </bookViews>
  <sheets>
    <sheet name="Školství - ORJ 52 " sheetId="6" r:id="rId1"/>
  </sheets>
  <definedNames>
    <definedName name="_xlnm.Print_Titles" localSheetId="0">'Školství - ORJ 52 '!$4:$7</definedName>
    <definedName name="_xlnm.Print_Area" localSheetId="0">'Školství - ORJ 52 '!$A$1:$W$45</definedName>
  </definedNames>
  <calcPr calcId="162913"/>
</workbook>
</file>

<file path=xl/calcChain.xml><?xml version="1.0" encoding="utf-8"?>
<calcChain xmlns="http://schemas.openxmlformats.org/spreadsheetml/2006/main">
  <c r="T43" i="6" l="1"/>
  <c r="P43" i="6" s="1"/>
  <c r="W43" i="6" s="1"/>
  <c r="Q43" i="6"/>
  <c r="L33" i="6" l="1"/>
  <c r="M33" i="6"/>
  <c r="R33" i="6"/>
  <c r="S33" i="6"/>
  <c r="U33" i="6"/>
  <c r="V33" i="6"/>
  <c r="K33" i="6"/>
  <c r="O8" i="6"/>
  <c r="R8" i="6"/>
  <c r="S8" i="6"/>
  <c r="T26" i="6" l="1"/>
  <c r="Q26" i="6"/>
  <c r="U25" i="6"/>
  <c r="T25" i="6" s="1"/>
  <c r="Q25" i="6"/>
  <c r="K25" i="6"/>
  <c r="T24" i="6"/>
  <c r="Q24" i="6"/>
  <c r="M24" i="6"/>
  <c r="T23" i="6"/>
  <c r="Q23" i="6"/>
  <c r="P23" i="6" s="1"/>
  <c r="K23" i="6"/>
  <c r="T20" i="6"/>
  <c r="Q20" i="6"/>
  <c r="M20" i="6"/>
  <c r="T19" i="6"/>
  <c r="Q19" i="6"/>
  <c r="P19" i="6" s="1"/>
  <c r="W19" i="6" s="1"/>
  <c r="M19" i="6"/>
  <c r="T17" i="6"/>
  <c r="Q17" i="6"/>
  <c r="M17" i="6"/>
  <c r="T16" i="6"/>
  <c r="Q16" i="6"/>
  <c r="P16" i="6" s="1"/>
  <c r="K16" i="6"/>
  <c r="T14" i="6"/>
  <c r="Q14" i="6"/>
  <c r="M14" i="6"/>
  <c r="U13" i="6"/>
  <c r="T13" i="6" s="1"/>
  <c r="Q13" i="6"/>
  <c r="K13" i="6"/>
  <c r="T11" i="6"/>
  <c r="Q11" i="6"/>
  <c r="M11" i="6"/>
  <c r="T10" i="6"/>
  <c r="Q10" i="6"/>
  <c r="L10" i="6"/>
  <c r="K10" i="6"/>
  <c r="P24" i="6" l="1"/>
  <c r="W24" i="6" s="1"/>
  <c r="P26" i="6"/>
  <c r="W26" i="6" s="1"/>
  <c r="W23" i="6"/>
  <c r="P25" i="6"/>
  <c r="W25" i="6" s="1"/>
  <c r="M25" i="6"/>
  <c r="P20" i="6"/>
  <c r="W20" i="6" s="1"/>
  <c r="M23" i="6"/>
  <c r="P14" i="6"/>
  <c r="W14" i="6" s="1"/>
  <c r="M10" i="6"/>
  <c r="P17" i="6"/>
  <c r="W16" i="6"/>
  <c r="M16" i="6"/>
  <c r="P13" i="6"/>
  <c r="W13" i="6" s="1"/>
  <c r="P11" i="6"/>
  <c r="W11" i="6" s="1"/>
  <c r="P10" i="6"/>
  <c r="W10" i="6" s="1"/>
  <c r="M13" i="6"/>
  <c r="Q22" i="6" l="1"/>
  <c r="O38" i="6" l="1"/>
  <c r="O36" i="6"/>
  <c r="O34" i="6" l="1"/>
  <c r="O33" i="6" l="1"/>
  <c r="O45" i="6" s="1"/>
  <c r="M32" i="6" l="1"/>
  <c r="L32" i="6"/>
  <c r="U30" i="6" l="1"/>
  <c r="L30" i="6" l="1"/>
  <c r="M30" i="6" s="1"/>
  <c r="M29" i="6" l="1"/>
  <c r="U29" i="6"/>
  <c r="L22" i="6" l="1"/>
  <c r="L8" i="6" l="1"/>
  <c r="L45" i="6" s="1"/>
  <c r="M22" i="6"/>
  <c r="L28" i="6"/>
  <c r="M28" i="6" s="1"/>
  <c r="V31" i="6" l="1"/>
  <c r="M31" i="6"/>
  <c r="M9" i="6" l="1"/>
  <c r="U12" i="6" l="1"/>
  <c r="V18" i="6"/>
  <c r="M18" i="6" l="1"/>
  <c r="U27" i="6" l="1"/>
  <c r="M27" i="6"/>
  <c r="U8" i="6" l="1"/>
  <c r="U45" i="6" s="1"/>
  <c r="V15" i="6"/>
  <c r="V45" i="6" l="1"/>
  <c r="V8" i="6"/>
  <c r="M15" i="6"/>
  <c r="M21" i="6"/>
  <c r="M8" i="6" l="1"/>
  <c r="M45" i="6"/>
  <c r="T40" i="6" l="1"/>
  <c r="Q40" i="6"/>
  <c r="T39" i="6"/>
  <c r="Q39" i="6"/>
  <c r="T38" i="6"/>
  <c r="Q38" i="6"/>
  <c r="T37" i="6"/>
  <c r="Q37" i="6"/>
  <c r="T34" i="6"/>
  <c r="Q34" i="6"/>
  <c r="Q44" i="6"/>
  <c r="T42" i="6"/>
  <c r="Q42" i="6"/>
  <c r="T41" i="6"/>
  <c r="Q41" i="6"/>
  <c r="T32" i="6"/>
  <c r="Q32" i="6"/>
  <c r="T31" i="6"/>
  <c r="Q31" i="6"/>
  <c r="T30" i="6"/>
  <c r="Q30" i="6"/>
  <c r="T36" i="6"/>
  <c r="Q36" i="6"/>
  <c r="T35" i="6"/>
  <c r="Q35" i="6"/>
  <c r="T29" i="6"/>
  <c r="Q29" i="6"/>
  <c r="T28" i="6"/>
  <c r="Q28" i="6"/>
  <c r="T27" i="6"/>
  <c r="Q27" i="6"/>
  <c r="T22" i="6"/>
  <c r="T21" i="6"/>
  <c r="Q21" i="6"/>
  <c r="T18" i="6"/>
  <c r="Q18" i="6"/>
  <c r="T15" i="6"/>
  <c r="Q15" i="6"/>
  <c r="T12" i="6"/>
  <c r="Q12" i="6"/>
  <c r="T9" i="6"/>
  <c r="Q9" i="6"/>
  <c r="Q8" i="6" l="1"/>
  <c r="T33" i="6"/>
  <c r="T8" i="6"/>
  <c r="Q33" i="6"/>
  <c r="Q45" i="6" s="1"/>
  <c r="P42" i="6"/>
  <c r="W42" i="6" s="1"/>
  <c r="P41" i="6"/>
  <c r="W41" i="6" s="1"/>
  <c r="P44" i="6"/>
  <c r="W44" i="6" s="1"/>
  <c r="P32" i="6"/>
  <c r="W32" i="6" s="1"/>
  <c r="T45" i="6" l="1"/>
  <c r="S45" i="6" l="1"/>
  <c r="R45" i="6"/>
  <c r="P35" i="6" l="1"/>
  <c r="W35" i="6" s="1"/>
  <c r="P39" i="6"/>
  <c r="W39" i="6" s="1"/>
  <c r="P31" i="6"/>
  <c r="K31" i="6"/>
  <c r="P30" i="6"/>
  <c r="W30" i="6" s="1"/>
  <c r="P22" i="6"/>
  <c r="K8" i="6" l="1"/>
  <c r="K45" i="6" s="1"/>
  <c r="W31" i="6"/>
  <c r="W22" i="6"/>
  <c r="P9" i="6" l="1"/>
  <c r="P18" i="6"/>
  <c r="W18" i="6" s="1"/>
  <c r="W9" i="6" l="1"/>
  <c r="P12" i="6" l="1"/>
  <c r="P15" i="6"/>
  <c r="W15" i="6" s="1"/>
  <c r="W12" i="6" l="1"/>
  <c r="P36" i="6" l="1"/>
  <c r="W36" i="6" s="1"/>
  <c r="P27" i="6" l="1"/>
  <c r="W27" i="6" s="1"/>
  <c r="P34" i="6" l="1"/>
  <c r="P21" i="6"/>
  <c r="P28" i="6"/>
  <c r="W28" i="6" s="1"/>
  <c r="P29" i="6"/>
  <c r="W29" i="6" s="1"/>
  <c r="P37" i="6"/>
  <c r="W37" i="6" s="1"/>
  <c r="P38" i="6"/>
  <c r="W38" i="6" s="1"/>
  <c r="P40" i="6"/>
  <c r="W40" i="6" s="1"/>
  <c r="P33" i="6" l="1"/>
  <c r="W21" i="6"/>
  <c r="W8" i="6" s="1"/>
  <c r="P8" i="6"/>
  <c r="W34" i="6"/>
  <c r="W33" i="6" s="1"/>
  <c r="W45" i="6" l="1"/>
  <c r="P45" i="6"/>
</calcChain>
</file>

<file path=xl/sharedStrings.xml><?xml version="1.0" encoding="utf-8"?>
<sst xmlns="http://schemas.openxmlformats.org/spreadsheetml/2006/main" count="215" uniqueCount="126">
  <si>
    <t>realizace</t>
  </si>
  <si>
    <t>Realizace</t>
  </si>
  <si>
    <t xml:space="preserve">Celkem               v tis. Kč    </t>
  </si>
  <si>
    <t>poznámka</t>
  </si>
  <si>
    <t>Termín realizace</t>
  </si>
  <si>
    <t>Podíl OK</t>
  </si>
  <si>
    <t>Dotace</t>
  </si>
  <si>
    <t xml:space="preserve">Celkové náklady s DPH v tis. Kč           </t>
  </si>
  <si>
    <t>K zajištění</t>
  </si>
  <si>
    <t>Stávající dokumentace</t>
  </si>
  <si>
    <t>Popis:</t>
  </si>
  <si>
    <t>Název akce:</t>
  </si>
  <si>
    <t>pol.</t>
  </si>
  <si>
    <t>§</t>
  </si>
  <si>
    <t>ORG</t>
  </si>
  <si>
    <t>Oblast</t>
  </si>
  <si>
    <t>vedoucí odboru</t>
  </si>
  <si>
    <t>Ing. Miroslav Kubín</t>
  </si>
  <si>
    <t>2017-2018</t>
  </si>
  <si>
    <t>DPS</t>
  </si>
  <si>
    <t>PR</t>
  </si>
  <si>
    <t>OL</t>
  </si>
  <si>
    <t>SU</t>
  </si>
  <si>
    <t>Centrum polytechnické výchovy (Střední škola polytechnická, Olomouc, Rooseveltova 79)</t>
  </si>
  <si>
    <t>DSP, DPS</t>
  </si>
  <si>
    <t>JE</t>
  </si>
  <si>
    <t>PD, DPS</t>
  </si>
  <si>
    <t>Jedná se o celkové zateplení domova mládeže Opavská 8 ( výměna oken se vstupními dveřmi, zateplení fasády a střechy.</t>
  </si>
  <si>
    <t>Realizace energeticky úsporných opatření - SOŠ lesnická Šternberk, domov mládeže</t>
  </si>
  <si>
    <t>Stavební úpravy stávajících dílen pro praktickou výuku studentů. Komplexní modernizace, energeticky úsporná opatření, modernizace technického a sociálního zázemí. Modernizace strojního parku.</t>
  </si>
  <si>
    <t>Sigmundova střední škola strojírenská, Lutín - Modernizace školních dílen jako centrum odborné přípravy</t>
  </si>
  <si>
    <t>6121</t>
  </si>
  <si>
    <t>3122</t>
  </si>
  <si>
    <t>Zateplení obálky budovy celého objektu tělocvičny, výměna výplní otvorů, výměna garážových vrat, vytvoření místnosti nářaďovny a kabinetu.</t>
  </si>
  <si>
    <t>Realizace energeticky úsporných opatření  – SOŠ Šumperk, Zemědělská 3 - tělocvična</t>
  </si>
  <si>
    <t>Projekt zahrnuje zpracování DPS na objekt DD a spojovacího krčku a zahrnutí již zpracovaného DPS domova mládeže SŠ zdravotnícké, barevné sjednocení a rozpočtu tak, aby se oba objekty realizovaly jako jedna zakázka. Jedná se o zateplení obvodového pláště, střechy a oken, která nebyla ještě vyměněna.</t>
  </si>
  <si>
    <t xml:space="preserve">Dětský domov a Školní jídelna, Olomouc, U Sportovní haly 1a - Zateplení budovy a lodžie. </t>
  </si>
  <si>
    <t>3133</t>
  </si>
  <si>
    <t>Jedná se o celkové zateplení 7 propojených objektů školy včetně výměny výplní otvorů (zateplení fasády, střech, výměna oken, dveří, nová VZT v učebnách, související práce)</t>
  </si>
  <si>
    <t>Realizace energeticky úsporných opatření - OU a praktická škola Lipová - lázně</t>
  </si>
  <si>
    <t>Jedná se o celkové zateplení školy Olomoucká 25 (výměna oken se vstupními dveřmi, zateplení fasády, zateplení střechy, a nová VZT v učebnách a práce stím související).</t>
  </si>
  <si>
    <t>Realizace energeticky úsporných opatření - SPŠ Hranice</t>
  </si>
  <si>
    <t>PV</t>
  </si>
  <si>
    <t>Bezbariérovost školy a Pořízení strojů pro zajištění výuky oborů Strojírenství, Elektrotechnika, Průmyslový a Interiérový design  (Vyšší odborná škola a Střední průmyslová škola, Šumperk, Gen. Krátkého 1)</t>
  </si>
  <si>
    <t>Vybavení školních laboratoří v bezbariérové škole - VOŠ a SPŠ elektrotechnická - Olomouc, Božetěchova 3</t>
  </si>
  <si>
    <t>Výstavba odborných učeben pro výuku oboru 28-44-M/01 Aplikovaná chemie v bezbariérové škole (Střední škola logistiky a chemie, Olomouc, U Hradiska 29 )</t>
  </si>
  <si>
    <t>v tis. Kč</t>
  </si>
  <si>
    <t>příprava projektu</t>
  </si>
  <si>
    <t>Jedná se o rekonstrukci dílen praktického vyučování - frézárny, zámečnické dílny, soustružny, nástrojárny, svařovny, truhlárny, příruční učebny a WC (elektroinstalace, VZT, výměna oken) včetně pořízení některých nových strojů Jedná se o modernizaci laboratoře elektrotechniky a strojírenství včetně interiérového vybavení, nových strojů  a učebních pomůcek včetně bezbariérového přístupu školy.</t>
  </si>
  <si>
    <t>Rekonstrukce dílen praktického vyučování a odborných laboratoří SPŠ, včetně vybavení a modernizace IT školy (Střední průmyslová škola, Přerov, Havlíčkova 2)</t>
  </si>
  <si>
    <t xml:space="preserve">Předmětem projektu je vybudování nového osobního výtahu,  a doplnění schodolezu pro novou budovu.  Dále bude pořízeno nové strojní vybavení.
</t>
  </si>
  <si>
    <t xml:space="preserve">PD, </t>
  </si>
  <si>
    <t>PD</t>
  </si>
  <si>
    <t xml:space="preserve">Bezbariérový přístup do SPŠ Hranice a rekonstrukce elektroinstalace a chemické laboratoře v budově školy - Střední průmyslová škola Hranice </t>
  </si>
  <si>
    <t>2019-2020</t>
  </si>
  <si>
    <t>2018-2019</t>
  </si>
  <si>
    <t>Střední zdravotnická škola a Vyšší odborná škola zdravotnická Emanuela Pottinga, Olomouc, Pottingova 2 - Balkony a zateplení budovy DM</t>
  </si>
  <si>
    <t xml:space="preserve">Jedná se o zateplení, které se bude týkat nejenom obvodového pláště, ale i střechy a balkonů. Okna jsou již vyměněna. </t>
  </si>
  <si>
    <t>Střední škola gastronomie a farmářství Jeseník - Tělocvična</t>
  </si>
  <si>
    <t>Jedná se  o rekonstrukci elektroinstalace, chemické laboratoře a vytvoření bezbariérového přístupu do budovy školy.</t>
  </si>
  <si>
    <t>Jedná se o nástavbu stávající budovy a vytvoření odborných učeben pro obor kominík.</t>
  </si>
  <si>
    <t>Modernizace učeben a vybavení pro odborný výcvik (Střední škola gastronomie a farmářství Jeseník, pracoviště Heřmanice )</t>
  </si>
  <si>
    <t>Sigmundova střední škola strojírenská, Lutín - Modernizace strojního parku</t>
  </si>
  <si>
    <t>Střední škola technická a obchodní, Olomouc, Kosinova 4 - Centrum odborné přípravy technických oborů (COPTO)</t>
  </si>
  <si>
    <t>Střední škola řezbářská, Tovačov, Nádražní 146 - Centrum odborné přípravy pro obory řezbářství</t>
  </si>
  <si>
    <t>Švehlova střední škola polytechnická Prostějov - Centrum odborné přípravy pro obory polytechnického zaměření</t>
  </si>
  <si>
    <t>Vynaloženo k 31. 12. 2017 v tis. Kč</t>
  </si>
  <si>
    <t>EU</t>
  </si>
  <si>
    <t>SR</t>
  </si>
  <si>
    <t>Pokračování v roce 2019 a dalších</t>
  </si>
  <si>
    <t>Projektová dokumentace</t>
  </si>
  <si>
    <t>3121</t>
  </si>
  <si>
    <t>REÚO Gymnázium Jakuba Škody, Přerov - přístavba GJŠ II. V Havlíčkově ulici</t>
  </si>
  <si>
    <t>Výměna otvorových výplní za plastová s izolačním dvojsklem, zateplení svislého obvodového pláště kontaktním zateplovacím systémem, zateplení stropu podkrovní vestavby. Náhrada střešních oken okny s izolačním trojsklem, zároveň budou opatřena venkovními roletami pro omezení přehřívání podstřešních učeben a kabinetů.Převedení jednoplášťové střechy na střechu s větranou vzduchovou mezerou pro snížení tepelné zátěže do interiéru. Havarijní stav.</t>
  </si>
  <si>
    <t>3113</t>
  </si>
  <si>
    <t>REÚO Střední škola a Zakladní škola Lipník nad Bečvou - přístavba školy + oprava fasády přední části budovy</t>
  </si>
  <si>
    <t>REÚO Střední škola gastronomie a služeb, Přerov - budova tělocvičny</t>
  </si>
  <si>
    <t xml:space="preserve">Na základě statického posudku je navržena výměna těchto výplní za plastová okna, dozdění příček při zachování světelných podmínek v prostorách tělocvičny a zateplení budovy za účelem odstranění tepelných úniků, popsaných v závěrech energetického auditu. Zároveň je nutné vyřešit větrání tělocvičny formou rekuperace. Tato rekonstrukce by měla předcházet samotné opravě parketové podlahy tělocvičny, která byla před 20 lety po povodni zcela nově položena.
</t>
  </si>
  <si>
    <t xml:space="preserve"> Neuznatelné                                                                      UZ 884</t>
  </si>
  <si>
    <t>OK                               UZ 880</t>
  </si>
  <si>
    <t>Rozhodnutí ANO</t>
  </si>
  <si>
    <t>část předfinancování musí být z rozpočtu OK, úvěr KB můžeme čerpat pouze na akce, na které máme vydané rozhodnutí, zde budeme mít rozhodnutí tak 6/2018, ale stavět musíme bezpodmínečně 4/2018</t>
  </si>
  <si>
    <t>Jedná se o demolici stávajícího objektu z UNIMO buněk a výstavbu nového 2 podlažního objektu. Objekt bude určen pro nové učebny, hygienické zázemí, šatny, administrativní a technické zázemí školy. Dispozičně nahradí stávající a nevyhovující objekt s připojením krytým koridorem do stávajícího objektu učeben odborného výcviku.</t>
  </si>
  <si>
    <t xml:space="preserve">Jedná se o rekonstrukci a modernizaci dílen odborného výcviku včetně vybavení, s vybudováním školního autoservisu, nové svářecí školy, učeben, šaten a sociálního zařízení na odloučeném pracovišti U Spalovny, Prostějov – automobilní obory. </t>
  </si>
  <si>
    <t>Vybudování centra odborné přípravy pro obory řezbářství obsahující dvě části: vybudování nových učeben, které budou sloužit zejména při výuce odborných předmětů jako je kreslení, modelování a při výuce informačních technologií a výstavbu učebny sochařské reprodukce. Bude řešeno i vnitřního vybavení stavby (lavice, PC stoly, židle, katedra, vybavení soc. zařízení, atd.).</t>
  </si>
  <si>
    <t>studie</t>
  </si>
  <si>
    <t>veřejná zakázka</t>
  </si>
  <si>
    <t>z toho předfinancování (EU + SR) z revolvingu KB</t>
  </si>
  <si>
    <t>Sesk. pol.</t>
  </si>
  <si>
    <t>Správce:</t>
  </si>
  <si>
    <t>Odbor investic - investiční projekty</t>
  </si>
  <si>
    <t>ORJ 52</t>
  </si>
  <si>
    <t>Realizace energeticky úsporných opatření – SŠ technická a zemědělská Mohelnice a) zateplení</t>
  </si>
  <si>
    <t>Zateplení. Výměna původních ochlazovaných výplní otvorů a zateplení objektů školy - hlavní budova a objekt dílen.</t>
  </si>
  <si>
    <t>Realizace energeticky úsporných opatření – SŠ technická a zemědělská Mohelnice b) vzduchotechnika</t>
  </si>
  <si>
    <t>Vzduchotechnika. Výměna původních ochlazovaných výplní otvorů a zateplení objektů školy - hlavní budova a objekt dílen.</t>
  </si>
  <si>
    <t>Hotelová škola Vincenze Priessnitze, Jeseník, Dukelská 680 - Zateplení budovy Kord a) zateplení</t>
  </si>
  <si>
    <t>Zateplení. Zateplení obvodového pláště budovy, včetně výměny oken</t>
  </si>
  <si>
    <t>Hotelová škola Vincenze Priessnitze, Jeseník, Dukelská 680 - Zateplení budovy Kord b) vzduchotechnika</t>
  </si>
  <si>
    <t>Vzduchotechnika. Zateplení obvodového pláště budovy, včetně výměny oken</t>
  </si>
  <si>
    <t>Střední škola logistiky a chemie, Olomouc, U Hradiska 29 - Zateplení budovy školy a) zateplení</t>
  </si>
  <si>
    <t>Střední škola logistiky a chemie, Olomouc, U Hradiska 29 - Zateplení budovy školy b) vzduchotechnika</t>
  </si>
  <si>
    <t>Základní umělecká škola  Iši Krejčího Olomouc, Na Vozovce 32 - Výměna oken a zateplení pláště budov a) zateplení</t>
  </si>
  <si>
    <t>Základní umělecká škola  Iši Krejčího Olomouc, Na Vozovce 32 - Výměna oken a zateplení pláště budov b) vzduchotechnika</t>
  </si>
  <si>
    <t>Realizace energeticky úsporných opatření - SPŠ elektrotechnická Mohelnice - škola, dílny a) zateplení</t>
  </si>
  <si>
    <t>Zateplení. Zateplení 3 objektů školy (hlavní budova, odborný výcvik, dílny) včetně částečné výměny oken.</t>
  </si>
  <si>
    <t>Realizace energeticky úsporných opatření - SPŠ elektrotechnická Mohelnice - škola, dílny b) vzduchotechnika</t>
  </si>
  <si>
    <t>Vzduchotechnika. Zateplení 3 objektů školy (hlavní budova, odborný výcvik, dílny) včetně částečné výměny oken.</t>
  </si>
  <si>
    <t>Realizace energeticky úsporných opatření - SŠ, ZŠ a MŠ Prostějov - budova MŠ, ul. St. Manharda a) zateplení</t>
  </si>
  <si>
    <t>Zateplení. Zateplení 3 objektů školky včetně výměny oken.</t>
  </si>
  <si>
    <t>Realizace energeticky úsporných opatření - SŠ, ZŠ a MŠ Prostějov - budova MŠ, ul. St. Manharda b) vzduchotechnika</t>
  </si>
  <si>
    <t>Vzduchotechnika. Zateplení 3 objektů školky včetně výměny oken.</t>
  </si>
  <si>
    <t>Poř. Číslo</t>
  </si>
  <si>
    <t>ORJ 52 - Oblast školství  - projekty spolufinancované z evropských fondů a národních fondů</t>
  </si>
  <si>
    <t>Celkem za ORJ 52 - oblast školství</t>
  </si>
  <si>
    <t>Zateplení tělocvičny v Heřmanicích.</t>
  </si>
  <si>
    <t>Jedná se o kompletní zateplení objektu, fasády a střechy a provedení nuceného větrání s rekuperací odpadního tepla.</t>
  </si>
  <si>
    <t>Zateplení. Výměna stávajících dřevěných oken za plastová,zateplení  pláště budov detašovaného pracoviště, zateplení střechy, VZT 2 sálů.</t>
  </si>
  <si>
    <t>Vzduchotechnika. Výměna stávajících dřevěných oken za plastová,zateplení  pláště budov detašovaného pracoviště, zateplení střechy, VZT 2 sálů.</t>
  </si>
  <si>
    <t>Jedná se o modernizaci odborných laboratoří a dílen praktického vyučování pro optické, přírodovědné a elektrotechnické profese oboru informačních technologií.</t>
  </si>
  <si>
    <t>Jedná se přestavbu dvou laboratoří a výstavbu výtahu.</t>
  </si>
  <si>
    <t>Pracoviště Heřmanice - výstavba odborné učebny OV včetně trenažéru pro výuku autoškoly, rekonstrukce odborné učebny oboru opravář zemědělských strojů, vybudování odborných učeben pro obory včelař a další zemědělské obory.</t>
  </si>
  <si>
    <t>Havarijní stav - nutná oprava viz přiložený rozpočet. Dále přikládáme zprávu z BOZP. Dle potřeby můžeme dodat i fotodokumentaci (z důvodu velikosti není přiložena k žádance).</t>
  </si>
  <si>
    <t>Návrh rozpočtu 2018 - podíl OK + neuznatelné náklady</t>
  </si>
  <si>
    <t>jedná se o zateplení dvou 5 podlažních budovách domova mládeže, spojovacího koridoru mezi těmito budovami a jídelny s kuchyní.</t>
  </si>
  <si>
    <t>Obchodní akademie Mohelnice – zateplení budov internátu a jídelny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</si>
</sst>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27" x14ac:knownFonts="1">
    <font>
      <sz val="10"/>
      <name val="Arial"/>
      <family val="2"/>
      <charset val="238"/>
    </font>
    <font>
      <sz val="11"/>
      <color theme="1"/>
      <name val="Calibri"/>
      <family val="2"/>
      <charset val="238"/>
      <scheme val="minor"/>
    </font>
    <font>
      <sz val="10"/>
      <name val="Arial"/>
      <family val="2"/>
      <charset val="238"/>
    </font>
    <font>
      <sz val="12"/>
      <name val="Arial"/>
      <family val="2"/>
      <charset val="238"/>
    </font>
    <font>
      <sz val="12"/>
      <name val="Arial CE"/>
      <family val="2"/>
      <charset val="238"/>
    </font>
    <font>
      <sz val="10"/>
      <name val="Arial CE"/>
      <family val="2"/>
      <charset val="238"/>
    </font>
    <font>
      <sz val="8"/>
      <name val="Arial CE"/>
      <family val="2"/>
      <charset val="238"/>
    </font>
    <font>
      <b/>
      <sz val="10"/>
      <name val="Arial"/>
      <family val="2"/>
      <charset val="238"/>
    </font>
    <font>
      <b/>
      <sz val="18"/>
      <name val="Arial"/>
      <family val="2"/>
      <charset val="238"/>
    </font>
    <font>
      <sz val="10"/>
      <color rgb="FFFF0000"/>
      <name val="Arial"/>
      <family val="2"/>
      <charset val="238"/>
    </font>
    <font>
      <sz val="12"/>
      <color rgb="FFFF0000"/>
      <name val="Arial CE"/>
      <family val="2"/>
      <charset val="238"/>
    </font>
    <font>
      <i/>
      <sz val="16"/>
      <name val="Arial"/>
      <family val="2"/>
      <charset val="238"/>
    </font>
    <font>
      <b/>
      <i/>
      <sz val="16"/>
      <name val="Arial"/>
      <family val="2"/>
      <charset val="238"/>
    </font>
    <font>
      <b/>
      <sz val="14"/>
      <name val="Arial"/>
      <family val="2"/>
      <charset val="238"/>
    </font>
    <font>
      <sz val="11"/>
      <name val="Arial"/>
      <family val="2"/>
      <charset val="238"/>
    </font>
    <font>
      <b/>
      <sz val="12"/>
      <name val="Arial"/>
      <family val="2"/>
      <charset val="238"/>
    </font>
    <font>
      <sz val="11"/>
      <color indexed="8"/>
      <name val="Calibri"/>
      <family val="2"/>
      <charset val="238"/>
    </font>
    <font>
      <b/>
      <sz val="12"/>
      <color theme="1"/>
      <name val="Arial"/>
      <family val="2"/>
      <charset val="238"/>
    </font>
    <font>
      <sz val="10"/>
      <name val="Arial"/>
      <family val="2"/>
      <charset val="238"/>
    </font>
    <font>
      <sz val="12"/>
      <color rgb="FF000000"/>
      <name val="Arial"/>
      <family val="2"/>
      <charset val="238"/>
    </font>
    <font>
      <b/>
      <sz val="12"/>
      <color rgb="FF000000"/>
      <name val="Arial"/>
      <family val="2"/>
      <charset val="238"/>
    </font>
    <font>
      <b/>
      <i/>
      <sz val="14"/>
      <name val="Arial"/>
      <family val="2"/>
      <charset val="238"/>
    </font>
    <font>
      <sz val="10"/>
      <name val="Arial"/>
      <family val="2"/>
      <charset val="238"/>
    </font>
    <font>
      <b/>
      <sz val="11"/>
      <name val="Arial"/>
      <family val="2"/>
      <charset val="238"/>
    </font>
    <font>
      <sz val="12"/>
      <color rgb="FFFF0000"/>
      <name val="Arial"/>
      <family val="2"/>
      <charset val="238"/>
    </font>
    <font>
      <b/>
      <sz val="12"/>
      <color rgb="FFFF0000"/>
      <name val="Arial"/>
      <family val="2"/>
      <charset val="238"/>
    </font>
    <font>
      <sz val="10"/>
      <color rgb="FFFF0000"/>
      <name val="Arial CE"/>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8" fillId="0" borderId="0">
      <alignment wrapText="1"/>
    </xf>
    <xf numFmtId="0" fontId="2" fillId="0" borderId="0"/>
    <xf numFmtId="0" fontId="22" fillId="0" borderId="0">
      <alignment wrapText="1"/>
    </xf>
    <xf numFmtId="0" fontId="1" fillId="0" borderId="0"/>
  </cellStyleXfs>
  <cellXfs count="130">
    <xf numFmtId="0" fontId="0" fillId="0" borderId="0" xfId="0"/>
    <xf numFmtId="0" fontId="0" fillId="0" borderId="0" xfId="0" applyFill="1"/>
    <xf numFmtId="0" fontId="0" fillId="0" borderId="0" xfId="0" applyFill="1" applyAlignment="1">
      <alignment vertical="center" wrapText="1"/>
    </xf>
    <xf numFmtId="3" fontId="0" fillId="0" borderId="0" xfId="0" applyNumberFormat="1" applyFill="1" applyAlignment="1">
      <alignment horizontal="right" vertical="center"/>
    </xf>
    <xf numFmtId="0" fontId="0" fillId="0" borderId="0" xfId="0" applyFill="1" applyAlignment="1">
      <alignment wrapText="1"/>
    </xf>
    <xf numFmtId="3" fontId="0" fillId="0" borderId="0" xfId="0" applyNumberFormat="1" applyFill="1" applyAlignment="1">
      <alignment horizontal="right" vertical="center" indent="1"/>
    </xf>
    <xf numFmtId="0" fontId="0" fillId="0" borderId="0" xfId="0" applyFill="1" applyAlignment="1">
      <alignment horizontal="right" wrapText="1"/>
    </xf>
    <xf numFmtId="0" fontId="5" fillId="0" borderId="0" xfId="0" applyFont="1" applyFill="1"/>
    <xf numFmtId="3" fontId="6" fillId="0" borderId="0" xfId="0" applyNumberFormat="1" applyFont="1" applyFill="1" applyAlignment="1">
      <alignment horizontal="right" vertical="center"/>
    </xf>
    <xf numFmtId="3" fontId="6" fillId="0" borderId="0" xfId="0" applyNumberFormat="1" applyFont="1" applyFill="1" applyAlignment="1">
      <alignment horizontal="right" vertical="center" indent="1"/>
    </xf>
    <xf numFmtId="3" fontId="6" fillId="0" borderId="0" xfId="0" applyNumberFormat="1" applyFont="1" applyFill="1" applyAlignment="1">
      <alignment horizontal="right" wrapText="1"/>
    </xf>
    <xf numFmtId="0" fontId="6" fillId="0" borderId="0" xfId="0" applyFont="1" applyFill="1"/>
    <xf numFmtId="0" fontId="6" fillId="0" borderId="0" xfId="0" applyFont="1" applyFill="1" applyAlignment="1">
      <alignment wrapText="1"/>
    </xf>
    <xf numFmtId="0" fontId="7" fillId="2" borderId="1" xfId="1" applyFont="1" applyFill="1" applyBorder="1" applyAlignment="1">
      <alignment horizontal="center" vertical="center" wrapText="1"/>
    </xf>
    <xf numFmtId="3" fontId="8" fillId="2" borderId="1" xfId="1"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0" fillId="0" borderId="0" xfId="0" applyFont="1" applyFill="1"/>
    <xf numFmtId="3" fontId="0"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0" xfId="0" applyFont="1" applyFill="1"/>
    <xf numFmtId="0" fontId="7" fillId="0" borderId="0" xfId="0" applyFont="1" applyFill="1" applyAlignment="1">
      <alignment horizontal="center"/>
    </xf>
    <xf numFmtId="0" fontId="14" fillId="0" borderId="0" xfId="5" applyFont="1" applyFill="1" applyAlignment="1">
      <alignment vertical="center" wrapText="1"/>
    </xf>
    <xf numFmtId="3" fontId="14" fillId="0" borderId="0" xfId="5" applyNumberFormat="1" applyFont="1" applyFill="1" applyAlignment="1">
      <alignment horizontal="right" vertical="center"/>
    </xf>
    <xf numFmtId="0" fontId="2" fillId="0" borderId="0" xfId="4" applyFill="1" applyAlignment="1">
      <alignment vertical="center" wrapText="1"/>
    </xf>
    <xf numFmtId="3" fontId="3" fillId="0" borderId="1" xfId="0" applyNumberFormat="1" applyFont="1" applyFill="1" applyBorder="1" applyAlignment="1">
      <alignment horizontal="right" vertical="center" indent="1"/>
    </xf>
    <xf numFmtId="3" fontId="4" fillId="0" borderId="1" xfId="0"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5" xfId="3" applyNumberFormat="1" applyFont="1" applyFill="1" applyBorder="1" applyAlignment="1">
      <alignment horizontal="right" vertical="center" indent="1"/>
    </xf>
    <xf numFmtId="0" fontId="15" fillId="0" borderId="1" xfId="0" applyFont="1" applyFill="1" applyBorder="1" applyAlignment="1">
      <alignment horizontal="left" vertical="center" wrapText="1"/>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3" fontId="3" fillId="0" borderId="1" xfId="3" applyNumberFormat="1" applyFont="1" applyFill="1" applyBorder="1" applyAlignment="1">
      <alignment horizontal="right" vertical="center" indent="1"/>
    </xf>
    <xf numFmtId="0" fontId="15" fillId="0" borderId="1" xfId="0" applyFont="1" applyFill="1" applyBorder="1" applyAlignment="1">
      <alignment vertical="center" wrapText="1"/>
    </xf>
    <xf numFmtId="0" fontId="12" fillId="2" borderId="7" xfId="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9" fillId="0" borderId="0" xfId="0" applyFont="1" applyFill="1"/>
    <xf numFmtId="0" fontId="3" fillId="0" borderId="5" xfId="3"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19" fillId="0" borderId="0" xfId="0" applyFont="1" applyAlignment="1">
      <alignment horizontal="right" vertical="center" wrapText="1"/>
    </xf>
    <xf numFmtId="3" fontId="21" fillId="2" borderId="1" xfId="2"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center" vertical="center" wrapText="1"/>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3" fillId="0" borderId="5" xfId="3" applyFont="1" applyFill="1" applyBorder="1" applyAlignment="1" applyProtection="1">
      <alignment horizontal="left" vertical="top" wrapText="1"/>
      <protection locked="0"/>
    </xf>
    <xf numFmtId="0" fontId="2" fillId="3" borderId="0" xfId="4" applyFont="1" applyFill="1"/>
    <xf numFmtId="0" fontId="13" fillId="0" borderId="0" xfId="4" applyFont="1" applyFill="1"/>
    <xf numFmtId="0" fontId="2" fillId="0" borderId="0" xfId="4" applyFill="1"/>
    <xf numFmtId="0" fontId="2" fillId="0" borderId="0" xfId="4" applyFill="1" applyAlignment="1">
      <alignment horizontal="center"/>
    </xf>
    <xf numFmtId="0" fontId="2" fillId="0" borderId="0" xfId="4" applyFill="1" applyAlignment="1"/>
    <xf numFmtId="3" fontId="2" fillId="0" borderId="0" xfId="4" applyNumberFormat="1" applyFill="1"/>
    <xf numFmtId="3" fontId="0" fillId="0" borderId="0" xfId="0" applyNumberFormat="1" applyFill="1" applyAlignment="1">
      <alignment horizontal="center" vertical="center"/>
    </xf>
    <xf numFmtId="3" fontId="2" fillId="0" borderId="0" xfId="4" applyNumberFormat="1" applyFill="1" applyAlignment="1">
      <alignment horizontal="right" vertical="center"/>
    </xf>
    <xf numFmtId="0" fontId="14" fillId="0" borderId="0" xfId="5" applyFont="1" applyFill="1"/>
    <xf numFmtId="0" fontId="14" fillId="0" borderId="0" xfId="5" applyFont="1" applyFill="1" applyAlignment="1">
      <alignment horizontal="center"/>
    </xf>
    <xf numFmtId="0" fontId="23" fillId="0" borderId="0" xfId="5" applyFont="1" applyFill="1" applyAlignment="1">
      <alignment horizontal="right"/>
    </xf>
    <xf numFmtId="3" fontId="23" fillId="0" borderId="0" xfId="5" applyNumberFormat="1" applyFont="1" applyFill="1"/>
    <xf numFmtId="0" fontId="15" fillId="0" borderId="0" xfId="5" applyFont="1" applyFill="1" applyAlignment="1">
      <alignment horizontal="center"/>
    </xf>
    <xf numFmtId="3" fontId="14" fillId="0" borderId="0" xfId="5" applyNumberFormat="1" applyFont="1" applyFill="1"/>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7" fillId="4" borderId="1" xfId="1" applyNumberFormat="1" applyFont="1" applyFill="1" applyBorder="1" applyAlignment="1">
      <alignment horizontal="center" vertical="center" wrapText="1"/>
    </xf>
    <xf numFmtId="3" fontId="3" fillId="0" borderId="1" xfId="0" applyNumberFormat="1" applyFont="1" applyFill="1" applyBorder="1" applyAlignment="1">
      <alignment horizontal="right" vertical="center" indent="1"/>
    </xf>
    <xf numFmtId="0" fontId="14" fillId="0" borderId="0" xfId="5" applyFont="1" applyFill="1" applyAlignment="1">
      <alignment horizontal="left"/>
    </xf>
    <xf numFmtId="0" fontId="0" fillId="3" borderId="0" xfId="4" applyFont="1" applyFill="1"/>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4" fillId="0" borderId="5"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3" fontId="3" fillId="0" borderId="1" xfId="10" applyNumberFormat="1" applyFont="1" applyFill="1" applyBorder="1" applyAlignment="1">
      <alignment horizontal="right" vertical="center" indent="1"/>
    </xf>
    <xf numFmtId="0" fontId="8" fillId="5" borderId="2" xfId="6" applyFont="1" applyFill="1" applyBorder="1" applyAlignment="1">
      <alignmen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13" fillId="4" borderId="3" xfId="5" applyNumberFormat="1" applyFont="1" applyFill="1" applyBorder="1" applyAlignment="1">
      <alignment vertical="center"/>
    </xf>
    <xf numFmtId="3" fontId="13" fillId="4" borderId="2" xfId="5" applyNumberFormat="1" applyFont="1" applyFill="1" applyBorder="1" applyAlignment="1">
      <alignment vertical="center"/>
    </xf>
    <xf numFmtId="3" fontId="13" fillId="4" borderId="1" xfId="5" applyNumberFormat="1" applyFont="1" applyFill="1" applyBorder="1" applyAlignment="1">
      <alignment vertical="center"/>
    </xf>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5" fillId="2" borderId="1" xfId="0" applyFont="1" applyFill="1" applyBorder="1" applyAlignment="1">
      <alignment horizontal="left" vertical="center" wrapText="1"/>
    </xf>
    <xf numFmtId="0" fontId="24" fillId="2" borderId="5" xfId="3" applyFont="1" applyFill="1" applyBorder="1" applyAlignment="1" applyProtection="1">
      <alignment horizontal="left" vertical="top" wrapText="1"/>
      <protection locked="0"/>
    </xf>
    <xf numFmtId="0" fontId="26" fillId="2" borderId="5" xfId="0" applyFont="1" applyFill="1" applyBorder="1" applyAlignment="1">
      <alignment horizontal="center" vertical="center" wrapText="1"/>
    </xf>
    <xf numFmtId="3" fontId="24" fillId="2" borderId="5" xfId="3" applyNumberFormat="1" applyFont="1" applyFill="1" applyBorder="1" applyAlignment="1">
      <alignment horizontal="right" vertical="center" indent="1"/>
    </xf>
    <xf numFmtId="0" fontId="9" fillId="2" borderId="1" xfId="0" applyNumberFormat="1" applyFont="1" applyFill="1" applyBorder="1" applyAlignment="1">
      <alignment horizontal="center" vertical="center"/>
    </xf>
    <xf numFmtId="3" fontId="10" fillId="2" borderId="1" xfId="0" applyNumberFormat="1" applyFont="1" applyFill="1" applyBorder="1" applyAlignment="1">
      <alignment horizontal="right" vertical="center" indent="1"/>
    </xf>
    <xf numFmtId="3" fontId="25" fillId="2" borderId="1" xfId="0" applyNumberFormat="1" applyFont="1" applyFill="1" applyBorder="1" applyAlignment="1">
      <alignment horizontal="right" vertical="center" indent="1"/>
    </xf>
    <xf numFmtId="3" fontId="24" fillId="2" borderId="1" xfId="0" applyNumberFormat="1" applyFont="1" applyFill="1" applyBorder="1" applyAlignment="1">
      <alignment horizontal="right" vertical="center" indent="1"/>
    </xf>
    <xf numFmtId="3" fontId="9" fillId="2" borderId="1" xfId="0" applyNumberFormat="1" applyFont="1" applyFill="1" applyBorder="1" applyAlignment="1">
      <alignment horizontal="center" vertical="center" wrapText="1"/>
    </xf>
    <xf numFmtId="0" fontId="9" fillId="2" borderId="0" xfId="0" applyFont="1" applyFill="1"/>
    <xf numFmtId="0" fontId="8" fillId="5" borderId="4" xfId="6" applyFont="1" applyFill="1" applyBorder="1" applyAlignment="1">
      <alignment horizontal="left" vertical="center"/>
    </xf>
    <xf numFmtId="0" fontId="8" fillId="5" borderId="3" xfId="6" applyFont="1" applyFill="1" applyBorder="1" applyAlignment="1">
      <alignment horizontal="left" vertical="center"/>
    </xf>
    <xf numFmtId="0" fontId="7" fillId="4" borderId="1" xfId="2" applyFont="1" applyFill="1" applyBorder="1" applyAlignment="1">
      <alignment horizontal="center" vertical="center" textRotation="90" wrapText="1"/>
    </xf>
    <xf numFmtId="0" fontId="7" fillId="4" borderId="1"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5" xfId="2" applyFont="1" applyFill="1" applyBorder="1" applyAlignment="1">
      <alignment horizontal="center" vertical="center" wrapText="1"/>
    </xf>
    <xf numFmtId="164" fontId="7" fillId="4" borderId="1" xfId="2" applyNumberFormat="1" applyFont="1" applyFill="1" applyBorder="1" applyAlignment="1">
      <alignment horizontal="center" vertical="center" wrapText="1"/>
    </xf>
    <xf numFmtId="164" fontId="7" fillId="4" borderId="1" xfId="2" applyNumberFormat="1" applyFont="1" applyFill="1" applyBorder="1" applyAlignment="1">
      <alignment horizontal="center" vertical="center" textRotation="90" wrapText="1"/>
    </xf>
    <xf numFmtId="0" fontId="7" fillId="4" borderId="1" xfId="1" applyFont="1" applyFill="1" applyBorder="1" applyAlignment="1">
      <alignment horizontal="center" vertical="center" wrapText="1"/>
    </xf>
    <xf numFmtId="164" fontId="7" fillId="4" borderId="7" xfId="2" applyNumberFormat="1" applyFont="1" applyFill="1" applyBorder="1" applyAlignment="1">
      <alignment horizontal="center" vertical="center" wrapText="1"/>
    </xf>
    <xf numFmtId="164" fontId="7" fillId="4" borderId="5" xfId="2" applyNumberFormat="1" applyFont="1" applyFill="1" applyBorder="1" applyAlignment="1">
      <alignment horizontal="center" vertical="center" wrapText="1"/>
    </xf>
    <xf numFmtId="3" fontId="7" fillId="4" borderId="1" xfId="2" applyNumberFormat="1" applyFont="1" applyFill="1" applyBorder="1" applyAlignment="1">
      <alignment horizontal="center" vertical="center" wrapText="1"/>
    </xf>
    <xf numFmtId="3" fontId="7" fillId="4" borderId="7" xfId="1" applyNumberFormat="1"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3" fontId="7" fillId="4" borderId="6" xfId="1" applyNumberFormat="1" applyFont="1" applyFill="1" applyBorder="1" applyAlignment="1">
      <alignment horizontal="center" vertical="center" wrapText="1"/>
    </xf>
    <xf numFmtId="3" fontId="7" fillId="4" borderId="8" xfId="1" applyNumberFormat="1" applyFont="1" applyFill="1" applyBorder="1" applyAlignment="1">
      <alignment horizontal="center" vertical="center" wrapText="1"/>
    </xf>
  </cellXfs>
  <cellStyles count="14">
    <cellStyle name="Normální" xfId="0" builtinId="0"/>
    <cellStyle name="normální 2" xfId="7"/>
    <cellStyle name="Normální 3" xfId="8"/>
    <cellStyle name="normální 4" xfId="9"/>
    <cellStyle name="Normální 5" xfId="10"/>
    <cellStyle name="Normální 6" xfId="11"/>
    <cellStyle name="Normální 7" xfId="12"/>
    <cellStyle name="Normální 7 2" xfId="13"/>
    <cellStyle name="normální_Investice - opravy 2007 - 14-11-06-HOL (3)1" xfId="6"/>
    <cellStyle name="normální_investice 2005- doprava-upravený2" xfId="5"/>
    <cellStyle name="normální_Investice 2005-školství - úprava (probráno se SEK)" xfId="2"/>
    <cellStyle name="normální_kultura2-upravené priority-3" xfId="1"/>
    <cellStyle name="normální_Sociální - investice a opravy 2009 - sumarizace vč. prior - 10-12-2008" xfId="4"/>
    <cellStyle name="normální_Studie IZ - silnice 2003" xfId="3"/>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28"/>
  <sheetViews>
    <sheetView showGridLines="0" tabSelected="1" topLeftCell="H1" zoomScale="63" zoomScaleNormal="63" zoomScaleSheetLayoutView="80" workbookViewId="0">
      <selection activeCell="N57" sqref="N57"/>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85546875" style="1" hidden="1" customWidth="1" outlineLevel="1"/>
    <col min="7" max="7" width="70.7109375" style="1" customWidth="1" collapsed="1"/>
    <col min="8" max="8" width="70.7109375" style="1" customWidth="1"/>
    <col min="9" max="9" width="7.140625" style="1" customWidth="1"/>
    <col min="10" max="10" width="14.7109375" style="4" customWidth="1"/>
    <col min="11" max="12" width="15" style="3" customWidth="1"/>
    <col min="13" max="13" width="14.85546875" style="3" customWidth="1"/>
    <col min="14" max="14" width="12.5703125" style="3" customWidth="1"/>
    <col min="15" max="15" width="14.7109375" style="3" customWidth="1"/>
    <col min="16" max="16" width="14.28515625" style="3" customWidth="1"/>
    <col min="17" max="17" width="16.7109375" style="3" customWidth="1"/>
    <col min="18" max="18" width="13.140625" style="3" hidden="1" customWidth="1"/>
    <col min="19" max="19" width="8.7109375" style="3" hidden="1" customWidth="1"/>
    <col min="20" max="20" width="14.85546875" style="3" customWidth="1"/>
    <col min="21" max="22" width="14.85546875" style="3" hidden="1" customWidth="1"/>
    <col min="23" max="23" width="14.42578125" style="3" customWidth="1"/>
    <col min="24" max="24" width="25" style="2" hidden="1" customWidth="1"/>
    <col min="25" max="26" width="9.140625" style="1"/>
    <col min="27" max="27" width="15.42578125" style="1" hidden="1" customWidth="1"/>
    <col min="28" max="16384" width="9.140625" style="1"/>
  </cols>
  <sheetData>
    <row r="1" spans="1:27" ht="18" x14ac:dyDescent="0.25">
      <c r="A1" s="55" t="s">
        <v>90</v>
      </c>
      <c r="B1" s="56"/>
      <c r="C1" s="56"/>
      <c r="D1" s="56"/>
      <c r="E1" s="56"/>
      <c r="F1" s="57"/>
      <c r="G1" s="58"/>
      <c r="H1" s="59"/>
      <c r="I1" s="56"/>
      <c r="K1" s="60"/>
      <c r="N1" s="61"/>
      <c r="O1" s="61"/>
      <c r="Q1" s="61"/>
      <c r="R1" s="61"/>
      <c r="S1" s="61"/>
      <c r="T1" s="24"/>
      <c r="U1" s="21"/>
      <c r="V1" s="1"/>
      <c r="W1" s="1"/>
      <c r="X1" s="1"/>
    </row>
    <row r="2" spans="1:27" ht="15.75" x14ac:dyDescent="0.25">
      <c r="A2" s="74" t="s">
        <v>89</v>
      </c>
      <c r="B2" s="62"/>
      <c r="D2" s="62"/>
      <c r="E2" s="62"/>
      <c r="F2" s="63"/>
      <c r="G2" s="73" t="s">
        <v>17</v>
      </c>
      <c r="H2" s="64" t="s">
        <v>91</v>
      </c>
      <c r="I2" s="66"/>
      <c r="K2" s="60"/>
      <c r="N2" s="23"/>
      <c r="O2" s="23"/>
      <c r="Q2" s="23"/>
      <c r="R2" s="23"/>
      <c r="S2" s="23"/>
      <c r="T2" s="22"/>
      <c r="U2" s="21"/>
      <c r="V2" s="1"/>
      <c r="W2" s="1"/>
      <c r="X2" s="1"/>
    </row>
    <row r="3" spans="1:27" ht="15.75" x14ac:dyDescent="0.25">
      <c r="A3" s="54"/>
      <c r="B3" s="62"/>
      <c r="D3" s="62"/>
      <c r="E3" s="62"/>
      <c r="F3" s="63"/>
      <c r="G3" s="67" t="s">
        <v>16</v>
      </c>
      <c r="H3" s="65"/>
      <c r="I3" s="66"/>
      <c r="K3" s="60"/>
      <c r="N3" s="23"/>
      <c r="O3" s="23"/>
      <c r="Q3" s="23"/>
      <c r="R3" s="23"/>
      <c r="S3" s="23"/>
      <c r="T3" s="22"/>
      <c r="U3" s="21"/>
      <c r="V3" s="1"/>
      <c r="W3" s="1"/>
      <c r="X3" s="1"/>
    </row>
    <row r="4" spans="1:27" ht="17.25" customHeight="1" x14ac:dyDescent="0.2">
      <c r="A4" s="45"/>
      <c r="B4" s="45"/>
      <c r="C4" s="45"/>
      <c r="D4" s="45"/>
      <c r="E4" s="45"/>
      <c r="F4" s="45"/>
      <c r="G4" s="45"/>
      <c r="H4" s="45"/>
      <c r="I4" s="45"/>
      <c r="J4" s="45"/>
      <c r="K4" s="45"/>
      <c r="L4" s="46"/>
      <c r="M4" s="45"/>
      <c r="N4" s="46"/>
      <c r="O4" s="45"/>
      <c r="P4" s="45"/>
      <c r="Q4" s="45"/>
      <c r="R4" s="45"/>
      <c r="S4" s="45"/>
      <c r="T4" s="45"/>
      <c r="U4" s="45"/>
      <c r="V4" s="45"/>
      <c r="W4" s="47" t="s">
        <v>46</v>
      </c>
      <c r="X4" s="47"/>
    </row>
    <row r="5" spans="1:27" ht="25.5" customHeight="1" x14ac:dyDescent="0.2">
      <c r="A5" s="114" t="s">
        <v>113</v>
      </c>
      <c r="B5" s="115"/>
      <c r="C5" s="115"/>
      <c r="D5" s="115"/>
      <c r="E5" s="115"/>
      <c r="F5" s="115"/>
      <c r="G5" s="115"/>
      <c r="H5" s="115"/>
      <c r="I5" s="115"/>
      <c r="J5" s="115"/>
      <c r="K5" s="115"/>
      <c r="L5" s="115"/>
      <c r="M5" s="115"/>
      <c r="N5" s="115"/>
      <c r="O5" s="115"/>
      <c r="P5" s="115"/>
      <c r="Q5" s="115"/>
      <c r="R5" s="115"/>
      <c r="S5" s="115"/>
      <c r="T5" s="115"/>
      <c r="U5" s="115"/>
      <c r="V5" s="115"/>
      <c r="W5" s="115"/>
      <c r="X5" s="86"/>
    </row>
    <row r="6" spans="1:27" ht="25.5" customHeight="1" x14ac:dyDescent="0.2">
      <c r="A6" s="116" t="s">
        <v>112</v>
      </c>
      <c r="B6" s="116" t="s">
        <v>15</v>
      </c>
      <c r="C6" s="117" t="s">
        <v>13</v>
      </c>
      <c r="D6" s="117" t="s">
        <v>12</v>
      </c>
      <c r="E6" s="118" t="s">
        <v>88</v>
      </c>
      <c r="F6" s="117" t="s">
        <v>14</v>
      </c>
      <c r="G6" s="117" t="s">
        <v>11</v>
      </c>
      <c r="H6" s="120" t="s">
        <v>10</v>
      </c>
      <c r="I6" s="121" t="s">
        <v>9</v>
      </c>
      <c r="J6" s="120" t="s">
        <v>8</v>
      </c>
      <c r="K6" s="120" t="s">
        <v>7</v>
      </c>
      <c r="L6" s="123" t="s">
        <v>6</v>
      </c>
      <c r="M6" s="123" t="s">
        <v>5</v>
      </c>
      <c r="N6" s="120" t="s">
        <v>4</v>
      </c>
      <c r="O6" s="125" t="s">
        <v>66</v>
      </c>
      <c r="P6" s="126" t="s">
        <v>2</v>
      </c>
      <c r="Q6" s="126" t="s">
        <v>87</v>
      </c>
      <c r="R6" s="93"/>
      <c r="S6" s="93"/>
      <c r="T6" s="128" t="s">
        <v>123</v>
      </c>
      <c r="U6" s="91"/>
      <c r="V6" s="92"/>
      <c r="W6" s="125" t="s">
        <v>69</v>
      </c>
      <c r="X6" s="122" t="s">
        <v>3</v>
      </c>
    </row>
    <row r="7" spans="1:27" ht="64.5" customHeight="1" x14ac:dyDescent="0.2">
      <c r="A7" s="116"/>
      <c r="B7" s="116"/>
      <c r="C7" s="117"/>
      <c r="D7" s="117"/>
      <c r="E7" s="119"/>
      <c r="F7" s="117"/>
      <c r="G7" s="117"/>
      <c r="H7" s="120"/>
      <c r="I7" s="121"/>
      <c r="J7" s="120"/>
      <c r="K7" s="120"/>
      <c r="L7" s="124"/>
      <c r="M7" s="124"/>
      <c r="N7" s="120"/>
      <c r="O7" s="125"/>
      <c r="P7" s="127"/>
      <c r="Q7" s="127"/>
      <c r="R7" s="71" t="s">
        <v>67</v>
      </c>
      <c r="S7" s="71" t="s">
        <v>68</v>
      </c>
      <c r="T7" s="129"/>
      <c r="U7" s="71" t="s">
        <v>79</v>
      </c>
      <c r="V7" s="71" t="s">
        <v>78</v>
      </c>
      <c r="W7" s="125"/>
      <c r="X7" s="122"/>
    </row>
    <row r="8" spans="1:27" s="20" customFormat="1" ht="25.5" customHeight="1" x14ac:dyDescent="0.3">
      <c r="A8" s="51" t="s">
        <v>1</v>
      </c>
      <c r="B8" s="52"/>
      <c r="C8" s="52"/>
      <c r="D8" s="52"/>
      <c r="E8" s="52"/>
      <c r="F8" s="52"/>
      <c r="G8" s="52"/>
      <c r="H8" s="52"/>
      <c r="I8" s="52"/>
      <c r="J8" s="52"/>
      <c r="K8" s="48">
        <f>SUM(K9:K32)</f>
        <v>419643</v>
      </c>
      <c r="L8" s="48">
        <f>SUM(L9:L32)</f>
        <v>196741</v>
      </c>
      <c r="M8" s="48">
        <f>SUM(M9:M32)</f>
        <v>222902</v>
      </c>
      <c r="N8" s="48"/>
      <c r="O8" s="48">
        <f t="shared" ref="O8:W8" si="0">SUM(O9:O32)</f>
        <v>12020</v>
      </c>
      <c r="P8" s="48">
        <f t="shared" si="0"/>
        <v>300539</v>
      </c>
      <c r="Q8" s="48">
        <f t="shared" si="0"/>
        <v>163038</v>
      </c>
      <c r="R8" s="48">
        <f t="shared" si="0"/>
        <v>156758</v>
      </c>
      <c r="S8" s="48">
        <f t="shared" si="0"/>
        <v>6280</v>
      </c>
      <c r="T8" s="48">
        <f t="shared" si="0"/>
        <v>137501</v>
      </c>
      <c r="U8" s="48">
        <f t="shared" si="0"/>
        <v>71451</v>
      </c>
      <c r="V8" s="48">
        <f t="shared" si="0"/>
        <v>66050</v>
      </c>
      <c r="W8" s="48">
        <f t="shared" si="0"/>
        <v>107084</v>
      </c>
      <c r="X8" s="37"/>
    </row>
    <row r="9" spans="1:27" ht="45" x14ac:dyDescent="0.2">
      <c r="A9" s="82">
        <v>1</v>
      </c>
      <c r="B9" s="15" t="s">
        <v>25</v>
      </c>
      <c r="C9" s="15">
        <v>3123</v>
      </c>
      <c r="D9" s="15">
        <v>6121</v>
      </c>
      <c r="E9" s="70">
        <v>61</v>
      </c>
      <c r="F9" s="33">
        <v>60001100876</v>
      </c>
      <c r="G9" s="32" t="s">
        <v>39</v>
      </c>
      <c r="H9" s="42" t="s">
        <v>38</v>
      </c>
      <c r="I9" s="31" t="s">
        <v>19</v>
      </c>
      <c r="J9" s="31" t="s">
        <v>0</v>
      </c>
      <c r="K9" s="35">
        <v>38357</v>
      </c>
      <c r="L9" s="35">
        <v>14061</v>
      </c>
      <c r="M9" s="35">
        <f>K9-L9</f>
        <v>24296</v>
      </c>
      <c r="N9" s="34" t="s">
        <v>18</v>
      </c>
      <c r="O9" s="26">
        <v>5501</v>
      </c>
      <c r="P9" s="27">
        <f t="shared" ref="P9:P18" si="1">Q9+T9</f>
        <v>32856</v>
      </c>
      <c r="Q9" s="26">
        <f t="shared" ref="Q9:Q32" si="2">SUM(R9:S9)</f>
        <v>14061</v>
      </c>
      <c r="R9" s="49">
        <v>14061</v>
      </c>
      <c r="S9" s="49"/>
      <c r="T9" s="85">
        <f t="shared" ref="T9:T32" si="3">SUM(U9:V9)</f>
        <v>18795</v>
      </c>
      <c r="U9" s="25">
        <v>18673</v>
      </c>
      <c r="V9" s="25">
        <v>122</v>
      </c>
      <c r="W9" s="25">
        <f t="shared" ref="W9:W32" si="4">K9-O9-P9</f>
        <v>0</v>
      </c>
      <c r="X9" s="17"/>
      <c r="AA9" s="49">
        <v>14755</v>
      </c>
    </row>
    <row r="10" spans="1:27" ht="57" customHeight="1" x14ac:dyDescent="0.2">
      <c r="A10" s="82">
        <v>2</v>
      </c>
      <c r="B10" s="77" t="s">
        <v>22</v>
      </c>
      <c r="C10" s="77">
        <v>3122</v>
      </c>
      <c r="D10" s="77">
        <v>6121</v>
      </c>
      <c r="E10" s="77">
        <v>61</v>
      </c>
      <c r="F10" s="75">
        <v>60001101113</v>
      </c>
      <c r="G10" s="36" t="s">
        <v>92</v>
      </c>
      <c r="H10" s="78" t="s">
        <v>93</v>
      </c>
      <c r="I10" s="18" t="s">
        <v>24</v>
      </c>
      <c r="J10" s="31" t="s">
        <v>0</v>
      </c>
      <c r="K10" s="76">
        <f>23788+418</f>
        <v>24206</v>
      </c>
      <c r="L10" s="76">
        <f>15372-8149</f>
        <v>7223</v>
      </c>
      <c r="M10" s="76">
        <f>K10-L10</f>
        <v>16983</v>
      </c>
      <c r="N10" s="34">
        <v>2019</v>
      </c>
      <c r="O10" s="26">
        <v>418</v>
      </c>
      <c r="P10" s="79">
        <f>Q10+T10</f>
        <v>50</v>
      </c>
      <c r="Q10" s="26">
        <f t="shared" si="2"/>
        <v>0</v>
      </c>
      <c r="R10" s="26">
        <v>0</v>
      </c>
      <c r="S10" s="26"/>
      <c r="T10" s="80">
        <f t="shared" ref="T10" si="5">SUM(U10:V10)</f>
        <v>50</v>
      </c>
      <c r="U10" s="80">
        <v>50</v>
      </c>
      <c r="V10" s="80">
        <v>0</v>
      </c>
      <c r="W10" s="80">
        <f t="shared" si="4"/>
        <v>23738</v>
      </c>
      <c r="X10" s="17"/>
      <c r="AA10" s="49">
        <v>11896</v>
      </c>
    </row>
    <row r="11" spans="1:27" ht="66.75" customHeight="1" x14ac:dyDescent="0.2">
      <c r="A11" s="77">
        <v>3</v>
      </c>
      <c r="B11" s="77" t="s">
        <v>22</v>
      </c>
      <c r="C11" s="77">
        <v>3122</v>
      </c>
      <c r="D11" s="77">
        <v>6121</v>
      </c>
      <c r="E11" s="77">
        <v>61</v>
      </c>
      <c r="F11" s="75">
        <v>60001101251</v>
      </c>
      <c r="G11" s="36" t="s">
        <v>94</v>
      </c>
      <c r="H11" s="78" t="s">
        <v>95</v>
      </c>
      <c r="I11" s="18" t="s">
        <v>24</v>
      </c>
      <c r="J11" s="31" t="s">
        <v>0</v>
      </c>
      <c r="K11" s="76">
        <v>11641</v>
      </c>
      <c r="L11" s="76">
        <v>8149</v>
      </c>
      <c r="M11" s="76">
        <f>K11-L11</f>
        <v>3492</v>
      </c>
      <c r="N11" s="34">
        <v>2018</v>
      </c>
      <c r="O11" s="26">
        <v>0</v>
      </c>
      <c r="P11" s="79">
        <f>Q11+T11</f>
        <v>11641</v>
      </c>
      <c r="Q11" s="26">
        <f t="shared" si="2"/>
        <v>8149</v>
      </c>
      <c r="R11" s="26">
        <v>8149</v>
      </c>
      <c r="S11" s="26"/>
      <c r="T11" s="80">
        <f t="shared" ref="T11" si="6">SUM(U11:V11)</f>
        <v>3492</v>
      </c>
      <c r="U11" s="80">
        <v>3492</v>
      </c>
      <c r="V11" s="80">
        <v>0</v>
      </c>
      <c r="W11" s="80">
        <f t="shared" si="4"/>
        <v>0</v>
      </c>
      <c r="X11" s="17"/>
      <c r="AA11" s="49">
        <v>11896</v>
      </c>
    </row>
    <row r="12" spans="1:27" ht="47.25" x14ac:dyDescent="0.2">
      <c r="A12" s="90">
        <v>4</v>
      </c>
      <c r="B12" s="77" t="s">
        <v>21</v>
      </c>
      <c r="C12" s="77"/>
      <c r="D12" s="77">
        <v>6121</v>
      </c>
      <c r="E12" s="77">
        <v>61</v>
      </c>
      <c r="F12" s="75">
        <v>60001100700</v>
      </c>
      <c r="G12" s="32" t="s">
        <v>56</v>
      </c>
      <c r="H12" s="78" t="s">
        <v>57</v>
      </c>
      <c r="I12" s="18" t="s">
        <v>52</v>
      </c>
      <c r="J12" s="31" t="s">
        <v>0</v>
      </c>
      <c r="K12" s="76">
        <v>6290</v>
      </c>
      <c r="L12" s="76">
        <v>2516</v>
      </c>
      <c r="M12" s="76">
        <v>3774</v>
      </c>
      <c r="N12" s="34">
        <v>2018</v>
      </c>
      <c r="O12" s="26">
        <v>136</v>
      </c>
      <c r="P12" s="79">
        <f>Q12+T12</f>
        <v>6154</v>
      </c>
      <c r="Q12" s="26">
        <f t="shared" si="2"/>
        <v>2516</v>
      </c>
      <c r="R12" s="26">
        <v>2516</v>
      </c>
      <c r="S12" s="26"/>
      <c r="T12" s="80">
        <f t="shared" si="3"/>
        <v>3638</v>
      </c>
      <c r="U12" s="80">
        <f>3774-136</f>
        <v>3638</v>
      </c>
      <c r="V12" s="80">
        <v>0</v>
      </c>
      <c r="W12" s="80">
        <f t="shared" si="4"/>
        <v>0</v>
      </c>
      <c r="X12" s="17"/>
    </row>
    <row r="13" spans="1:27" ht="31.5" x14ac:dyDescent="0.2">
      <c r="A13" s="90">
        <v>5</v>
      </c>
      <c r="B13" s="77" t="s">
        <v>25</v>
      </c>
      <c r="C13" s="77">
        <v>3122</v>
      </c>
      <c r="D13" s="77">
        <v>6121</v>
      </c>
      <c r="E13" s="77">
        <v>61</v>
      </c>
      <c r="F13" s="75">
        <v>60001101018</v>
      </c>
      <c r="G13" s="32" t="s">
        <v>96</v>
      </c>
      <c r="H13" s="78" t="s">
        <v>97</v>
      </c>
      <c r="I13" s="18"/>
      <c r="J13" s="31" t="s">
        <v>0</v>
      </c>
      <c r="K13" s="76">
        <f>7222</f>
        <v>7222</v>
      </c>
      <c r="L13" s="76">
        <v>2070</v>
      </c>
      <c r="M13" s="76">
        <f t="shared" ref="M13:M28" si="7">K13-L13</f>
        <v>5152</v>
      </c>
      <c r="N13" s="34">
        <v>2018</v>
      </c>
      <c r="O13" s="26">
        <v>235</v>
      </c>
      <c r="P13" s="79">
        <f t="shared" si="1"/>
        <v>6987</v>
      </c>
      <c r="Q13" s="26">
        <f t="shared" si="2"/>
        <v>2070</v>
      </c>
      <c r="R13" s="26">
        <v>2070</v>
      </c>
      <c r="S13" s="26"/>
      <c r="T13" s="80">
        <f t="shared" ref="T13" si="8">SUM(U13:V13)</f>
        <v>4917</v>
      </c>
      <c r="U13" s="80">
        <f>2070-235</f>
        <v>1835</v>
      </c>
      <c r="V13" s="80">
        <v>3082</v>
      </c>
      <c r="W13" s="80">
        <f t="shared" si="4"/>
        <v>0</v>
      </c>
      <c r="X13" s="17"/>
    </row>
    <row r="14" spans="1:27" ht="31.5" x14ac:dyDescent="0.2">
      <c r="A14" s="89">
        <v>6</v>
      </c>
      <c r="B14" s="77" t="s">
        <v>25</v>
      </c>
      <c r="C14" s="77">
        <v>3122</v>
      </c>
      <c r="D14" s="77">
        <v>6121</v>
      </c>
      <c r="E14" s="77">
        <v>61</v>
      </c>
      <c r="F14" s="75">
        <v>60001101252</v>
      </c>
      <c r="G14" s="32" t="s">
        <v>98</v>
      </c>
      <c r="H14" s="78" t="s">
        <v>99</v>
      </c>
      <c r="I14" s="18"/>
      <c r="J14" s="31" t="s">
        <v>0</v>
      </c>
      <c r="K14" s="76">
        <v>2822</v>
      </c>
      <c r="L14" s="76">
        <v>1975</v>
      </c>
      <c r="M14" s="76">
        <f t="shared" si="7"/>
        <v>847</v>
      </c>
      <c r="N14" s="34">
        <v>2018</v>
      </c>
      <c r="O14" s="26">
        <v>0</v>
      </c>
      <c r="P14" s="79">
        <f t="shared" si="1"/>
        <v>2822</v>
      </c>
      <c r="Q14" s="26">
        <f t="shared" si="2"/>
        <v>1975</v>
      </c>
      <c r="R14" s="26">
        <v>1975</v>
      </c>
      <c r="S14" s="26"/>
      <c r="T14" s="80">
        <f t="shared" ref="T14" si="9">SUM(U14:V14)</f>
        <v>847</v>
      </c>
      <c r="U14" s="80">
        <v>847</v>
      </c>
      <c r="V14" s="80"/>
      <c r="W14" s="80">
        <f t="shared" si="4"/>
        <v>0</v>
      </c>
      <c r="X14" s="17"/>
    </row>
    <row r="15" spans="1:27" ht="42.75" customHeight="1" x14ac:dyDescent="0.2">
      <c r="A15" s="90">
        <v>7</v>
      </c>
      <c r="B15" s="82" t="s">
        <v>25</v>
      </c>
      <c r="C15" s="82">
        <v>3122</v>
      </c>
      <c r="D15" s="82">
        <v>6121</v>
      </c>
      <c r="E15" s="82">
        <v>61</v>
      </c>
      <c r="F15" s="83">
        <v>60001101019</v>
      </c>
      <c r="G15" s="32" t="s">
        <v>58</v>
      </c>
      <c r="H15" s="84" t="s">
        <v>115</v>
      </c>
      <c r="I15" s="31"/>
      <c r="J15" s="31" t="s">
        <v>0</v>
      </c>
      <c r="K15" s="81">
        <v>18139</v>
      </c>
      <c r="L15" s="81">
        <v>4174</v>
      </c>
      <c r="M15" s="81">
        <f t="shared" si="7"/>
        <v>13965</v>
      </c>
      <c r="N15" s="34">
        <v>2018</v>
      </c>
      <c r="O15" s="26">
        <v>256</v>
      </c>
      <c r="P15" s="79">
        <f t="shared" si="1"/>
        <v>17883</v>
      </c>
      <c r="Q15" s="26">
        <f t="shared" si="2"/>
        <v>4174</v>
      </c>
      <c r="R15" s="26">
        <v>4174</v>
      </c>
      <c r="S15" s="26"/>
      <c r="T15" s="80">
        <f t="shared" si="3"/>
        <v>13709</v>
      </c>
      <c r="U15" s="80">
        <v>4174</v>
      </c>
      <c r="V15" s="80">
        <f>9790-255</f>
        <v>9535</v>
      </c>
      <c r="W15" s="80">
        <f t="shared" si="4"/>
        <v>0</v>
      </c>
      <c r="X15" s="17"/>
    </row>
    <row r="16" spans="1:27" ht="86.25" customHeight="1" x14ac:dyDescent="0.2">
      <c r="A16" s="90">
        <v>8</v>
      </c>
      <c r="B16" s="77" t="s">
        <v>21</v>
      </c>
      <c r="C16" s="77">
        <v>3122</v>
      </c>
      <c r="D16" s="77">
        <v>6121</v>
      </c>
      <c r="E16" s="77">
        <v>61</v>
      </c>
      <c r="F16" s="75">
        <v>60001101022</v>
      </c>
      <c r="G16" s="36" t="s">
        <v>100</v>
      </c>
      <c r="H16" s="78" t="s">
        <v>116</v>
      </c>
      <c r="I16" s="18" t="s">
        <v>19</v>
      </c>
      <c r="J16" s="31" t="s">
        <v>0</v>
      </c>
      <c r="K16" s="76">
        <f>37008+370</f>
        <v>37378</v>
      </c>
      <c r="L16" s="76">
        <v>8718</v>
      </c>
      <c r="M16" s="76">
        <f t="shared" si="7"/>
        <v>28660</v>
      </c>
      <c r="N16" s="34">
        <v>2019</v>
      </c>
      <c r="O16" s="26">
        <v>370</v>
      </c>
      <c r="P16" s="79">
        <f t="shared" si="1"/>
        <v>50</v>
      </c>
      <c r="Q16" s="26">
        <f t="shared" si="2"/>
        <v>0</v>
      </c>
      <c r="R16" s="26"/>
      <c r="S16" s="26"/>
      <c r="T16" s="80">
        <f t="shared" ref="T16" si="10">SUM(U16:V16)</f>
        <v>50</v>
      </c>
      <c r="U16" s="80">
        <v>50</v>
      </c>
      <c r="V16" s="80">
        <v>0</v>
      </c>
      <c r="W16" s="80">
        <f t="shared" si="4"/>
        <v>36958</v>
      </c>
      <c r="X16" s="17"/>
    </row>
    <row r="17" spans="1:24" ht="86.25" customHeight="1" x14ac:dyDescent="0.2">
      <c r="A17" s="89">
        <v>9</v>
      </c>
      <c r="B17" s="77" t="s">
        <v>21</v>
      </c>
      <c r="C17" s="77">
        <v>3122</v>
      </c>
      <c r="D17" s="77">
        <v>6121</v>
      </c>
      <c r="E17" s="77">
        <v>61</v>
      </c>
      <c r="F17" s="75">
        <v>60001101253</v>
      </c>
      <c r="G17" s="36" t="s">
        <v>101</v>
      </c>
      <c r="H17" s="78" t="s">
        <v>116</v>
      </c>
      <c r="I17" s="18" t="s">
        <v>19</v>
      </c>
      <c r="J17" s="31" t="s">
        <v>0</v>
      </c>
      <c r="K17" s="76">
        <v>10539</v>
      </c>
      <c r="L17" s="76">
        <v>7377</v>
      </c>
      <c r="M17" s="76">
        <f t="shared" si="7"/>
        <v>3162</v>
      </c>
      <c r="N17" s="34">
        <v>2018</v>
      </c>
      <c r="O17" s="26">
        <v>0</v>
      </c>
      <c r="P17" s="79">
        <f t="shared" si="1"/>
        <v>10539</v>
      </c>
      <c r="Q17" s="26">
        <f t="shared" si="2"/>
        <v>7377</v>
      </c>
      <c r="R17" s="26">
        <v>7377</v>
      </c>
      <c r="S17" s="26"/>
      <c r="T17" s="80">
        <f t="shared" ref="T17" si="11">SUM(U17:V17)</f>
        <v>3162</v>
      </c>
      <c r="U17" s="80">
        <v>3162</v>
      </c>
      <c r="V17" s="80">
        <v>0</v>
      </c>
      <c r="W17" s="80"/>
      <c r="X17" s="17"/>
    </row>
    <row r="18" spans="1:24" ht="105.75" customHeight="1" x14ac:dyDescent="0.2">
      <c r="A18" s="90">
        <v>10</v>
      </c>
      <c r="B18" s="77" t="s">
        <v>21</v>
      </c>
      <c r="C18" s="77" t="s">
        <v>37</v>
      </c>
      <c r="D18" s="77" t="s">
        <v>31</v>
      </c>
      <c r="E18" s="77">
        <v>61</v>
      </c>
      <c r="F18" s="75">
        <v>60001101050</v>
      </c>
      <c r="G18" s="29" t="s">
        <v>36</v>
      </c>
      <c r="H18" s="40" t="s">
        <v>35</v>
      </c>
      <c r="I18" s="18"/>
      <c r="J18" s="31" t="s">
        <v>0</v>
      </c>
      <c r="K18" s="76">
        <v>11537</v>
      </c>
      <c r="L18" s="76">
        <v>4314</v>
      </c>
      <c r="M18" s="76">
        <f t="shared" si="7"/>
        <v>7223</v>
      </c>
      <c r="N18" s="34">
        <v>2018</v>
      </c>
      <c r="O18" s="26">
        <v>324</v>
      </c>
      <c r="P18" s="79">
        <f t="shared" si="1"/>
        <v>11213</v>
      </c>
      <c r="Q18" s="26">
        <f t="shared" si="2"/>
        <v>4314</v>
      </c>
      <c r="R18" s="26">
        <v>4314</v>
      </c>
      <c r="S18" s="26"/>
      <c r="T18" s="80">
        <f t="shared" si="3"/>
        <v>6899</v>
      </c>
      <c r="U18" s="80">
        <v>6470</v>
      </c>
      <c r="V18" s="80">
        <f>753-324</f>
        <v>429</v>
      </c>
      <c r="W18" s="80">
        <f t="shared" si="4"/>
        <v>0</v>
      </c>
      <c r="X18" s="17"/>
    </row>
    <row r="19" spans="1:24" ht="74.25" customHeight="1" x14ac:dyDescent="0.2">
      <c r="A19" s="90">
        <v>11</v>
      </c>
      <c r="B19" s="77" t="s">
        <v>21</v>
      </c>
      <c r="C19" s="77">
        <v>3114</v>
      </c>
      <c r="D19" s="77" t="s">
        <v>31</v>
      </c>
      <c r="E19" s="77">
        <v>61</v>
      </c>
      <c r="F19" s="75">
        <v>60001101056</v>
      </c>
      <c r="G19" s="29" t="s">
        <v>102</v>
      </c>
      <c r="H19" s="40" t="s">
        <v>117</v>
      </c>
      <c r="I19" s="18" t="s">
        <v>26</v>
      </c>
      <c r="J19" s="31" t="s">
        <v>0</v>
      </c>
      <c r="K19" s="76">
        <v>5458</v>
      </c>
      <c r="L19" s="76">
        <v>2729</v>
      </c>
      <c r="M19" s="76">
        <f t="shared" si="7"/>
        <v>2729</v>
      </c>
      <c r="N19" s="34">
        <v>2019</v>
      </c>
      <c r="O19" s="26">
        <v>109</v>
      </c>
      <c r="P19" s="79">
        <f t="shared" ref="P19:P29" si="12">Q19+T19</f>
        <v>50</v>
      </c>
      <c r="Q19" s="26">
        <f t="shared" si="2"/>
        <v>0</v>
      </c>
      <c r="R19" s="26"/>
      <c r="S19" s="26"/>
      <c r="T19" s="80">
        <f t="shared" ref="T19" si="13">SUM(U19:V19)</f>
        <v>50</v>
      </c>
      <c r="U19" s="80">
        <v>50</v>
      </c>
      <c r="V19" s="80">
        <v>0</v>
      </c>
      <c r="W19" s="80">
        <f t="shared" si="4"/>
        <v>5299</v>
      </c>
      <c r="X19" s="38"/>
    </row>
    <row r="20" spans="1:24" ht="74.25" customHeight="1" x14ac:dyDescent="0.2">
      <c r="A20" s="89">
        <v>12</v>
      </c>
      <c r="B20" s="77" t="s">
        <v>21</v>
      </c>
      <c r="C20" s="77">
        <v>3114</v>
      </c>
      <c r="D20" s="77" t="s">
        <v>31</v>
      </c>
      <c r="E20" s="77">
        <v>61</v>
      </c>
      <c r="F20" s="75">
        <v>60001101254</v>
      </c>
      <c r="G20" s="29" t="s">
        <v>103</v>
      </c>
      <c r="H20" s="40" t="s">
        <v>118</v>
      </c>
      <c r="I20" s="18" t="s">
        <v>26</v>
      </c>
      <c r="J20" s="31" t="s">
        <v>0</v>
      </c>
      <c r="K20" s="76">
        <v>1785</v>
      </c>
      <c r="L20" s="76">
        <v>1249</v>
      </c>
      <c r="M20" s="76">
        <f t="shared" si="7"/>
        <v>536</v>
      </c>
      <c r="N20" s="34">
        <v>2019</v>
      </c>
      <c r="O20" s="26">
        <v>0</v>
      </c>
      <c r="P20" s="79">
        <f t="shared" si="12"/>
        <v>50</v>
      </c>
      <c r="Q20" s="26">
        <f t="shared" si="2"/>
        <v>0</v>
      </c>
      <c r="R20" s="26"/>
      <c r="S20" s="26"/>
      <c r="T20" s="80">
        <f t="shared" ref="T20" si="14">SUM(U20:V20)</f>
        <v>50</v>
      </c>
      <c r="U20" s="80">
        <v>50</v>
      </c>
      <c r="V20" s="80">
        <v>0</v>
      </c>
      <c r="W20" s="80">
        <f t="shared" si="4"/>
        <v>1735</v>
      </c>
      <c r="X20" s="38"/>
    </row>
    <row r="21" spans="1:24" s="39" customFormat="1" ht="45" x14ac:dyDescent="0.2">
      <c r="A21" s="90">
        <v>13</v>
      </c>
      <c r="B21" s="77" t="s">
        <v>22</v>
      </c>
      <c r="C21" s="77">
        <v>3122</v>
      </c>
      <c r="D21" s="77">
        <v>6121</v>
      </c>
      <c r="E21" s="77">
        <v>61</v>
      </c>
      <c r="F21" s="75">
        <v>60001101120</v>
      </c>
      <c r="G21" s="32" t="s">
        <v>34</v>
      </c>
      <c r="H21" s="78" t="s">
        <v>33</v>
      </c>
      <c r="I21" s="18" t="s">
        <v>24</v>
      </c>
      <c r="J21" s="31" t="s">
        <v>0</v>
      </c>
      <c r="K21" s="76">
        <v>17052</v>
      </c>
      <c r="L21" s="76">
        <v>4643</v>
      </c>
      <c r="M21" s="76">
        <f t="shared" si="7"/>
        <v>12409</v>
      </c>
      <c r="N21" s="34">
        <v>2019</v>
      </c>
      <c r="O21" s="26">
        <v>707</v>
      </c>
      <c r="P21" s="79">
        <f t="shared" si="12"/>
        <v>100</v>
      </c>
      <c r="Q21" s="26">
        <f t="shared" si="2"/>
        <v>0</v>
      </c>
      <c r="R21" s="26"/>
      <c r="S21" s="26"/>
      <c r="T21" s="80">
        <f t="shared" si="3"/>
        <v>100</v>
      </c>
      <c r="U21" s="80">
        <v>100</v>
      </c>
      <c r="V21" s="80">
        <v>0</v>
      </c>
      <c r="W21" s="80">
        <f t="shared" si="4"/>
        <v>16245</v>
      </c>
      <c r="X21" s="17"/>
    </row>
    <row r="22" spans="1:24" ht="70.5" customHeight="1" x14ac:dyDescent="0.2">
      <c r="A22" s="90">
        <v>14</v>
      </c>
      <c r="B22" s="77" t="s">
        <v>21</v>
      </c>
      <c r="C22" s="77" t="s">
        <v>32</v>
      </c>
      <c r="D22" s="77" t="s">
        <v>31</v>
      </c>
      <c r="E22" s="77">
        <v>61</v>
      </c>
      <c r="F22" s="75">
        <v>60001101123</v>
      </c>
      <c r="G22" s="32" t="s">
        <v>62</v>
      </c>
      <c r="H22" s="78" t="s">
        <v>29</v>
      </c>
      <c r="I22" s="18" t="s">
        <v>19</v>
      </c>
      <c r="J22" s="31" t="s">
        <v>0</v>
      </c>
      <c r="K22" s="76">
        <v>36014</v>
      </c>
      <c r="L22" s="76">
        <f>25921+1525</f>
        <v>27446</v>
      </c>
      <c r="M22" s="76">
        <f t="shared" si="7"/>
        <v>8568</v>
      </c>
      <c r="N22" s="34">
        <v>2018</v>
      </c>
      <c r="O22" s="26">
        <v>435</v>
      </c>
      <c r="P22" s="79">
        <f t="shared" ref="P22" si="15">Q22+T22</f>
        <v>35579</v>
      </c>
      <c r="Q22" s="26">
        <f>SUM(R22:S22)</f>
        <v>27446</v>
      </c>
      <c r="R22" s="26">
        <v>25921</v>
      </c>
      <c r="S22" s="26">
        <v>1525</v>
      </c>
      <c r="T22" s="80">
        <f t="shared" si="3"/>
        <v>8133</v>
      </c>
      <c r="U22" s="80">
        <v>3050</v>
      </c>
      <c r="V22" s="80">
        <v>5083</v>
      </c>
      <c r="W22" s="80">
        <f t="shared" si="4"/>
        <v>0</v>
      </c>
      <c r="X22" s="17"/>
    </row>
    <row r="23" spans="1:24" s="39" customFormat="1" ht="62.25" customHeight="1" x14ac:dyDescent="0.2">
      <c r="A23" s="89">
        <v>15</v>
      </c>
      <c r="B23" s="77" t="s">
        <v>22</v>
      </c>
      <c r="C23" s="77">
        <v>3122</v>
      </c>
      <c r="D23" s="77">
        <v>6121</v>
      </c>
      <c r="E23" s="77">
        <v>61</v>
      </c>
      <c r="F23" s="75">
        <v>60001101130</v>
      </c>
      <c r="G23" s="32" t="s">
        <v>104</v>
      </c>
      <c r="H23" s="78" t="s">
        <v>105</v>
      </c>
      <c r="I23" s="18"/>
      <c r="J23" s="31" t="s">
        <v>0</v>
      </c>
      <c r="K23" s="76">
        <f>23159+336</f>
        <v>23495</v>
      </c>
      <c r="L23" s="76">
        <v>9141</v>
      </c>
      <c r="M23" s="76">
        <f t="shared" si="7"/>
        <v>14354</v>
      </c>
      <c r="N23" s="34">
        <v>2019</v>
      </c>
      <c r="O23" s="26">
        <v>336</v>
      </c>
      <c r="P23" s="79">
        <f t="shared" si="12"/>
        <v>50</v>
      </c>
      <c r="Q23" s="26">
        <f t="shared" si="2"/>
        <v>0</v>
      </c>
      <c r="R23" s="26">
        <v>0</v>
      </c>
      <c r="S23" s="26"/>
      <c r="T23" s="80">
        <f t="shared" ref="T23" si="16">SUM(U23:V23)</f>
        <v>50</v>
      </c>
      <c r="U23" s="80">
        <v>50</v>
      </c>
      <c r="V23" s="80">
        <v>0</v>
      </c>
      <c r="W23" s="80">
        <f t="shared" si="4"/>
        <v>23109</v>
      </c>
      <c r="X23" s="17"/>
    </row>
    <row r="24" spans="1:24" s="39" customFormat="1" ht="31.5" x14ac:dyDescent="0.2">
      <c r="A24" s="90">
        <v>16</v>
      </c>
      <c r="B24" s="77" t="s">
        <v>22</v>
      </c>
      <c r="C24" s="77">
        <v>3122</v>
      </c>
      <c r="D24" s="77">
        <v>6121</v>
      </c>
      <c r="E24" s="77">
        <v>61</v>
      </c>
      <c r="F24" s="75">
        <v>60001101255</v>
      </c>
      <c r="G24" s="32" t="s">
        <v>106</v>
      </c>
      <c r="H24" s="78" t="s">
        <v>107</v>
      </c>
      <c r="I24" s="18"/>
      <c r="J24" s="31" t="s">
        <v>0</v>
      </c>
      <c r="K24" s="76">
        <v>11656</v>
      </c>
      <c r="L24" s="76">
        <v>8159</v>
      </c>
      <c r="M24" s="76">
        <f t="shared" si="7"/>
        <v>3497</v>
      </c>
      <c r="N24" s="34">
        <v>2018</v>
      </c>
      <c r="O24" s="26">
        <v>0</v>
      </c>
      <c r="P24" s="79">
        <f t="shared" si="12"/>
        <v>11656</v>
      </c>
      <c r="Q24" s="26">
        <f t="shared" ref="Q24" si="17">SUM(R24:S24)</f>
        <v>8159</v>
      </c>
      <c r="R24" s="26">
        <v>8159</v>
      </c>
      <c r="S24" s="26"/>
      <c r="T24" s="80">
        <f t="shared" ref="T24" si="18">SUM(U24:V24)</f>
        <v>3497</v>
      </c>
      <c r="U24" s="80">
        <v>3497</v>
      </c>
      <c r="V24" s="80">
        <v>0</v>
      </c>
      <c r="W24" s="80">
        <f t="shared" si="4"/>
        <v>0</v>
      </c>
      <c r="X24" s="17"/>
    </row>
    <row r="25" spans="1:24" s="39" customFormat="1" ht="31.5" x14ac:dyDescent="0.2">
      <c r="A25" s="90">
        <v>17</v>
      </c>
      <c r="B25" s="77" t="s">
        <v>42</v>
      </c>
      <c r="C25" s="77">
        <v>3111</v>
      </c>
      <c r="D25" s="77">
        <v>6121</v>
      </c>
      <c r="E25" s="77">
        <v>61</v>
      </c>
      <c r="F25" s="75">
        <v>60001101131</v>
      </c>
      <c r="G25" s="32" t="s">
        <v>108</v>
      </c>
      <c r="H25" s="78" t="s">
        <v>109</v>
      </c>
      <c r="I25" s="18"/>
      <c r="J25" s="31" t="s">
        <v>0</v>
      </c>
      <c r="K25" s="76">
        <f>14198</f>
        <v>14198</v>
      </c>
      <c r="L25" s="76">
        <v>6600</v>
      </c>
      <c r="M25" s="76">
        <f t="shared" si="7"/>
        <v>7598</v>
      </c>
      <c r="N25" s="34">
        <v>2018</v>
      </c>
      <c r="O25" s="26">
        <v>435</v>
      </c>
      <c r="P25" s="79">
        <f t="shared" si="12"/>
        <v>13763</v>
      </c>
      <c r="Q25" s="26">
        <f t="shared" si="2"/>
        <v>6600</v>
      </c>
      <c r="R25" s="26">
        <v>6600</v>
      </c>
      <c r="S25" s="26"/>
      <c r="T25" s="80">
        <f t="shared" ref="T25" si="19">SUM(U25:V25)</f>
        <v>7163</v>
      </c>
      <c r="U25" s="80">
        <f>6601-435</f>
        <v>6166</v>
      </c>
      <c r="V25" s="80">
        <v>997</v>
      </c>
      <c r="W25" s="80">
        <f t="shared" si="4"/>
        <v>0</v>
      </c>
      <c r="X25" s="17"/>
    </row>
    <row r="26" spans="1:24" s="39" customFormat="1" ht="31.5" x14ac:dyDescent="0.2">
      <c r="A26" s="89">
        <v>18</v>
      </c>
      <c r="B26" s="77" t="s">
        <v>42</v>
      </c>
      <c r="C26" s="77">
        <v>3111</v>
      </c>
      <c r="D26" s="77">
        <v>6121</v>
      </c>
      <c r="E26" s="77">
        <v>61</v>
      </c>
      <c r="F26" s="75">
        <v>60001101256</v>
      </c>
      <c r="G26" s="32" t="s">
        <v>110</v>
      </c>
      <c r="H26" s="78" t="s">
        <v>111</v>
      </c>
      <c r="I26" s="18"/>
      <c r="J26" s="31" t="s">
        <v>0</v>
      </c>
      <c r="K26" s="76">
        <v>2278</v>
      </c>
      <c r="L26" s="76">
        <v>656</v>
      </c>
      <c r="M26" s="76">
        <v>1622</v>
      </c>
      <c r="N26" s="34">
        <v>2018</v>
      </c>
      <c r="O26" s="26">
        <v>0</v>
      </c>
      <c r="P26" s="79">
        <f t="shared" si="12"/>
        <v>2278</v>
      </c>
      <c r="Q26" s="26">
        <f t="shared" si="2"/>
        <v>656</v>
      </c>
      <c r="R26" s="26">
        <v>656</v>
      </c>
      <c r="S26" s="26"/>
      <c r="T26" s="80">
        <f t="shared" ref="T26" si="20">SUM(U26:V26)</f>
        <v>1622</v>
      </c>
      <c r="U26" s="80">
        <v>281</v>
      </c>
      <c r="V26" s="80">
        <v>1341</v>
      </c>
      <c r="W26" s="80">
        <f t="shared" si="4"/>
        <v>0</v>
      </c>
      <c r="X26" s="17"/>
    </row>
    <row r="27" spans="1:24" s="16" customFormat="1" ht="51.75" customHeight="1" x14ac:dyDescent="0.2">
      <c r="A27" s="90">
        <v>19</v>
      </c>
      <c r="B27" s="77" t="s">
        <v>21</v>
      </c>
      <c r="C27" s="77">
        <v>3122</v>
      </c>
      <c r="D27" s="77">
        <v>6121</v>
      </c>
      <c r="E27" s="77">
        <v>61</v>
      </c>
      <c r="F27" s="75">
        <v>60001101141</v>
      </c>
      <c r="G27" s="32" t="s">
        <v>28</v>
      </c>
      <c r="H27" s="78" t="s">
        <v>27</v>
      </c>
      <c r="I27" s="18" t="s">
        <v>26</v>
      </c>
      <c r="J27" s="31" t="s">
        <v>0</v>
      </c>
      <c r="K27" s="76">
        <v>14646</v>
      </c>
      <c r="L27" s="76">
        <v>5837</v>
      </c>
      <c r="M27" s="76">
        <f t="shared" si="7"/>
        <v>8809</v>
      </c>
      <c r="N27" s="34">
        <v>2018</v>
      </c>
      <c r="O27" s="26">
        <v>136</v>
      </c>
      <c r="P27" s="79">
        <f>Q27+T27</f>
        <v>14510</v>
      </c>
      <c r="Q27" s="26">
        <f t="shared" si="2"/>
        <v>5837</v>
      </c>
      <c r="R27" s="26">
        <v>5837</v>
      </c>
      <c r="S27" s="26"/>
      <c r="T27" s="80">
        <f t="shared" si="3"/>
        <v>8673</v>
      </c>
      <c r="U27" s="80">
        <f>8756-136</f>
        <v>8620</v>
      </c>
      <c r="V27" s="80">
        <v>53</v>
      </c>
      <c r="W27" s="80">
        <f t="shared" si="4"/>
        <v>0</v>
      </c>
      <c r="X27" s="17"/>
    </row>
    <row r="28" spans="1:24" ht="108.75" customHeight="1" x14ac:dyDescent="0.2">
      <c r="A28" s="90">
        <v>20</v>
      </c>
      <c r="B28" s="77" t="s">
        <v>21</v>
      </c>
      <c r="C28" s="77" t="s">
        <v>32</v>
      </c>
      <c r="D28" s="77" t="s">
        <v>31</v>
      </c>
      <c r="E28" s="77">
        <v>61</v>
      </c>
      <c r="F28" s="75">
        <v>60001101133</v>
      </c>
      <c r="G28" s="32" t="s">
        <v>30</v>
      </c>
      <c r="H28" s="78" t="s">
        <v>29</v>
      </c>
      <c r="I28" s="18" t="s">
        <v>19</v>
      </c>
      <c r="J28" s="31" t="s">
        <v>0</v>
      </c>
      <c r="K28" s="76">
        <v>72479</v>
      </c>
      <c r="L28" s="76">
        <f>23130+1361</f>
        <v>24491</v>
      </c>
      <c r="M28" s="76">
        <f t="shared" si="7"/>
        <v>47988</v>
      </c>
      <c r="N28" s="34">
        <v>2018</v>
      </c>
      <c r="O28" s="26">
        <v>1004</v>
      </c>
      <c r="P28" s="79">
        <f t="shared" si="12"/>
        <v>71475</v>
      </c>
      <c r="Q28" s="26">
        <f t="shared" si="2"/>
        <v>24491</v>
      </c>
      <c r="R28" s="26">
        <v>23130</v>
      </c>
      <c r="S28" s="26">
        <v>1361</v>
      </c>
      <c r="T28" s="80">
        <f t="shared" si="3"/>
        <v>46984</v>
      </c>
      <c r="U28" s="80">
        <v>2721</v>
      </c>
      <c r="V28" s="80">
        <v>44263</v>
      </c>
      <c r="W28" s="80">
        <f t="shared" si="4"/>
        <v>0</v>
      </c>
      <c r="X28" s="17" t="s">
        <v>81</v>
      </c>
    </row>
    <row r="29" spans="1:24" s="16" customFormat="1" ht="45" x14ac:dyDescent="0.2">
      <c r="A29" s="89">
        <v>21</v>
      </c>
      <c r="B29" s="77" t="s">
        <v>21</v>
      </c>
      <c r="C29" s="77">
        <v>3122</v>
      </c>
      <c r="D29" s="77">
        <v>6121</v>
      </c>
      <c r="E29" s="77">
        <v>61</v>
      </c>
      <c r="F29" s="75">
        <v>60001101144</v>
      </c>
      <c r="G29" s="32" t="s">
        <v>44</v>
      </c>
      <c r="H29" s="78" t="s">
        <v>119</v>
      </c>
      <c r="I29" s="18"/>
      <c r="J29" s="31" t="s">
        <v>0</v>
      </c>
      <c r="K29" s="76">
        <v>9058</v>
      </c>
      <c r="L29" s="76">
        <v>7932</v>
      </c>
      <c r="M29" s="76">
        <f>245+881</f>
        <v>1126</v>
      </c>
      <c r="N29" s="34">
        <v>2018</v>
      </c>
      <c r="O29" s="26">
        <v>271</v>
      </c>
      <c r="P29" s="79">
        <f t="shared" si="12"/>
        <v>8787</v>
      </c>
      <c r="Q29" s="26">
        <f t="shared" si="2"/>
        <v>7932</v>
      </c>
      <c r="R29" s="26">
        <v>6610</v>
      </c>
      <c r="S29" s="26">
        <v>1322</v>
      </c>
      <c r="T29" s="80">
        <f t="shared" si="3"/>
        <v>855</v>
      </c>
      <c r="U29" s="80">
        <f>881-271</f>
        <v>610</v>
      </c>
      <c r="V29" s="80">
        <v>245</v>
      </c>
      <c r="W29" s="80">
        <f t="shared" si="4"/>
        <v>0</v>
      </c>
      <c r="X29" s="17"/>
    </row>
    <row r="30" spans="1:24" s="16" customFormat="1" ht="47.25" x14ac:dyDescent="0.2">
      <c r="A30" s="90">
        <v>22</v>
      </c>
      <c r="B30" s="77" t="s">
        <v>21</v>
      </c>
      <c r="C30" s="77">
        <v>3122</v>
      </c>
      <c r="D30" s="77">
        <v>6121</v>
      </c>
      <c r="E30" s="77">
        <v>61</v>
      </c>
      <c r="F30" s="75">
        <v>60001101151</v>
      </c>
      <c r="G30" s="29" t="s">
        <v>45</v>
      </c>
      <c r="H30" s="40" t="s">
        <v>120</v>
      </c>
      <c r="I30" s="18" t="s">
        <v>19</v>
      </c>
      <c r="J30" s="31" t="s">
        <v>0</v>
      </c>
      <c r="K30" s="76">
        <v>9853</v>
      </c>
      <c r="L30" s="76">
        <f>8322+490</f>
        <v>8812</v>
      </c>
      <c r="M30" s="76">
        <f>K30-L30</f>
        <v>1041</v>
      </c>
      <c r="N30" s="34">
        <v>2018</v>
      </c>
      <c r="O30" s="26">
        <v>317</v>
      </c>
      <c r="P30" s="79">
        <f t="shared" ref="P30:P31" si="21">Q30+T30</f>
        <v>9536</v>
      </c>
      <c r="Q30" s="26">
        <f t="shared" si="2"/>
        <v>8812</v>
      </c>
      <c r="R30" s="26">
        <v>8322</v>
      </c>
      <c r="S30" s="26">
        <v>490</v>
      </c>
      <c r="T30" s="80">
        <f t="shared" si="3"/>
        <v>724</v>
      </c>
      <c r="U30" s="80">
        <f>978-254</f>
        <v>724</v>
      </c>
      <c r="V30" s="80">
        <v>0</v>
      </c>
      <c r="W30" s="80">
        <f t="shared" si="4"/>
        <v>0</v>
      </c>
      <c r="X30" s="17"/>
    </row>
    <row r="31" spans="1:24" s="16" customFormat="1" ht="31.5" x14ac:dyDescent="0.2">
      <c r="A31" s="90">
        <v>23</v>
      </c>
      <c r="B31" s="19" t="s">
        <v>21</v>
      </c>
      <c r="C31" s="19">
        <v>3122</v>
      </c>
      <c r="D31" s="19">
        <v>6121</v>
      </c>
      <c r="E31" s="69">
        <v>61</v>
      </c>
      <c r="F31" s="30">
        <v>60001101152</v>
      </c>
      <c r="G31" s="29" t="s">
        <v>23</v>
      </c>
      <c r="H31" s="40" t="s">
        <v>60</v>
      </c>
      <c r="I31" s="18" t="s">
        <v>52</v>
      </c>
      <c r="J31" s="31" t="s">
        <v>0</v>
      </c>
      <c r="K31" s="28">
        <f t="shared" ref="K31" si="22">SUM(L31:M31)</f>
        <v>26548</v>
      </c>
      <c r="L31" s="28">
        <v>22320</v>
      </c>
      <c r="M31" s="28">
        <f>1747+2481</f>
        <v>4228</v>
      </c>
      <c r="N31" s="34">
        <v>2018</v>
      </c>
      <c r="O31" s="26">
        <v>847</v>
      </c>
      <c r="P31" s="27">
        <f t="shared" si="21"/>
        <v>25701</v>
      </c>
      <c r="Q31" s="26">
        <f t="shared" si="2"/>
        <v>22320</v>
      </c>
      <c r="R31" s="26">
        <v>21080</v>
      </c>
      <c r="S31" s="26">
        <v>1240</v>
      </c>
      <c r="T31" s="72">
        <f t="shared" si="3"/>
        <v>3381</v>
      </c>
      <c r="U31" s="25">
        <v>2481</v>
      </c>
      <c r="V31" s="25">
        <f>1747-847</f>
        <v>900</v>
      </c>
      <c r="W31" s="25">
        <f t="shared" si="4"/>
        <v>0</v>
      </c>
      <c r="X31" s="17" t="s">
        <v>80</v>
      </c>
    </row>
    <row r="32" spans="1:24" s="16" customFormat="1" ht="63" x14ac:dyDescent="0.2">
      <c r="A32" s="89">
        <v>24</v>
      </c>
      <c r="B32" s="19" t="s">
        <v>22</v>
      </c>
      <c r="C32" s="19">
        <v>3122</v>
      </c>
      <c r="D32" s="19">
        <v>6121</v>
      </c>
      <c r="E32" s="69">
        <v>61</v>
      </c>
      <c r="F32" s="30">
        <v>60001101155</v>
      </c>
      <c r="G32" s="29" t="s">
        <v>43</v>
      </c>
      <c r="H32" s="40" t="s">
        <v>50</v>
      </c>
      <c r="I32" s="18" t="s">
        <v>51</v>
      </c>
      <c r="J32" s="31" t="s">
        <v>0</v>
      </c>
      <c r="K32" s="28">
        <v>6992</v>
      </c>
      <c r="L32" s="28">
        <f>5807+342</f>
        <v>6149</v>
      </c>
      <c r="M32" s="28">
        <f>160+683</f>
        <v>843</v>
      </c>
      <c r="N32" s="34">
        <v>2018</v>
      </c>
      <c r="O32" s="26">
        <v>183</v>
      </c>
      <c r="P32" s="27">
        <f t="shared" ref="P32" si="23">Q32+T32</f>
        <v>6809</v>
      </c>
      <c r="Q32" s="26">
        <f t="shared" si="2"/>
        <v>6149</v>
      </c>
      <c r="R32" s="26">
        <v>5807</v>
      </c>
      <c r="S32" s="26">
        <v>342</v>
      </c>
      <c r="T32" s="72">
        <f t="shared" si="3"/>
        <v>660</v>
      </c>
      <c r="U32" s="25">
        <v>660</v>
      </c>
      <c r="V32" s="25">
        <v>0</v>
      </c>
      <c r="W32" s="25">
        <f t="shared" si="4"/>
        <v>0</v>
      </c>
      <c r="X32" s="17"/>
    </row>
    <row r="33" spans="1:24" s="20" customFormat="1" ht="25.5" customHeight="1" x14ac:dyDescent="0.3">
      <c r="A33" s="51" t="s">
        <v>70</v>
      </c>
      <c r="B33" s="52"/>
      <c r="C33" s="52"/>
      <c r="D33" s="52"/>
      <c r="E33" s="52"/>
      <c r="F33" s="52"/>
      <c r="G33" s="52"/>
      <c r="H33" s="52"/>
      <c r="I33" s="52"/>
      <c r="J33" s="52"/>
      <c r="K33" s="48">
        <f>SUM(K34:K44)</f>
        <v>311786</v>
      </c>
      <c r="L33" s="48">
        <f t="shared" ref="L33:W33" si="24">SUM(L34:L44)</f>
        <v>0</v>
      </c>
      <c r="M33" s="48">
        <f t="shared" si="24"/>
        <v>0</v>
      </c>
      <c r="N33" s="48"/>
      <c r="O33" s="48">
        <f t="shared" si="24"/>
        <v>4538</v>
      </c>
      <c r="P33" s="48">
        <f t="shared" si="24"/>
        <v>3643</v>
      </c>
      <c r="Q33" s="48">
        <f t="shared" si="24"/>
        <v>0</v>
      </c>
      <c r="R33" s="48">
        <f t="shared" si="24"/>
        <v>0</v>
      </c>
      <c r="S33" s="48">
        <f t="shared" si="24"/>
        <v>0</v>
      </c>
      <c r="T33" s="48">
        <f t="shared" si="24"/>
        <v>3643</v>
      </c>
      <c r="U33" s="48">
        <f t="shared" si="24"/>
        <v>3243</v>
      </c>
      <c r="V33" s="48">
        <f t="shared" si="24"/>
        <v>0</v>
      </c>
      <c r="W33" s="48">
        <f t="shared" si="24"/>
        <v>303605</v>
      </c>
      <c r="X33" s="37"/>
    </row>
    <row r="34" spans="1:24" ht="73.5" customHeight="1" x14ac:dyDescent="0.2">
      <c r="A34" s="19">
        <v>1</v>
      </c>
      <c r="B34" s="15" t="s">
        <v>20</v>
      </c>
      <c r="C34" s="15">
        <v>3122</v>
      </c>
      <c r="D34" s="15">
        <v>6121</v>
      </c>
      <c r="E34" s="70">
        <v>61</v>
      </c>
      <c r="F34" s="33">
        <v>60001100661</v>
      </c>
      <c r="G34" s="32" t="s">
        <v>41</v>
      </c>
      <c r="H34" s="42" t="s">
        <v>40</v>
      </c>
      <c r="I34" s="31" t="s">
        <v>26</v>
      </c>
      <c r="J34" s="31" t="s">
        <v>47</v>
      </c>
      <c r="K34" s="35">
        <v>95439</v>
      </c>
      <c r="L34" s="35"/>
      <c r="M34" s="35"/>
      <c r="N34" s="34" t="s">
        <v>55</v>
      </c>
      <c r="O34" s="26">
        <f>439+415</f>
        <v>854</v>
      </c>
      <c r="P34" s="27">
        <f t="shared" ref="P34:P40" si="25">Q34+T34</f>
        <v>100</v>
      </c>
      <c r="Q34" s="26">
        <f t="shared" ref="Q34:Q40" si="26">SUM(R34:S34)</f>
        <v>0</v>
      </c>
      <c r="R34" s="26"/>
      <c r="S34" s="26"/>
      <c r="T34" s="72">
        <f t="shared" ref="T34:T40" si="27">SUM(U34:V34)</f>
        <v>100</v>
      </c>
      <c r="U34" s="25">
        <v>100</v>
      </c>
      <c r="V34" s="25">
        <v>0</v>
      </c>
      <c r="W34" s="25">
        <f t="shared" ref="W34:W40" si="28">K34-O34-P34</f>
        <v>94485</v>
      </c>
      <c r="X34" s="50"/>
    </row>
    <row r="35" spans="1:24" s="16" customFormat="1" ht="107.25" customHeight="1" x14ac:dyDescent="0.2">
      <c r="A35" s="15">
        <v>2</v>
      </c>
      <c r="B35" s="19"/>
      <c r="C35" s="19">
        <v>3122</v>
      </c>
      <c r="D35" s="19">
        <v>6121</v>
      </c>
      <c r="E35" s="69">
        <v>61</v>
      </c>
      <c r="F35" s="30">
        <v>60001101147</v>
      </c>
      <c r="G35" s="29" t="s">
        <v>64</v>
      </c>
      <c r="H35" s="40" t="s">
        <v>84</v>
      </c>
      <c r="I35" s="18"/>
      <c r="J35" s="18" t="s">
        <v>47</v>
      </c>
      <c r="K35" s="28">
        <v>25000</v>
      </c>
      <c r="L35" s="28"/>
      <c r="M35" s="28"/>
      <c r="N35" s="34">
        <v>2019</v>
      </c>
      <c r="O35" s="26">
        <v>364</v>
      </c>
      <c r="P35" s="27">
        <f t="shared" si="25"/>
        <v>471</v>
      </c>
      <c r="Q35" s="26">
        <f>SUM(R35:S35)</f>
        <v>0</v>
      </c>
      <c r="R35" s="26"/>
      <c r="S35" s="26"/>
      <c r="T35" s="72">
        <f t="shared" si="27"/>
        <v>471</v>
      </c>
      <c r="U35" s="25">
        <v>471</v>
      </c>
      <c r="V35" s="25">
        <v>0</v>
      </c>
      <c r="W35" s="25">
        <f t="shared" si="28"/>
        <v>24165</v>
      </c>
      <c r="X35" s="17"/>
    </row>
    <row r="36" spans="1:24" s="16" customFormat="1" ht="47.25" x14ac:dyDescent="0.2">
      <c r="A36" s="15">
        <v>3</v>
      </c>
      <c r="B36" s="19" t="s">
        <v>20</v>
      </c>
      <c r="C36" s="19">
        <v>3122</v>
      </c>
      <c r="D36" s="19">
        <v>6121</v>
      </c>
      <c r="E36" s="69">
        <v>61</v>
      </c>
      <c r="F36" s="30">
        <v>60001101148</v>
      </c>
      <c r="G36" s="32" t="s">
        <v>53</v>
      </c>
      <c r="H36" s="41" t="s">
        <v>59</v>
      </c>
      <c r="I36" s="18"/>
      <c r="J36" s="18" t="s">
        <v>47</v>
      </c>
      <c r="K36" s="28">
        <v>10674</v>
      </c>
      <c r="L36" s="28"/>
      <c r="M36" s="28"/>
      <c r="N36" s="34" t="s">
        <v>55</v>
      </c>
      <c r="O36" s="26">
        <f>311+411</f>
        <v>722</v>
      </c>
      <c r="P36" s="27">
        <f t="shared" si="25"/>
        <v>100</v>
      </c>
      <c r="Q36" s="26">
        <f>SUM(R36:S36)</f>
        <v>0</v>
      </c>
      <c r="R36" s="26"/>
      <c r="S36" s="26"/>
      <c r="T36" s="72">
        <f t="shared" si="27"/>
        <v>100</v>
      </c>
      <c r="U36" s="25">
        <v>100</v>
      </c>
      <c r="V36" s="25">
        <v>0</v>
      </c>
      <c r="W36" s="25">
        <f t="shared" si="28"/>
        <v>9852</v>
      </c>
      <c r="X36" s="50"/>
    </row>
    <row r="37" spans="1:24" s="16" customFormat="1" ht="127.5" customHeight="1" x14ac:dyDescent="0.2">
      <c r="A37" s="15">
        <v>4</v>
      </c>
      <c r="B37" s="19" t="s">
        <v>20</v>
      </c>
      <c r="C37" s="19">
        <v>3122</v>
      </c>
      <c r="D37" s="19">
        <v>6121</v>
      </c>
      <c r="E37" s="69">
        <v>61</v>
      </c>
      <c r="F37" s="30">
        <v>60001101149</v>
      </c>
      <c r="G37" s="32" t="s">
        <v>49</v>
      </c>
      <c r="H37" s="41" t="s">
        <v>48</v>
      </c>
      <c r="I37" s="18" t="s">
        <v>26</v>
      </c>
      <c r="J37" s="18" t="s">
        <v>47</v>
      </c>
      <c r="K37" s="28">
        <v>25497</v>
      </c>
      <c r="L37" s="28"/>
      <c r="M37" s="28"/>
      <c r="N37" s="34" t="s">
        <v>55</v>
      </c>
      <c r="O37" s="26">
        <v>350</v>
      </c>
      <c r="P37" s="27">
        <f t="shared" si="25"/>
        <v>100</v>
      </c>
      <c r="Q37" s="26">
        <f t="shared" si="26"/>
        <v>0</v>
      </c>
      <c r="R37" s="26"/>
      <c r="S37" s="26"/>
      <c r="T37" s="72">
        <f t="shared" si="27"/>
        <v>100</v>
      </c>
      <c r="U37" s="25">
        <v>100</v>
      </c>
      <c r="V37" s="25">
        <v>0</v>
      </c>
      <c r="W37" s="25">
        <f t="shared" si="28"/>
        <v>25047</v>
      </c>
      <c r="X37" s="17"/>
    </row>
    <row r="38" spans="1:24" s="16" customFormat="1" ht="82.5" customHeight="1" x14ac:dyDescent="0.2">
      <c r="A38" s="87">
        <v>5</v>
      </c>
      <c r="B38" s="19" t="s">
        <v>25</v>
      </c>
      <c r="C38" s="19">
        <v>3122</v>
      </c>
      <c r="D38" s="19">
        <v>6121</v>
      </c>
      <c r="E38" s="69">
        <v>61</v>
      </c>
      <c r="F38" s="30">
        <v>60001101150</v>
      </c>
      <c r="G38" s="36" t="s">
        <v>61</v>
      </c>
      <c r="H38" s="41" t="s">
        <v>121</v>
      </c>
      <c r="I38" s="18" t="s">
        <v>24</v>
      </c>
      <c r="J38" s="18" t="s">
        <v>47</v>
      </c>
      <c r="K38" s="28">
        <v>23170</v>
      </c>
      <c r="L38" s="28"/>
      <c r="M38" s="28"/>
      <c r="N38" s="34" t="s">
        <v>55</v>
      </c>
      <c r="O38" s="26">
        <f>170+560</f>
        <v>730</v>
      </c>
      <c r="P38" s="27">
        <f t="shared" si="25"/>
        <v>100</v>
      </c>
      <c r="Q38" s="26">
        <f t="shared" si="26"/>
        <v>0</v>
      </c>
      <c r="R38" s="26"/>
      <c r="S38" s="26"/>
      <c r="T38" s="72">
        <f t="shared" si="27"/>
        <v>100</v>
      </c>
      <c r="U38" s="25">
        <v>100</v>
      </c>
      <c r="V38" s="25">
        <v>0</v>
      </c>
      <c r="W38" s="25">
        <f t="shared" si="28"/>
        <v>22340</v>
      </c>
      <c r="X38" s="50"/>
    </row>
    <row r="39" spans="1:24" s="16" customFormat="1" ht="115.5" customHeight="1" x14ac:dyDescent="0.2">
      <c r="A39" s="88">
        <v>6</v>
      </c>
      <c r="B39" s="19"/>
      <c r="C39" s="19">
        <v>3122</v>
      </c>
      <c r="D39" s="19">
        <v>6121</v>
      </c>
      <c r="E39" s="69">
        <v>61</v>
      </c>
      <c r="F39" s="30">
        <v>60001101164</v>
      </c>
      <c r="G39" s="29" t="s">
        <v>63</v>
      </c>
      <c r="H39" s="40" t="s">
        <v>82</v>
      </c>
      <c r="I39" s="18"/>
      <c r="J39" s="18" t="s">
        <v>47</v>
      </c>
      <c r="K39" s="28">
        <v>33906</v>
      </c>
      <c r="L39" s="28"/>
      <c r="M39" s="28"/>
      <c r="N39" s="34" t="s">
        <v>54</v>
      </c>
      <c r="O39" s="26">
        <v>374</v>
      </c>
      <c r="P39" s="27">
        <f t="shared" si="25"/>
        <v>472</v>
      </c>
      <c r="Q39" s="26">
        <f t="shared" si="26"/>
        <v>0</v>
      </c>
      <c r="R39" s="26"/>
      <c r="S39" s="26"/>
      <c r="T39" s="72">
        <f t="shared" si="27"/>
        <v>472</v>
      </c>
      <c r="U39" s="25">
        <v>472</v>
      </c>
      <c r="V39" s="25">
        <v>0</v>
      </c>
      <c r="W39" s="25">
        <f t="shared" si="28"/>
        <v>33060</v>
      </c>
      <c r="X39" s="17"/>
    </row>
    <row r="40" spans="1:24" s="16" customFormat="1" ht="78.75" customHeight="1" x14ac:dyDescent="0.2">
      <c r="A40" s="88">
        <v>7</v>
      </c>
      <c r="B40" s="19"/>
      <c r="C40" s="19">
        <v>3122</v>
      </c>
      <c r="D40" s="19">
        <v>6121</v>
      </c>
      <c r="E40" s="69">
        <v>61</v>
      </c>
      <c r="F40" s="30">
        <v>60001101165</v>
      </c>
      <c r="G40" s="29" t="s">
        <v>65</v>
      </c>
      <c r="H40" s="40" t="s">
        <v>83</v>
      </c>
      <c r="I40" s="18" t="s">
        <v>85</v>
      </c>
      <c r="J40" s="18" t="s">
        <v>52</v>
      </c>
      <c r="K40" s="28">
        <v>20000</v>
      </c>
      <c r="L40" s="28"/>
      <c r="M40" s="28"/>
      <c r="N40" s="34" t="s">
        <v>54</v>
      </c>
      <c r="O40" s="26">
        <v>70</v>
      </c>
      <c r="P40" s="27">
        <f t="shared" si="25"/>
        <v>1500</v>
      </c>
      <c r="Q40" s="26">
        <f t="shared" si="26"/>
        <v>0</v>
      </c>
      <c r="R40" s="26"/>
      <c r="S40" s="26"/>
      <c r="T40" s="72">
        <f t="shared" si="27"/>
        <v>1500</v>
      </c>
      <c r="U40" s="25">
        <v>1500</v>
      </c>
      <c r="V40" s="25">
        <v>0</v>
      </c>
      <c r="W40" s="25">
        <f t="shared" si="28"/>
        <v>18430</v>
      </c>
      <c r="X40" s="17"/>
    </row>
    <row r="41" spans="1:24" s="16" customFormat="1" ht="156.75" customHeight="1" x14ac:dyDescent="0.2">
      <c r="A41" s="88">
        <v>8</v>
      </c>
      <c r="B41" s="19" t="s">
        <v>20</v>
      </c>
      <c r="C41" s="19" t="s">
        <v>71</v>
      </c>
      <c r="D41" s="19">
        <v>6121</v>
      </c>
      <c r="E41" s="69">
        <v>61</v>
      </c>
      <c r="F41" s="30">
        <v>60001101217</v>
      </c>
      <c r="G41" s="29" t="s">
        <v>72</v>
      </c>
      <c r="H41" s="40" t="s">
        <v>73</v>
      </c>
      <c r="I41" s="18" t="s">
        <v>52</v>
      </c>
      <c r="J41" s="18" t="s">
        <v>86</v>
      </c>
      <c r="K41" s="28">
        <v>20500</v>
      </c>
      <c r="L41" s="28"/>
      <c r="M41" s="28"/>
      <c r="N41" s="34">
        <v>2019</v>
      </c>
      <c r="O41" s="26">
        <v>476</v>
      </c>
      <c r="P41" s="27">
        <f t="shared" ref="P41:P42" si="29">Q41+T41</f>
        <v>100</v>
      </c>
      <c r="Q41" s="26">
        <f>SUM(R41:S41)</f>
        <v>0</v>
      </c>
      <c r="R41" s="26"/>
      <c r="S41" s="26"/>
      <c r="T41" s="72">
        <f>SUM(U41:V41)</f>
        <v>100</v>
      </c>
      <c r="U41" s="25">
        <v>100</v>
      </c>
      <c r="V41" s="25">
        <v>0</v>
      </c>
      <c r="W41" s="25">
        <f>K41-O41-P41</f>
        <v>19924</v>
      </c>
      <c r="X41" s="17"/>
    </row>
    <row r="42" spans="1:24" s="16" customFormat="1" ht="45" x14ac:dyDescent="0.2">
      <c r="A42" s="87">
        <v>9</v>
      </c>
      <c r="B42" s="19" t="s">
        <v>20</v>
      </c>
      <c r="C42" s="19" t="s">
        <v>74</v>
      </c>
      <c r="D42" s="19">
        <v>6121</v>
      </c>
      <c r="E42" s="69">
        <v>61</v>
      </c>
      <c r="F42" s="30">
        <v>60001101218</v>
      </c>
      <c r="G42" s="29" t="s">
        <v>75</v>
      </c>
      <c r="H42" s="40" t="s">
        <v>122</v>
      </c>
      <c r="I42" s="18" t="s">
        <v>52</v>
      </c>
      <c r="J42" s="18" t="s">
        <v>86</v>
      </c>
      <c r="K42" s="28">
        <v>6000</v>
      </c>
      <c r="L42" s="28"/>
      <c r="M42" s="28"/>
      <c r="N42" s="34">
        <v>2019</v>
      </c>
      <c r="O42" s="26">
        <v>369</v>
      </c>
      <c r="P42" s="27">
        <f t="shared" si="29"/>
        <v>100</v>
      </c>
      <c r="Q42" s="26">
        <f>SUM(R42:S42)</f>
        <v>0</v>
      </c>
      <c r="R42" s="26"/>
      <c r="S42" s="26"/>
      <c r="T42" s="72">
        <f>SUM(U42:V42)</f>
        <v>100</v>
      </c>
      <c r="U42" s="25">
        <v>100</v>
      </c>
      <c r="V42" s="25">
        <v>0</v>
      </c>
      <c r="W42" s="25">
        <f>K42-O42-P42</f>
        <v>5531</v>
      </c>
      <c r="X42" s="17"/>
    </row>
    <row r="43" spans="1:24" s="16" customFormat="1" ht="150" x14ac:dyDescent="0.2">
      <c r="A43" s="97">
        <v>10</v>
      </c>
      <c r="B43" s="96" t="s">
        <v>20</v>
      </c>
      <c r="C43" s="96" t="s">
        <v>32</v>
      </c>
      <c r="D43" s="96">
        <v>6121</v>
      </c>
      <c r="E43" s="96">
        <v>61</v>
      </c>
      <c r="F43" s="94">
        <v>60001101225</v>
      </c>
      <c r="G43" s="29" t="s">
        <v>76</v>
      </c>
      <c r="H43" s="53" t="s">
        <v>77</v>
      </c>
      <c r="I43" s="18" t="s">
        <v>52</v>
      </c>
      <c r="J43" s="18" t="s">
        <v>86</v>
      </c>
      <c r="K43" s="95">
        <v>11600</v>
      </c>
      <c r="L43" s="95"/>
      <c r="M43" s="95"/>
      <c r="N43" s="100">
        <v>2019</v>
      </c>
      <c r="O43" s="26">
        <v>229</v>
      </c>
      <c r="P43" s="98">
        <f>Q43+T43</f>
        <v>100</v>
      </c>
      <c r="Q43" s="26">
        <f>SUM(R43:S43)</f>
        <v>0</v>
      </c>
      <c r="R43" s="26"/>
      <c r="S43" s="26"/>
      <c r="T43" s="99">
        <f>SUM(U43:V43)</f>
        <v>100</v>
      </c>
      <c r="U43" s="99">
        <v>100</v>
      </c>
      <c r="V43" s="99">
        <v>0</v>
      </c>
      <c r="W43" s="99">
        <f>K43-O43-P43</f>
        <v>11271</v>
      </c>
      <c r="X43" s="17"/>
    </row>
    <row r="44" spans="1:24" s="113" customFormat="1" ht="31.5" x14ac:dyDescent="0.2">
      <c r="A44" s="101">
        <v>11</v>
      </c>
      <c r="B44" s="102" t="s">
        <v>20</v>
      </c>
      <c r="C44" s="102" t="s">
        <v>32</v>
      </c>
      <c r="D44" s="102">
        <v>6121</v>
      </c>
      <c r="E44" s="102">
        <v>61</v>
      </c>
      <c r="F44" s="103">
        <v>60001101225</v>
      </c>
      <c r="G44" s="104" t="s">
        <v>125</v>
      </c>
      <c r="H44" s="105" t="s">
        <v>124</v>
      </c>
      <c r="I44" s="106" t="s">
        <v>52</v>
      </c>
      <c r="J44" s="106" t="s">
        <v>86</v>
      </c>
      <c r="K44" s="107">
        <v>40000</v>
      </c>
      <c r="L44" s="107"/>
      <c r="M44" s="107"/>
      <c r="N44" s="108">
        <v>2019</v>
      </c>
      <c r="O44" s="109">
        <v>0</v>
      </c>
      <c r="P44" s="110">
        <f>Q44+T44</f>
        <v>500</v>
      </c>
      <c r="Q44" s="109">
        <f>SUM(R44:S44)</f>
        <v>0</v>
      </c>
      <c r="R44" s="109"/>
      <c r="S44" s="109"/>
      <c r="T44" s="111">
        <v>500</v>
      </c>
      <c r="U44" s="111">
        <v>100</v>
      </c>
      <c r="V44" s="111">
        <v>0</v>
      </c>
      <c r="W44" s="111">
        <f>K44-O44-P44</f>
        <v>39500</v>
      </c>
      <c r="X44" s="112"/>
    </row>
    <row r="45" spans="1:24" ht="35.25" customHeight="1" x14ac:dyDescent="0.2">
      <c r="A45" s="43" t="s">
        <v>114</v>
      </c>
      <c r="B45" s="44"/>
      <c r="C45" s="44"/>
      <c r="D45" s="44"/>
      <c r="E45" s="68"/>
      <c r="F45" s="44"/>
      <c r="G45" s="44"/>
      <c r="H45" s="44"/>
      <c r="I45" s="44"/>
      <c r="J45" s="44"/>
      <c r="K45" s="14">
        <f>+K8+K33</f>
        <v>731429</v>
      </c>
      <c r="L45" s="14">
        <f>+L8+L33</f>
        <v>196741</v>
      </c>
      <c r="M45" s="14">
        <f>+M8+M33</f>
        <v>222902</v>
      </c>
      <c r="N45" s="14"/>
      <c r="O45" s="14">
        <f t="shared" ref="O45:W45" si="30">+O8+O33</f>
        <v>16558</v>
      </c>
      <c r="P45" s="14">
        <f t="shared" si="30"/>
        <v>304182</v>
      </c>
      <c r="Q45" s="14">
        <f t="shared" si="30"/>
        <v>163038</v>
      </c>
      <c r="R45" s="14">
        <f t="shared" si="30"/>
        <v>156758</v>
      </c>
      <c r="S45" s="14">
        <f t="shared" si="30"/>
        <v>6280</v>
      </c>
      <c r="T45" s="14">
        <f t="shared" si="30"/>
        <v>141144</v>
      </c>
      <c r="U45" s="14">
        <f t="shared" si="30"/>
        <v>74694</v>
      </c>
      <c r="V45" s="14">
        <f t="shared" si="30"/>
        <v>66050</v>
      </c>
      <c r="W45" s="14">
        <f t="shared" si="30"/>
        <v>410689</v>
      </c>
      <c r="X45" s="13"/>
    </row>
    <row r="46" spans="1:24" s="3" customFormat="1" x14ac:dyDescent="0.2">
      <c r="A46" s="4"/>
      <c r="B46" s="4"/>
      <c r="C46" s="4"/>
      <c r="D46" s="4"/>
      <c r="E46" s="4"/>
      <c r="F46" s="4"/>
      <c r="G46" s="12"/>
      <c r="H46" s="4"/>
      <c r="I46" s="11"/>
      <c r="J46" s="10"/>
      <c r="K46" s="9"/>
      <c r="L46" s="9"/>
      <c r="M46" s="9"/>
      <c r="N46" s="8"/>
      <c r="O46" s="8"/>
      <c r="X46" s="2"/>
    </row>
    <row r="47" spans="1:24" s="3" customFormat="1" x14ac:dyDescent="0.2">
      <c r="A47" s="4"/>
      <c r="B47" s="4"/>
      <c r="C47" s="4"/>
      <c r="D47" s="4"/>
      <c r="E47" s="4"/>
      <c r="F47" s="4"/>
      <c r="G47" s="4"/>
      <c r="H47" s="4"/>
      <c r="I47" s="7"/>
      <c r="J47" s="6"/>
      <c r="K47" s="5"/>
      <c r="L47" s="5"/>
      <c r="M47" s="5"/>
      <c r="X47" s="2"/>
    </row>
    <row r="48" spans="1:24" s="3" customFormat="1" x14ac:dyDescent="0.2">
      <c r="A48" s="4"/>
      <c r="B48" s="4"/>
      <c r="C48" s="4"/>
      <c r="D48" s="4"/>
      <c r="E48" s="4"/>
      <c r="F48" s="4"/>
      <c r="G48" s="4"/>
      <c r="H48" s="4"/>
      <c r="I48" s="7"/>
      <c r="J48" s="6"/>
      <c r="K48" s="5"/>
      <c r="L48" s="5"/>
      <c r="M48" s="5"/>
      <c r="X48" s="2"/>
    </row>
    <row r="49" spans="1:24" s="3" customFormat="1" x14ac:dyDescent="0.2">
      <c r="A49" s="4"/>
      <c r="B49" s="4"/>
      <c r="C49" s="4"/>
      <c r="D49" s="4"/>
      <c r="E49" s="4"/>
      <c r="F49" s="4"/>
      <c r="G49" s="4"/>
      <c r="H49" s="4"/>
      <c r="I49" s="1"/>
      <c r="J49" s="6"/>
      <c r="K49" s="5"/>
      <c r="L49" s="5"/>
      <c r="M49" s="5"/>
      <c r="X49" s="2"/>
    </row>
    <row r="50" spans="1:24" s="3" customFormat="1" x14ac:dyDescent="0.2">
      <c r="A50" s="4"/>
      <c r="B50" s="4"/>
      <c r="C50" s="4"/>
      <c r="D50" s="4"/>
      <c r="E50" s="4"/>
      <c r="F50" s="4"/>
      <c r="G50" s="4"/>
      <c r="H50" s="4"/>
      <c r="I50" s="1"/>
      <c r="J50" s="6"/>
      <c r="K50" s="5"/>
      <c r="L50" s="5"/>
      <c r="M50" s="5"/>
      <c r="X50" s="2"/>
    </row>
    <row r="51" spans="1:24" s="3" customFormat="1" x14ac:dyDescent="0.2">
      <c r="A51" s="4"/>
      <c r="B51" s="4"/>
      <c r="C51" s="4"/>
      <c r="D51" s="4"/>
      <c r="E51" s="4"/>
      <c r="F51" s="4"/>
      <c r="G51" s="4"/>
      <c r="H51" s="4"/>
      <c r="I51" s="1"/>
      <c r="J51" s="6"/>
      <c r="K51" s="5"/>
      <c r="L51" s="5"/>
      <c r="M51" s="5"/>
      <c r="X51" s="2"/>
    </row>
    <row r="52" spans="1:24" s="3" customFormat="1" x14ac:dyDescent="0.2">
      <c r="A52" s="4"/>
      <c r="B52" s="4"/>
      <c r="C52" s="4"/>
      <c r="D52" s="4"/>
      <c r="E52" s="4"/>
      <c r="F52" s="4"/>
      <c r="G52" s="4"/>
      <c r="H52" s="4"/>
      <c r="I52" s="1"/>
      <c r="J52" s="6"/>
      <c r="K52" s="5"/>
      <c r="L52" s="5"/>
      <c r="M52" s="5"/>
      <c r="X52" s="2"/>
    </row>
    <row r="53" spans="1:24" s="3" customFormat="1" x14ac:dyDescent="0.2">
      <c r="A53" s="4"/>
      <c r="B53" s="4"/>
      <c r="C53" s="4"/>
      <c r="D53" s="4"/>
      <c r="E53" s="4"/>
      <c r="F53" s="4"/>
      <c r="G53" s="4"/>
      <c r="H53" s="4"/>
      <c r="I53" s="1"/>
      <c r="J53" s="6"/>
      <c r="K53" s="5"/>
      <c r="L53" s="5"/>
      <c r="M53" s="5"/>
      <c r="X53" s="2"/>
    </row>
    <row r="54" spans="1:24" s="3" customFormat="1" x14ac:dyDescent="0.2">
      <c r="A54" s="4"/>
      <c r="B54" s="4"/>
      <c r="C54" s="4"/>
      <c r="D54" s="4"/>
      <c r="E54" s="4"/>
      <c r="F54" s="4"/>
      <c r="G54" s="4"/>
      <c r="H54" s="4"/>
      <c r="I54" s="1"/>
      <c r="J54" s="6"/>
      <c r="K54" s="5"/>
      <c r="L54" s="5"/>
      <c r="M54" s="5"/>
      <c r="X54" s="2"/>
    </row>
    <row r="55" spans="1:24" s="3" customFormat="1" x14ac:dyDescent="0.2">
      <c r="A55" s="4"/>
      <c r="B55" s="4"/>
      <c r="C55" s="4"/>
      <c r="D55" s="4"/>
      <c r="E55" s="4"/>
      <c r="F55" s="4"/>
      <c r="G55" s="4"/>
      <c r="H55" s="4"/>
      <c r="I55" s="1"/>
      <c r="J55" s="6"/>
      <c r="K55" s="5"/>
      <c r="L55" s="5"/>
      <c r="M55" s="5"/>
      <c r="X55" s="2"/>
    </row>
    <row r="56" spans="1:24" s="3" customFormat="1" x14ac:dyDescent="0.2">
      <c r="A56" s="4"/>
      <c r="B56" s="4"/>
      <c r="C56" s="4"/>
      <c r="D56" s="4"/>
      <c r="E56" s="4"/>
      <c r="F56" s="4"/>
      <c r="G56" s="4"/>
      <c r="H56" s="4"/>
      <c r="I56" s="1"/>
      <c r="J56" s="6"/>
      <c r="K56" s="5"/>
      <c r="L56" s="5"/>
      <c r="M56" s="5"/>
      <c r="X56" s="2"/>
    </row>
    <row r="57" spans="1:24" s="3" customFormat="1" x14ac:dyDescent="0.2">
      <c r="A57" s="4"/>
      <c r="B57" s="4"/>
      <c r="C57" s="4"/>
      <c r="D57" s="4"/>
      <c r="E57" s="4"/>
      <c r="F57" s="4"/>
      <c r="G57" s="4"/>
      <c r="H57" s="4"/>
      <c r="I57" s="1"/>
      <c r="J57" s="6"/>
      <c r="K57" s="5"/>
      <c r="L57" s="5"/>
      <c r="M57" s="5"/>
      <c r="X57" s="2"/>
    </row>
    <row r="58" spans="1:24" s="3" customFormat="1" x14ac:dyDescent="0.2">
      <c r="A58" s="4"/>
      <c r="B58" s="4"/>
      <c r="C58" s="4"/>
      <c r="D58" s="4"/>
      <c r="E58" s="4"/>
      <c r="F58" s="4"/>
      <c r="G58" s="4"/>
      <c r="H58" s="4"/>
      <c r="I58" s="1"/>
      <c r="J58" s="6"/>
      <c r="K58" s="5"/>
      <c r="L58" s="5"/>
      <c r="M58" s="5"/>
      <c r="X58" s="2"/>
    </row>
    <row r="59" spans="1:24" s="3" customFormat="1" x14ac:dyDescent="0.2">
      <c r="A59" s="4"/>
      <c r="B59" s="4"/>
      <c r="C59" s="4"/>
      <c r="D59" s="4"/>
      <c r="E59" s="4"/>
      <c r="F59" s="4"/>
      <c r="G59" s="4"/>
      <c r="H59" s="4"/>
      <c r="I59" s="1"/>
      <c r="J59" s="6"/>
      <c r="K59" s="5"/>
      <c r="L59" s="5"/>
      <c r="M59" s="5"/>
      <c r="X59" s="2"/>
    </row>
    <row r="60" spans="1:24" s="3" customFormat="1" x14ac:dyDescent="0.2">
      <c r="A60" s="4"/>
      <c r="B60" s="4"/>
      <c r="C60" s="4"/>
      <c r="D60" s="4"/>
      <c r="E60" s="4"/>
      <c r="F60" s="4"/>
      <c r="G60" s="4"/>
      <c r="H60" s="4"/>
      <c r="I60" s="1"/>
      <c r="J60" s="6"/>
      <c r="K60" s="5"/>
      <c r="L60" s="5"/>
      <c r="M60" s="5"/>
      <c r="X60" s="2"/>
    </row>
    <row r="61" spans="1:24" s="3" customFormat="1" x14ac:dyDescent="0.2">
      <c r="A61" s="4"/>
      <c r="B61" s="4"/>
      <c r="C61" s="4"/>
      <c r="D61" s="4"/>
      <c r="E61" s="4"/>
      <c r="F61" s="4"/>
      <c r="G61" s="4"/>
      <c r="H61" s="4"/>
      <c r="I61" s="1"/>
      <c r="J61" s="6"/>
      <c r="K61" s="5"/>
      <c r="L61" s="5"/>
      <c r="M61" s="5"/>
      <c r="X61" s="2"/>
    </row>
    <row r="62" spans="1:24" s="3" customFormat="1" x14ac:dyDescent="0.2">
      <c r="A62" s="4"/>
      <c r="B62" s="4"/>
      <c r="C62" s="4"/>
      <c r="D62" s="4"/>
      <c r="E62" s="4"/>
      <c r="F62" s="4"/>
      <c r="G62" s="4"/>
      <c r="H62" s="4"/>
      <c r="I62" s="1"/>
      <c r="J62" s="6"/>
      <c r="K62" s="5"/>
      <c r="L62" s="5"/>
      <c r="M62" s="5"/>
      <c r="X62" s="2"/>
    </row>
    <row r="63" spans="1:24" s="3" customFormat="1" x14ac:dyDescent="0.2">
      <c r="A63" s="4"/>
      <c r="B63" s="4"/>
      <c r="C63" s="4"/>
      <c r="D63" s="4"/>
      <c r="E63" s="4"/>
      <c r="F63" s="4"/>
      <c r="G63" s="4"/>
      <c r="H63" s="4"/>
      <c r="I63" s="1"/>
      <c r="J63" s="6"/>
      <c r="K63" s="5"/>
      <c r="L63" s="5"/>
      <c r="M63" s="5"/>
      <c r="X63" s="2"/>
    </row>
    <row r="64" spans="1:24" s="3" customFormat="1" x14ac:dyDescent="0.2">
      <c r="A64" s="4"/>
      <c r="B64" s="4"/>
      <c r="C64" s="4"/>
      <c r="D64" s="4"/>
      <c r="E64" s="4"/>
      <c r="F64" s="4"/>
      <c r="G64" s="4"/>
      <c r="H64" s="4"/>
      <c r="I64" s="1"/>
      <c r="J64" s="6"/>
      <c r="K64" s="5"/>
      <c r="L64" s="5"/>
      <c r="M64" s="5"/>
      <c r="X64" s="2"/>
    </row>
    <row r="65" spans="1:24" s="3" customFormat="1" x14ac:dyDescent="0.2">
      <c r="A65" s="4"/>
      <c r="B65" s="4"/>
      <c r="C65" s="4"/>
      <c r="D65" s="4"/>
      <c r="E65" s="4"/>
      <c r="F65" s="4"/>
      <c r="G65" s="4"/>
      <c r="H65" s="4"/>
      <c r="I65" s="1"/>
      <c r="J65" s="6"/>
      <c r="K65" s="5"/>
      <c r="L65" s="5"/>
      <c r="M65" s="5"/>
      <c r="X65" s="2"/>
    </row>
    <row r="66" spans="1:24" s="3" customFormat="1" x14ac:dyDescent="0.2">
      <c r="A66" s="4"/>
      <c r="B66" s="4"/>
      <c r="C66" s="4"/>
      <c r="D66" s="4"/>
      <c r="E66" s="4"/>
      <c r="F66" s="4"/>
      <c r="G66" s="4"/>
      <c r="H66" s="4"/>
      <c r="I66" s="1"/>
      <c r="J66" s="4"/>
      <c r="K66" s="5"/>
      <c r="L66" s="5"/>
      <c r="M66" s="5"/>
      <c r="X66" s="2"/>
    </row>
    <row r="67" spans="1:24" s="3" customFormat="1" x14ac:dyDescent="0.2">
      <c r="A67" s="4"/>
      <c r="B67" s="4"/>
      <c r="C67" s="4"/>
      <c r="D67" s="4"/>
      <c r="E67" s="4"/>
      <c r="F67" s="4"/>
      <c r="G67" s="4"/>
      <c r="H67" s="4"/>
      <c r="I67" s="1"/>
      <c r="J67" s="4"/>
      <c r="K67" s="5"/>
      <c r="L67" s="5"/>
      <c r="M67" s="5"/>
      <c r="X67" s="2"/>
    </row>
    <row r="68" spans="1:24" s="3" customFormat="1" x14ac:dyDescent="0.2">
      <c r="A68" s="4"/>
      <c r="B68" s="4"/>
      <c r="C68" s="4"/>
      <c r="D68" s="4"/>
      <c r="E68" s="4"/>
      <c r="F68" s="4"/>
      <c r="G68" s="4"/>
      <c r="H68" s="4"/>
      <c r="I68" s="1"/>
      <c r="J68" s="4"/>
      <c r="K68" s="5"/>
      <c r="L68" s="5"/>
      <c r="M68" s="5"/>
      <c r="X68" s="2"/>
    </row>
    <row r="69" spans="1:24" s="3" customFormat="1" x14ac:dyDescent="0.2">
      <c r="A69" s="4"/>
      <c r="B69" s="4"/>
      <c r="C69" s="4"/>
      <c r="D69" s="4"/>
      <c r="E69" s="4"/>
      <c r="F69" s="4"/>
      <c r="G69" s="4"/>
      <c r="H69" s="4"/>
      <c r="I69" s="1"/>
      <c r="J69" s="4"/>
      <c r="K69" s="5"/>
      <c r="L69" s="5"/>
      <c r="M69" s="5"/>
      <c r="X69" s="2"/>
    </row>
    <row r="70" spans="1:24" s="3" customFormat="1" x14ac:dyDescent="0.2">
      <c r="A70" s="4"/>
      <c r="B70" s="4"/>
      <c r="C70" s="4"/>
      <c r="D70" s="4"/>
      <c r="E70" s="4"/>
      <c r="F70" s="4"/>
      <c r="G70" s="4"/>
      <c r="H70" s="4"/>
      <c r="I70" s="1"/>
      <c r="J70" s="4"/>
      <c r="K70" s="5"/>
      <c r="L70" s="5"/>
      <c r="M70" s="5"/>
      <c r="X70" s="2"/>
    </row>
    <row r="71" spans="1:24" s="3" customFormat="1" x14ac:dyDescent="0.2">
      <c r="A71" s="4"/>
      <c r="B71" s="4"/>
      <c r="C71" s="4"/>
      <c r="D71" s="4"/>
      <c r="E71" s="4"/>
      <c r="F71" s="4"/>
      <c r="G71" s="4"/>
      <c r="H71" s="4"/>
      <c r="I71" s="1"/>
      <c r="J71" s="4"/>
      <c r="K71" s="5"/>
      <c r="L71" s="5"/>
      <c r="M71" s="5"/>
      <c r="X71" s="2"/>
    </row>
    <row r="72" spans="1:24" s="3" customFormat="1" x14ac:dyDescent="0.2">
      <c r="A72" s="4"/>
      <c r="B72" s="4"/>
      <c r="C72" s="4"/>
      <c r="D72" s="4"/>
      <c r="E72" s="4"/>
      <c r="F72" s="4"/>
      <c r="G72" s="4"/>
      <c r="H72" s="4"/>
      <c r="I72" s="1"/>
      <c r="J72" s="4"/>
      <c r="K72" s="5"/>
      <c r="L72" s="5"/>
      <c r="M72" s="5"/>
      <c r="X72" s="2"/>
    </row>
    <row r="73" spans="1:24" s="3" customFormat="1" x14ac:dyDescent="0.2">
      <c r="A73" s="4"/>
      <c r="B73" s="4"/>
      <c r="C73" s="4"/>
      <c r="D73" s="4"/>
      <c r="E73" s="4"/>
      <c r="F73" s="4"/>
      <c r="G73" s="4"/>
      <c r="H73" s="4"/>
      <c r="I73" s="1"/>
      <c r="J73" s="4"/>
      <c r="K73" s="5"/>
      <c r="L73" s="5"/>
      <c r="M73" s="5"/>
      <c r="X73" s="2"/>
    </row>
    <row r="74" spans="1:24" s="3" customFormat="1" x14ac:dyDescent="0.2">
      <c r="A74" s="4"/>
      <c r="B74" s="4"/>
      <c r="C74" s="4"/>
      <c r="D74" s="4"/>
      <c r="E74" s="4"/>
      <c r="F74" s="4"/>
      <c r="G74" s="4"/>
      <c r="H74" s="4"/>
      <c r="I74" s="1"/>
      <c r="J74" s="4"/>
      <c r="K74" s="5"/>
      <c r="L74" s="5"/>
      <c r="M74" s="5"/>
      <c r="X74" s="2"/>
    </row>
    <row r="75" spans="1:24" s="3" customFormat="1" x14ac:dyDescent="0.2">
      <c r="A75" s="4"/>
      <c r="B75" s="4"/>
      <c r="C75" s="4"/>
      <c r="D75" s="4"/>
      <c r="E75" s="4"/>
      <c r="F75" s="4"/>
      <c r="G75" s="4"/>
      <c r="H75" s="4"/>
      <c r="I75" s="1"/>
      <c r="J75" s="4"/>
      <c r="K75" s="5"/>
      <c r="L75" s="5"/>
      <c r="M75" s="5"/>
      <c r="X75" s="2"/>
    </row>
    <row r="76" spans="1:24" s="3" customFormat="1" x14ac:dyDescent="0.2">
      <c r="A76" s="4"/>
      <c r="B76" s="4"/>
      <c r="C76" s="4"/>
      <c r="D76" s="4"/>
      <c r="E76" s="4"/>
      <c r="F76" s="4"/>
      <c r="G76" s="4"/>
      <c r="H76" s="4"/>
      <c r="I76" s="1"/>
      <c r="J76" s="4"/>
      <c r="K76" s="5"/>
      <c r="L76" s="5"/>
      <c r="M76" s="5"/>
      <c r="X76" s="2"/>
    </row>
    <row r="77" spans="1:24" s="3" customFormat="1" x14ac:dyDescent="0.2">
      <c r="A77" s="1"/>
      <c r="B77" s="1"/>
      <c r="C77" s="1"/>
      <c r="D77" s="1"/>
      <c r="E77" s="1"/>
      <c r="F77" s="1"/>
      <c r="G77" s="1"/>
      <c r="H77" s="1"/>
      <c r="I77" s="1"/>
      <c r="J77" s="4"/>
      <c r="K77" s="5"/>
      <c r="L77" s="5"/>
      <c r="M77" s="5"/>
      <c r="X77" s="2"/>
    </row>
    <row r="78" spans="1:24" s="3" customFormat="1" x14ac:dyDescent="0.2">
      <c r="A78" s="1"/>
      <c r="B78" s="1"/>
      <c r="C78" s="1"/>
      <c r="D78" s="1"/>
      <c r="E78" s="1"/>
      <c r="F78" s="1"/>
      <c r="G78" s="1"/>
      <c r="H78" s="1"/>
      <c r="I78" s="1"/>
      <c r="J78" s="4"/>
      <c r="K78" s="5"/>
      <c r="L78" s="5"/>
      <c r="M78" s="5"/>
      <c r="X78" s="2"/>
    </row>
    <row r="79" spans="1:24" s="3" customFormat="1" x14ac:dyDescent="0.2">
      <c r="A79" s="1"/>
      <c r="B79" s="1"/>
      <c r="C79" s="1"/>
      <c r="D79" s="1"/>
      <c r="E79" s="1"/>
      <c r="F79" s="1"/>
      <c r="G79" s="1"/>
      <c r="H79" s="1"/>
      <c r="I79" s="1"/>
      <c r="J79" s="4"/>
      <c r="K79" s="5"/>
      <c r="L79" s="5"/>
      <c r="M79" s="5"/>
      <c r="X79" s="2"/>
    </row>
    <row r="80" spans="1:24" s="3" customFormat="1" x14ac:dyDescent="0.2">
      <c r="A80" s="1"/>
      <c r="B80" s="1"/>
      <c r="C80" s="1"/>
      <c r="D80" s="1"/>
      <c r="E80" s="1"/>
      <c r="F80" s="1"/>
      <c r="G80" s="1"/>
      <c r="H80" s="1"/>
      <c r="I80" s="1"/>
      <c r="J80" s="4"/>
      <c r="K80" s="5"/>
      <c r="L80" s="5"/>
      <c r="M80" s="5"/>
      <c r="X80" s="2"/>
    </row>
    <row r="81" spans="1:24" s="3" customFormat="1" x14ac:dyDescent="0.2">
      <c r="A81" s="1"/>
      <c r="B81" s="1"/>
      <c r="C81" s="1"/>
      <c r="D81" s="1"/>
      <c r="E81" s="1"/>
      <c r="F81" s="1"/>
      <c r="G81" s="1"/>
      <c r="H81" s="1"/>
      <c r="I81" s="1"/>
      <c r="J81" s="4"/>
      <c r="K81" s="5"/>
      <c r="L81" s="5"/>
      <c r="M81" s="5"/>
      <c r="X81" s="2"/>
    </row>
    <row r="82" spans="1:24" s="3" customFormat="1" x14ac:dyDescent="0.2">
      <c r="A82" s="1"/>
      <c r="B82" s="1"/>
      <c r="C82" s="1"/>
      <c r="D82" s="1"/>
      <c r="E82" s="1"/>
      <c r="F82" s="1"/>
      <c r="G82" s="1"/>
      <c r="H82" s="1"/>
      <c r="I82" s="1"/>
      <c r="J82" s="4"/>
      <c r="K82" s="5"/>
      <c r="L82" s="5"/>
      <c r="M82" s="5"/>
      <c r="X82" s="2"/>
    </row>
    <row r="83" spans="1:24" s="3" customFormat="1" x14ac:dyDescent="0.2">
      <c r="A83" s="1"/>
      <c r="B83" s="1"/>
      <c r="C83" s="1"/>
      <c r="D83" s="1"/>
      <c r="E83" s="1"/>
      <c r="F83" s="1"/>
      <c r="G83" s="1"/>
      <c r="H83" s="1"/>
      <c r="I83" s="1"/>
      <c r="J83" s="4"/>
      <c r="K83" s="5"/>
      <c r="L83" s="5"/>
      <c r="M83" s="5"/>
      <c r="X83" s="2"/>
    </row>
    <row r="84" spans="1:24" s="3" customFormat="1" x14ac:dyDescent="0.2">
      <c r="A84" s="1"/>
      <c r="B84" s="1"/>
      <c r="C84" s="1"/>
      <c r="D84" s="1"/>
      <c r="E84" s="1"/>
      <c r="F84" s="1"/>
      <c r="G84" s="1"/>
      <c r="H84" s="1"/>
      <c r="I84" s="1"/>
      <c r="J84" s="4"/>
      <c r="K84" s="5"/>
      <c r="L84" s="5"/>
      <c r="M84" s="5"/>
      <c r="X84" s="2"/>
    </row>
    <row r="85" spans="1:24" s="3" customFormat="1" x14ac:dyDescent="0.2">
      <c r="A85" s="1"/>
      <c r="B85" s="1"/>
      <c r="C85" s="1"/>
      <c r="D85" s="1"/>
      <c r="E85" s="1"/>
      <c r="F85" s="1"/>
      <c r="G85" s="1"/>
      <c r="H85" s="1"/>
      <c r="I85" s="1"/>
      <c r="J85" s="4"/>
      <c r="K85" s="5"/>
      <c r="L85" s="5"/>
      <c r="M85" s="5"/>
      <c r="X85" s="2"/>
    </row>
    <row r="86" spans="1:24" s="3" customFormat="1" x14ac:dyDescent="0.2">
      <c r="A86" s="1"/>
      <c r="B86" s="1"/>
      <c r="C86" s="1"/>
      <c r="D86" s="1"/>
      <c r="E86" s="1"/>
      <c r="F86" s="1"/>
      <c r="G86" s="1"/>
      <c r="H86" s="1"/>
      <c r="I86" s="1"/>
      <c r="J86" s="4"/>
      <c r="K86" s="5"/>
      <c r="L86" s="5"/>
      <c r="M86" s="5"/>
      <c r="X86" s="2"/>
    </row>
    <row r="87" spans="1:24" s="3" customFormat="1" x14ac:dyDescent="0.2">
      <c r="A87" s="1"/>
      <c r="B87" s="1"/>
      <c r="C87" s="1"/>
      <c r="D87" s="1"/>
      <c r="E87" s="1"/>
      <c r="F87" s="1"/>
      <c r="G87" s="1"/>
      <c r="H87" s="1"/>
      <c r="I87" s="1"/>
      <c r="J87" s="4"/>
      <c r="K87" s="5"/>
      <c r="L87" s="5"/>
      <c r="M87" s="5"/>
      <c r="X87" s="2"/>
    </row>
    <row r="88" spans="1:24" s="3" customFormat="1" x14ac:dyDescent="0.2">
      <c r="A88" s="1"/>
      <c r="B88" s="1"/>
      <c r="C88" s="1"/>
      <c r="D88" s="1"/>
      <c r="E88" s="1"/>
      <c r="F88" s="1"/>
      <c r="G88" s="1"/>
      <c r="H88" s="1"/>
      <c r="I88" s="1"/>
      <c r="J88" s="4"/>
      <c r="K88" s="5"/>
      <c r="L88" s="5"/>
      <c r="M88" s="5"/>
      <c r="X88" s="2"/>
    </row>
    <row r="89" spans="1:24" s="3" customFormat="1" x14ac:dyDescent="0.2">
      <c r="A89" s="1"/>
      <c r="B89" s="1"/>
      <c r="C89" s="1"/>
      <c r="D89" s="1"/>
      <c r="E89" s="1"/>
      <c r="F89" s="1"/>
      <c r="G89" s="1"/>
      <c r="H89" s="1"/>
      <c r="I89" s="1"/>
      <c r="J89" s="4"/>
      <c r="K89" s="5"/>
      <c r="L89" s="5"/>
      <c r="M89" s="5"/>
      <c r="X89" s="2"/>
    </row>
    <row r="90" spans="1:24" s="3" customFormat="1" x14ac:dyDescent="0.2">
      <c r="A90" s="1"/>
      <c r="B90" s="1"/>
      <c r="C90" s="1"/>
      <c r="D90" s="1"/>
      <c r="E90" s="1"/>
      <c r="F90" s="1"/>
      <c r="G90" s="1"/>
      <c r="H90" s="1"/>
      <c r="I90" s="1"/>
      <c r="J90" s="4"/>
      <c r="K90" s="5"/>
      <c r="L90" s="5"/>
      <c r="M90" s="5"/>
      <c r="X90" s="2"/>
    </row>
    <row r="91" spans="1:24" s="3" customFormat="1" x14ac:dyDescent="0.2">
      <c r="A91" s="1"/>
      <c r="B91" s="1"/>
      <c r="C91" s="1"/>
      <c r="D91" s="1"/>
      <c r="E91" s="1"/>
      <c r="F91" s="1"/>
      <c r="G91" s="1"/>
      <c r="H91" s="1"/>
      <c r="I91" s="1"/>
      <c r="J91" s="4"/>
      <c r="K91" s="5"/>
      <c r="L91" s="5"/>
      <c r="M91" s="5"/>
      <c r="X91" s="2"/>
    </row>
    <row r="92" spans="1:24" s="3" customFormat="1" x14ac:dyDescent="0.2">
      <c r="A92" s="1"/>
      <c r="B92" s="1"/>
      <c r="C92" s="1"/>
      <c r="D92" s="1"/>
      <c r="E92" s="1"/>
      <c r="F92" s="1"/>
      <c r="G92" s="1"/>
      <c r="H92" s="1"/>
      <c r="I92" s="1"/>
      <c r="J92" s="4"/>
      <c r="K92" s="5"/>
      <c r="L92" s="5"/>
      <c r="M92" s="5"/>
      <c r="X92" s="2"/>
    </row>
    <row r="93" spans="1:24" s="3" customFormat="1" x14ac:dyDescent="0.2">
      <c r="A93" s="1"/>
      <c r="B93" s="1"/>
      <c r="C93" s="1"/>
      <c r="D93" s="1"/>
      <c r="E93" s="1"/>
      <c r="F93" s="1"/>
      <c r="G93" s="1"/>
      <c r="H93" s="1"/>
      <c r="I93" s="1"/>
      <c r="J93" s="4"/>
      <c r="K93" s="5"/>
      <c r="L93" s="5"/>
      <c r="M93" s="5"/>
      <c r="X93" s="2"/>
    </row>
    <row r="94" spans="1:24" s="3" customFormat="1" x14ac:dyDescent="0.2">
      <c r="A94" s="1"/>
      <c r="B94" s="1"/>
      <c r="C94" s="1"/>
      <c r="D94" s="1"/>
      <c r="E94" s="1"/>
      <c r="F94" s="1"/>
      <c r="G94" s="1"/>
      <c r="H94" s="1"/>
      <c r="I94" s="1"/>
      <c r="J94" s="4"/>
      <c r="K94" s="5"/>
      <c r="L94" s="5"/>
      <c r="M94" s="5"/>
      <c r="X94" s="2"/>
    </row>
    <row r="95" spans="1:24" s="3" customFormat="1" x14ac:dyDescent="0.2">
      <c r="A95" s="1"/>
      <c r="B95" s="1"/>
      <c r="C95" s="1"/>
      <c r="D95" s="1"/>
      <c r="E95" s="1"/>
      <c r="F95" s="1"/>
      <c r="G95" s="1"/>
      <c r="H95" s="1"/>
      <c r="I95" s="1"/>
      <c r="J95" s="4"/>
      <c r="K95" s="5"/>
      <c r="L95" s="5"/>
      <c r="M95" s="5"/>
      <c r="X95" s="2"/>
    </row>
    <row r="96" spans="1:24" s="3" customFormat="1" x14ac:dyDescent="0.2">
      <c r="A96" s="1"/>
      <c r="B96" s="1"/>
      <c r="C96" s="1"/>
      <c r="D96" s="1"/>
      <c r="E96" s="1"/>
      <c r="F96" s="1"/>
      <c r="G96" s="1"/>
      <c r="H96" s="1"/>
      <c r="I96" s="1"/>
      <c r="J96" s="4"/>
      <c r="K96" s="5"/>
      <c r="L96" s="5"/>
      <c r="M96" s="5"/>
      <c r="X96" s="2"/>
    </row>
    <row r="97" spans="1:24" s="3" customFormat="1" x14ac:dyDescent="0.2">
      <c r="A97" s="1"/>
      <c r="B97" s="1"/>
      <c r="C97" s="1"/>
      <c r="D97" s="1"/>
      <c r="E97" s="1"/>
      <c r="F97" s="1"/>
      <c r="G97" s="1"/>
      <c r="H97" s="1"/>
      <c r="I97" s="1"/>
      <c r="J97" s="4"/>
      <c r="K97" s="5"/>
      <c r="L97" s="5"/>
      <c r="M97" s="5"/>
      <c r="X97" s="2"/>
    </row>
    <row r="98" spans="1:24" s="3" customFormat="1" x14ac:dyDescent="0.2">
      <c r="A98" s="1"/>
      <c r="B98" s="1"/>
      <c r="C98" s="1"/>
      <c r="D98" s="1"/>
      <c r="E98" s="1"/>
      <c r="F98" s="1"/>
      <c r="G98" s="1"/>
      <c r="H98" s="1"/>
      <c r="I98" s="1"/>
      <c r="J98" s="4"/>
      <c r="K98" s="5"/>
      <c r="L98" s="5"/>
      <c r="M98" s="5"/>
      <c r="X98" s="2"/>
    </row>
    <row r="99" spans="1:24" s="3" customFormat="1" x14ac:dyDescent="0.2">
      <c r="A99" s="1"/>
      <c r="B99" s="1"/>
      <c r="C99" s="1"/>
      <c r="D99" s="1"/>
      <c r="E99" s="1"/>
      <c r="F99" s="1"/>
      <c r="G99" s="1"/>
      <c r="H99" s="1"/>
      <c r="I99" s="1"/>
      <c r="J99" s="4"/>
      <c r="K99" s="5"/>
      <c r="L99" s="5"/>
      <c r="M99" s="5"/>
      <c r="X99" s="2"/>
    </row>
    <row r="100" spans="1:24" s="3" customFormat="1" x14ac:dyDescent="0.2">
      <c r="A100" s="1"/>
      <c r="B100" s="1"/>
      <c r="C100" s="1"/>
      <c r="D100" s="1"/>
      <c r="E100" s="1"/>
      <c r="F100" s="1"/>
      <c r="G100" s="1"/>
      <c r="H100" s="1"/>
      <c r="I100" s="1"/>
      <c r="J100" s="4"/>
      <c r="K100" s="5"/>
      <c r="L100" s="5"/>
      <c r="M100" s="5"/>
      <c r="X100" s="2"/>
    </row>
    <row r="101" spans="1:24" s="3" customFormat="1" x14ac:dyDescent="0.2">
      <c r="A101" s="1"/>
      <c r="B101" s="1"/>
      <c r="C101" s="1"/>
      <c r="D101" s="1"/>
      <c r="E101" s="1"/>
      <c r="F101" s="1"/>
      <c r="G101" s="1"/>
      <c r="H101" s="1"/>
      <c r="I101" s="1"/>
      <c r="J101" s="4"/>
      <c r="K101" s="5"/>
      <c r="L101" s="5"/>
      <c r="M101" s="5"/>
      <c r="X101" s="2"/>
    </row>
    <row r="102" spans="1:24" s="3" customFormat="1" x14ac:dyDescent="0.2">
      <c r="A102" s="1"/>
      <c r="B102" s="1"/>
      <c r="C102" s="1"/>
      <c r="D102" s="1"/>
      <c r="E102" s="1"/>
      <c r="F102" s="1"/>
      <c r="G102" s="1"/>
      <c r="H102" s="1"/>
      <c r="I102" s="1"/>
      <c r="J102" s="4"/>
      <c r="K102" s="5"/>
      <c r="L102" s="5"/>
      <c r="M102" s="5"/>
      <c r="X102" s="2"/>
    </row>
    <row r="103" spans="1:24" s="3" customFormat="1" x14ac:dyDescent="0.2">
      <c r="A103" s="1"/>
      <c r="B103" s="1"/>
      <c r="C103" s="1"/>
      <c r="D103" s="1"/>
      <c r="E103" s="1"/>
      <c r="F103" s="1"/>
      <c r="G103" s="1"/>
      <c r="H103" s="1"/>
      <c r="I103" s="1"/>
      <c r="J103" s="4"/>
      <c r="K103" s="5"/>
      <c r="L103" s="5"/>
      <c r="M103" s="5"/>
      <c r="X103" s="2"/>
    </row>
    <row r="104" spans="1:24" s="3" customFormat="1" x14ac:dyDescent="0.2">
      <c r="A104" s="1"/>
      <c r="B104" s="1"/>
      <c r="C104" s="1"/>
      <c r="D104" s="1"/>
      <c r="E104" s="1"/>
      <c r="F104" s="1"/>
      <c r="G104" s="1"/>
      <c r="H104" s="1"/>
      <c r="I104" s="1"/>
      <c r="J104" s="4"/>
      <c r="K104" s="5"/>
      <c r="L104" s="5"/>
      <c r="M104" s="5"/>
      <c r="X104" s="2"/>
    </row>
    <row r="105" spans="1:24" s="3" customFormat="1" x14ac:dyDescent="0.2">
      <c r="A105" s="1"/>
      <c r="B105" s="1"/>
      <c r="C105" s="1"/>
      <c r="D105" s="1"/>
      <c r="E105" s="1"/>
      <c r="F105" s="1"/>
      <c r="G105" s="1"/>
      <c r="H105" s="1"/>
      <c r="I105" s="1"/>
      <c r="J105" s="4"/>
      <c r="K105" s="5"/>
      <c r="L105" s="5"/>
      <c r="M105" s="5"/>
      <c r="X105" s="2"/>
    </row>
    <row r="106" spans="1:24" s="3" customFormat="1" x14ac:dyDescent="0.2">
      <c r="A106" s="1"/>
      <c r="B106" s="1"/>
      <c r="C106" s="1"/>
      <c r="D106" s="1"/>
      <c r="E106" s="1"/>
      <c r="F106" s="1"/>
      <c r="G106" s="1"/>
      <c r="H106" s="1"/>
      <c r="I106" s="1"/>
      <c r="J106" s="4"/>
      <c r="K106" s="5"/>
      <c r="L106" s="5"/>
      <c r="M106" s="5"/>
      <c r="X106" s="2"/>
    </row>
    <row r="107" spans="1:24" s="3" customFormat="1" x14ac:dyDescent="0.2">
      <c r="A107" s="1"/>
      <c r="B107" s="1"/>
      <c r="C107" s="1"/>
      <c r="D107" s="1"/>
      <c r="E107" s="1"/>
      <c r="F107" s="1"/>
      <c r="G107" s="1"/>
      <c r="H107" s="1"/>
      <c r="I107" s="1"/>
      <c r="J107" s="4"/>
      <c r="K107" s="5"/>
      <c r="L107" s="5"/>
      <c r="M107" s="5"/>
      <c r="X107" s="2"/>
    </row>
    <row r="108" spans="1:24" s="3" customFormat="1" x14ac:dyDescent="0.2">
      <c r="A108" s="1"/>
      <c r="B108" s="1"/>
      <c r="C108" s="1"/>
      <c r="D108" s="1"/>
      <c r="E108" s="1"/>
      <c r="F108" s="1"/>
      <c r="G108" s="1"/>
      <c r="H108" s="1"/>
      <c r="I108" s="1"/>
      <c r="J108" s="4"/>
      <c r="K108" s="5"/>
      <c r="L108" s="5"/>
      <c r="M108" s="5"/>
      <c r="X108" s="2"/>
    </row>
    <row r="109" spans="1:24" s="3" customFormat="1" x14ac:dyDescent="0.2">
      <c r="A109" s="1"/>
      <c r="B109" s="1"/>
      <c r="C109" s="1"/>
      <c r="D109" s="1"/>
      <c r="E109" s="1"/>
      <c r="F109" s="1"/>
      <c r="G109" s="1"/>
      <c r="H109" s="1"/>
      <c r="I109" s="1"/>
      <c r="J109" s="4"/>
      <c r="K109" s="5"/>
      <c r="L109" s="5"/>
      <c r="M109" s="5"/>
      <c r="X109" s="2"/>
    </row>
    <row r="110" spans="1:24" s="3" customFormat="1" x14ac:dyDescent="0.2">
      <c r="A110" s="1"/>
      <c r="B110" s="1"/>
      <c r="C110" s="1"/>
      <c r="D110" s="1"/>
      <c r="E110" s="1"/>
      <c r="F110" s="1"/>
      <c r="G110" s="1"/>
      <c r="H110" s="1"/>
      <c r="I110" s="1"/>
      <c r="J110" s="4"/>
      <c r="K110" s="5"/>
      <c r="L110" s="5"/>
      <c r="M110" s="5"/>
      <c r="X110" s="2"/>
    </row>
    <row r="111" spans="1:24" s="3" customFormat="1" x14ac:dyDescent="0.2">
      <c r="A111" s="1"/>
      <c r="B111" s="1"/>
      <c r="C111" s="1"/>
      <c r="D111" s="1"/>
      <c r="E111" s="1"/>
      <c r="F111" s="1"/>
      <c r="G111" s="1"/>
      <c r="H111" s="1"/>
      <c r="I111" s="1"/>
      <c r="J111" s="4"/>
      <c r="K111" s="5"/>
      <c r="L111" s="5"/>
      <c r="M111" s="5"/>
      <c r="X111" s="2"/>
    </row>
    <row r="112" spans="1:24" s="3" customFormat="1" x14ac:dyDescent="0.2">
      <c r="A112" s="1"/>
      <c r="B112" s="1"/>
      <c r="C112" s="1"/>
      <c r="D112" s="1"/>
      <c r="E112" s="1"/>
      <c r="F112" s="1"/>
      <c r="G112" s="1"/>
      <c r="H112" s="1"/>
      <c r="I112" s="1"/>
      <c r="J112" s="4"/>
      <c r="K112" s="5"/>
      <c r="L112" s="5"/>
      <c r="M112" s="5"/>
      <c r="X112" s="2"/>
    </row>
    <row r="113" spans="1:24" s="3" customFormat="1" x14ac:dyDescent="0.2">
      <c r="A113" s="1"/>
      <c r="B113" s="1"/>
      <c r="C113" s="1"/>
      <c r="D113" s="1"/>
      <c r="E113" s="1"/>
      <c r="F113" s="1"/>
      <c r="G113" s="1"/>
      <c r="H113" s="1"/>
      <c r="I113" s="1"/>
      <c r="J113" s="4"/>
      <c r="K113" s="5"/>
      <c r="L113" s="5"/>
      <c r="M113" s="5"/>
      <c r="X113" s="2"/>
    </row>
    <row r="114" spans="1:24" s="3" customFormat="1" x14ac:dyDescent="0.2">
      <c r="A114" s="1"/>
      <c r="B114" s="1"/>
      <c r="C114" s="1"/>
      <c r="D114" s="1"/>
      <c r="E114" s="1"/>
      <c r="F114" s="1"/>
      <c r="G114" s="1"/>
      <c r="H114" s="1"/>
      <c r="I114" s="1"/>
      <c r="J114" s="4"/>
      <c r="K114" s="5"/>
      <c r="L114" s="5"/>
      <c r="M114" s="5"/>
      <c r="X114" s="2"/>
    </row>
    <row r="115" spans="1:24" s="3" customFormat="1" x14ac:dyDescent="0.2">
      <c r="A115" s="1"/>
      <c r="B115" s="1"/>
      <c r="C115" s="1"/>
      <c r="D115" s="1"/>
      <c r="E115" s="1"/>
      <c r="F115" s="1"/>
      <c r="G115" s="1"/>
      <c r="H115" s="1"/>
      <c r="I115" s="1"/>
      <c r="J115" s="4"/>
      <c r="K115" s="5"/>
      <c r="L115" s="5"/>
      <c r="M115" s="5"/>
      <c r="X115" s="2"/>
    </row>
    <row r="116" spans="1:24" s="3" customFormat="1" x14ac:dyDescent="0.2">
      <c r="A116" s="1"/>
      <c r="B116" s="1"/>
      <c r="C116" s="1"/>
      <c r="D116" s="1"/>
      <c r="E116" s="1"/>
      <c r="F116" s="1"/>
      <c r="G116" s="1"/>
      <c r="H116" s="1"/>
      <c r="I116" s="1"/>
      <c r="J116" s="4"/>
      <c r="K116" s="5"/>
      <c r="L116" s="5"/>
      <c r="M116" s="5"/>
      <c r="X116" s="2"/>
    </row>
    <row r="117" spans="1:24" s="3" customFormat="1" x14ac:dyDescent="0.2">
      <c r="A117" s="1"/>
      <c r="B117" s="1"/>
      <c r="C117" s="1"/>
      <c r="D117" s="1"/>
      <c r="E117" s="1"/>
      <c r="F117" s="1"/>
      <c r="G117" s="1"/>
      <c r="H117" s="1"/>
      <c r="I117" s="1"/>
      <c r="J117" s="4"/>
      <c r="K117" s="5"/>
      <c r="L117" s="5"/>
      <c r="M117" s="5"/>
      <c r="X117" s="2"/>
    </row>
    <row r="118" spans="1:24" s="3" customFormat="1" x14ac:dyDescent="0.2">
      <c r="A118" s="1"/>
      <c r="B118" s="1"/>
      <c r="C118" s="1"/>
      <c r="D118" s="1"/>
      <c r="E118" s="1"/>
      <c r="F118" s="1"/>
      <c r="G118" s="1"/>
      <c r="H118" s="1"/>
      <c r="I118" s="1"/>
      <c r="J118" s="4"/>
      <c r="K118" s="5"/>
      <c r="L118" s="5"/>
      <c r="M118" s="5"/>
      <c r="X118" s="2"/>
    </row>
    <row r="119" spans="1:24" s="3" customFormat="1" x14ac:dyDescent="0.2">
      <c r="A119" s="1"/>
      <c r="B119" s="1"/>
      <c r="C119" s="1"/>
      <c r="D119" s="1"/>
      <c r="E119" s="1"/>
      <c r="F119" s="1"/>
      <c r="G119" s="1"/>
      <c r="H119" s="1"/>
      <c r="I119" s="1"/>
      <c r="J119" s="4"/>
      <c r="K119" s="5"/>
      <c r="L119" s="5"/>
      <c r="M119" s="5"/>
      <c r="X119" s="2"/>
    </row>
    <row r="120" spans="1:24" s="3" customFormat="1" x14ac:dyDescent="0.2">
      <c r="A120" s="1"/>
      <c r="B120" s="1"/>
      <c r="C120" s="1"/>
      <c r="D120" s="1"/>
      <c r="E120" s="1"/>
      <c r="F120" s="1"/>
      <c r="G120" s="1"/>
      <c r="H120" s="1"/>
      <c r="I120" s="1"/>
      <c r="J120" s="4"/>
      <c r="K120" s="5"/>
      <c r="L120" s="5"/>
      <c r="M120" s="5"/>
      <c r="X120" s="2"/>
    </row>
    <row r="121" spans="1:24" s="3" customFormat="1" x14ac:dyDescent="0.2">
      <c r="A121" s="1"/>
      <c r="B121" s="1"/>
      <c r="C121" s="1"/>
      <c r="D121" s="1"/>
      <c r="E121" s="1"/>
      <c r="F121" s="1"/>
      <c r="G121" s="1"/>
      <c r="H121" s="1"/>
      <c r="I121" s="1"/>
      <c r="J121" s="4"/>
      <c r="K121" s="5"/>
      <c r="L121" s="5"/>
      <c r="M121" s="5"/>
      <c r="X121" s="2"/>
    </row>
    <row r="122" spans="1:24" s="3" customFormat="1" x14ac:dyDescent="0.2">
      <c r="A122" s="1"/>
      <c r="B122" s="1"/>
      <c r="C122" s="1"/>
      <c r="D122" s="1"/>
      <c r="E122" s="1"/>
      <c r="F122" s="1"/>
      <c r="G122" s="1"/>
      <c r="H122" s="1"/>
      <c r="I122" s="1"/>
      <c r="J122" s="4"/>
      <c r="K122" s="5"/>
      <c r="L122" s="5"/>
      <c r="M122" s="5"/>
      <c r="X122" s="2"/>
    </row>
    <row r="123" spans="1:24" s="3" customFormat="1" x14ac:dyDescent="0.2">
      <c r="A123" s="1"/>
      <c r="B123" s="1"/>
      <c r="C123" s="1"/>
      <c r="D123" s="1"/>
      <c r="E123" s="1"/>
      <c r="F123" s="1"/>
      <c r="G123" s="1"/>
      <c r="H123" s="1"/>
      <c r="I123" s="1"/>
      <c r="J123" s="4"/>
      <c r="K123" s="5"/>
      <c r="L123" s="5"/>
      <c r="M123" s="5"/>
      <c r="X123" s="2"/>
    </row>
    <row r="124" spans="1:24" s="3" customFormat="1" x14ac:dyDescent="0.2">
      <c r="A124" s="1"/>
      <c r="B124" s="1"/>
      <c r="C124" s="1"/>
      <c r="D124" s="1"/>
      <c r="E124" s="1"/>
      <c r="F124" s="1"/>
      <c r="G124" s="1"/>
      <c r="H124" s="1"/>
      <c r="I124" s="1"/>
      <c r="J124" s="4"/>
      <c r="K124" s="5"/>
      <c r="L124" s="5"/>
      <c r="M124" s="5"/>
      <c r="X124" s="2"/>
    </row>
    <row r="125" spans="1:24" s="3" customFormat="1" x14ac:dyDescent="0.2">
      <c r="A125" s="1"/>
      <c r="B125" s="1"/>
      <c r="C125" s="1"/>
      <c r="D125" s="1"/>
      <c r="E125" s="1"/>
      <c r="F125" s="1"/>
      <c r="G125" s="1"/>
      <c r="H125" s="1"/>
      <c r="I125" s="1"/>
      <c r="J125" s="4"/>
      <c r="K125" s="5"/>
      <c r="L125" s="5"/>
      <c r="M125" s="5"/>
      <c r="X125" s="2"/>
    </row>
    <row r="126" spans="1:24" s="3" customFormat="1" x14ac:dyDescent="0.2">
      <c r="A126" s="1"/>
      <c r="B126" s="1"/>
      <c r="C126" s="1"/>
      <c r="D126" s="1"/>
      <c r="E126" s="1"/>
      <c r="F126" s="1"/>
      <c r="G126" s="1"/>
      <c r="H126" s="1"/>
      <c r="I126" s="1"/>
      <c r="J126" s="4"/>
      <c r="K126" s="5"/>
      <c r="L126" s="5"/>
      <c r="M126" s="5"/>
      <c r="X126" s="2"/>
    </row>
    <row r="127" spans="1:24" s="3" customFormat="1" x14ac:dyDescent="0.2">
      <c r="A127" s="1"/>
      <c r="B127" s="1"/>
      <c r="C127" s="1"/>
      <c r="D127" s="1"/>
      <c r="E127" s="1"/>
      <c r="F127" s="1"/>
      <c r="G127" s="1"/>
      <c r="H127" s="1"/>
      <c r="I127" s="1"/>
      <c r="J127" s="4"/>
      <c r="K127" s="5"/>
      <c r="L127" s="5"/>
      <c r="M127" s="5"/>
      <c r="X127" s="2"/>
    </row>
    <row r="128" spans="1:24" s="3" customFormat="1" x14ac:dyDescent="0.2">
      <c r="A128" s="1"/>
      <c r="B128" s="1"/>
      <c r="C128" s="1"/>
      <c r="D128" s="1"/>
      <c r="E128" s="1"/>
      <c r="F128" s="1"/>
      <c r="G128" s="1"/>
      <c r="H128" s="1"/>
      <c r="I128" s="1"/>
      <c r="J128" s="4"/>
      <c r="K128" s="5"/>
      <c r="L128" s="5"/>
      <c r="M128" s="5"/>
      <c r="X128" s="2"/>
    </row>
  </sheetData>
  <sortState ref="F9:V31">
    <sortCondition ref="F8"/>
  </sortState>
  <mergeCells count="21">
    <mergeCell ref="X6:X7"/>
    <mergeCell ref="J6:J7"/>
    <mergeCell ref="K6:K7"/>
    <mergeCell ref="L6:L7"/>
    <mergeCell ref="M6:M7"/>
    <mergeCell ref="N6:N7"/>
    <mergeCell ref="O6:O7"/>
    <mergeCell ref="W6:W7"/>
    <mergeCell ref="P6:P7"/>
    <mergeCell ref="Q6:Q7"/>
    <mergeCell ref="T6:T7"/>
    <mergeCell ref="A5:W5"/>
    <mergeCell ref="A6:A7"/>
    <mergeCell ref="B6:B7"/>
    <mergeCell ref="F6:F7"/>
    <mergeCell ref="C6:C7"/>
    <mergeCell ref="D6:D7"/>
    <mergeCell ref="E6:E7"/>
    <mergeCell ref="G6:G7"/>
    <mergeCell ref="H6:H7"/>
    <mergeCell ref="I6:I7"/>
  </mergeCells>
  <printOptions horizontalCentered="1"/>
  <pageMargins left="0.78740157480314965" right="0.78740157480314965" top="0.6692913385826772" bottom="0.86614173228346458" header="0.27559055118110237" footer="0.39370078740157483"/>
  <pageSetup paperSize="9" scale="40" firstPageNumber="13" fitToHeight="3" orientation="landscape" useFirstPageNumber="1" r:id="rId1"/>
  <headerFooter alignWithMargins="0">
    <oddFooter>&amp;L&amp;"Arial,Kurzíva"Zastupitelstvo Olomouckého kraje 23. 4. 2018
32. Aktualizace plánu investic na rok 2018
Příloha č. 2) Projekty z dotace&amp;R&amp;"Arial,Kurzíva"&amp;12Strana &amp;P (celkem 26)</oddFooter>
  </headerFooter>
  <rowBreaks count="2" manualBreakCount="2">
    <brk id="19" max="22" man="1"/>
    <brk id="3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Školství - ORJ 52 </vt:lpstr>
      <vt:lpstr>'Školství - ORJ 52 '!Názvy_tisku</vt:lpstr>
      <vt:lpstr>'Školství - ORJ 52 '!Oblast_tisku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Kypusová Marta</cp:lastModifiedBy>
  <cp:lastPrinted>2018-04-09T13:10:12Z</cp:lastPrinted>
  <dcterms:created xsi:type="dcterms:W3CDTF">2016-08-30T04:34:57Z</dcterms:created>
  <dcterms:modified xsi:type="dcterms:W3CDTF">2018-04-10T06:32:31Z</dcterms:modified>
</cp:coreProperties>
</file>