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ROK 1.6.2020\"/>
    </mc:Choice>
  </mc:AlternateContent>
  <bookViews>
    <workbookView xWindow="0" yWindow="0" windowWidth="28800" windowHeight="10950" tabRatio="861" activeTab="7"/>
  </bookViews>
  <sheets>
    <sheet name="Rekapitulace dle oblasti" sheetId="26" r:id="rId1"/>
    <sheet name="1601" sheetId="25" r:id="rId2"/>
    <sheet name="1602" sheetId="27" r:id="rId3"/>
    <sheet name="1603" sheetId="42" r:id="rId4"/>
    <sheet name="1604" sheetId="43" r:id="rId5"/>
    <sheet name="1606" sheetId="44" r:id="rId6"/>
    <sheet name="1607" sheetId="45" r:id="rId7"/>
    <sheet name="1608" sheetId="46" r:id="rId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0">'Rekapitulace dle oblasti'!$A$64596</definedName>
    <definedName name="A">#REF!</definedName>
    <definedName name="dfjk" localSheetId="5">#REF!</definedName>
    <definedName name="dfjk" localSheetId="6">#REF!</definedName>
    <definedName name="dfjk" localSheetId="7">#REF!</definedName>
    <definedName name="dfjk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0">#REF!</definedName>
    <definedName name="názvy.tisku">#REF!</definedName>
    <definedName name="_xlnm.Print_Area" localSheetId="1">'1601'!$A$1:$I$54</definedName>
    <definedName name="_xlnm.Print_Area" localSheetId="2">'1602'!$A$1:$I$54</definedName>
    <definedName name="_xlnm.Print_Area" localSheetId="3">'1603'!$A$1:$I$54</definedName>
    <definedName name="_xlnm.Print_Area" localSheetId="4">'1604'!$A$1:$I$54</definedName>
    <definedName name="_xlnm.Print_Area" localSheetId="5">'1606'!$A$1:$I$54</definedName>
    <definedName name="_xlnm.Print_Area" localSheetId="6">'1607'!$A$1:$I$54</definedName>
    <definedName name="_xlnm.Print_Area" localSheetId="7">'1608'!$A$1:$I$54</definedName>
    <definedName name="_xlnm.Print_Area" localSheetId="0">'Rekapitulace dle oblasti'!$A$1:$N$34</definedName>
  </definedNames>
  <calcPr calcId="162913"/>
</workbook>
</file>

<file path=xl/calcChain.xml><?xml version="1.0" encoding="utf-8"?>
<calcChain xmlns="http://schemas.openxmlformats.org/spreadsheetml/2006/main">
  <c r="E52" i="42" l="1"/>
  <c r="H50" i="27"/>
  <c r="E52" i="27"/>
  <c r="E52" i="44" l="1"/>
  <c r="H53" i="45"/>
  <c r="H52" i="45"/>
  <c r="H51" i="45"/>
  <c r="H50" i="45"/>
  <c r="N20" i="26" l="1"/>
  <c r="E17" i="26"/>
  <c r="F18" i="26"/>
  <c r="L19" i="26"/>
  <c r="L18" i="26"/>
  <c r="I19" i="26"/>
  <c r="I16" i="26"/>
  <c r="L17" i="26"/>
  <c r="L16" i="26"/>
  <c r="L15" i="26"/>
  <c r="M19" i="26"/>
  <c r="M18" i="26"/>
  <c r="M17" i="26"/>
  <c r="M16" i="26"/>
  <c r="M15" i="26"/>
  <c r="I54" i="46"/>
  <c r="G54" i="46"/>
  <c r="F54" i="46"/>
  <c r="E54" i="46"/>
  <c r="H53" i="46"/>
  <c r="H52" i="46"/>
  <c r="H51" i="46"/>
  <c r="H50" i="46"/>
  <c r="I42" i="46"/>
  <c r="I41" i="46"/>
  <c r="I40" i="46"/>
  <c r="I37" i="46"/>
  <c r="G29" i="46"/>
  <c r="G26" i="46"/>
  <c r="G32" i="46" s="1"/>
  <c r="I20" i="46"/>
  <c r="I21" i="46" s="1"/>
  <c r="I25" i="46" s="1"/>
  <c r="H20" i="46"/>
  <c r="H21" i="46" s="1"/>
  <c r="H25" i="46" s="1"/>
  <c r="G18" i="46"/>
  <c r="G19" i="26" s="1"/>
  <c r="G17" i="46"/>
  <c r="F19" i="26" s="1"/>
  <c r="G16" i="46"/>
  <c r="E19" i="26" s="1"/>
  <c r="I54" i="45"/>
  <c r="G54" i="45"/>
  <c r="F54" i="45"/>
  <c r="E54" i="45"/>
  <c r="H54" i="45"/>
  <c r="I42" i="45"/>
  <c r="I41" i="45"/>
  <c r="I40" i="45"/>
  <c r="I37" i="45"/>
  <c r="G29" i="45"/>
  <c r="G26" i="45"/>
  <c r="G32" i="45" s="1"/>
  <c r="I20" i="45"/>
  <c r="I21" i="45" s="1"/>
  <c r="I25" i="45" s="1"/>
  <c r="H20" i="45"/>
  <c r="H21" i="45" s="1"/>
  <c r="H25" i="45" s="1"/>
  <c r="G18" i="45"/>
  <c r="G18" i="26" s="1"/>
  <c r="G17" i="45"/>
  <c r="G16" i="45"/>
  <c r="E18" i="26" s="1"/>
  <c r="I54" i="44"/>
  <c r="G54" i="44"/>
  <c r="F54" i="44"/>
  <c r="E54" i="44"/>
  <c r="H53" i="44"/>
  <c r="H52" i="44"/>
  <c r="H51" i="44"/>
  <c r="H50" i="44"/>
  <c r="I42" i="44"/>
  <c r="I41" i="44"/>
  <c r="I40" i="44"/>
  <c r="I37" i="44"/>
  <c r="G29" i="44"/>
  <c r="G26" i="44"/>
  <c r="G32" i="44" s="1"/>
  <c r="I20" i="44"/>
  <c r="I21" i="44" s="1"/>
  <c r="I25" i="44" s="1"/>
  <c r="H20" i="44"/>
  <c r="H21" i="44" s="1"/>
  <c r="H25" i="44" s="1"/>
  <c r="G18" i="44"/>
  <c r="G17" i="26" s="1"/>
  <c r="G17" i="44"/>
  <c r="F17" i="26" s="1"/>
  <c r="G16" i="44"/>
  <c r="I54" i="43"/>
  <c r="G54" i="43"/>
  <c r="F54" i="43"/>
  <c r="E54" i="43"/>
  <c r="H53" i="43"/>
  <c r="H52" i="43"/>
  <c r="H51" i="43"/>
  <c r="H50" i="43"/>
  <c r="I42" i="43"/>
  <c r="I41" i="43"/>
  <c r="I40" i="43"/>
  <c r="I37" i="43"/>
  <c r="G29" i="43"/>
  <c r="G26" i="43"/>
  <c r="G32" i="43" s="1"/>
  <c r="I20" i="43"/>
  <c r="I21" i="43" s="1"/>
  <c r="I25" i="43" s="1"/>
  <c r="H20" i="43"/>
  <c r="H21" i="43" s="1"/>
  <c r="H25" i="43" s="1"/>
  <c r="G18" i="43"/>
  <c r="G16" i="26" s="1"/>
  <c r="G17" i="43"/>
  <c r="F16" i="26" s="1"/>
  <c r="G16" i="43"/>
  <c r="E16" i="26" s="1"/>
  <c r="I54" i="42"/>
  <c r="G54" i="42"/>
  <c r="F54" i="42"/>
  <c r="E54" i="42"/>
  <c r="H53" i="42"/>
  <c r="H52" i="42"/>
  <c r="H51" i="42"/>
  <c r="H50" i="42"/>
  <c r="I42" i="42"/>
  <c r="I41" i="42"/>
  <c r="I40" i="42"/>
  <c r="I37" i="42"/>
  <c r="G29" i="42"/>
  <c r="G26" i="42"/>
  <c r="G32" i="42" s="1"/>
  <c r="I20" i="42"/>
  <c r="I21" i="42" s="1"/>
  <c r="I25" i="42" s="1"/>
  <c r="H20" i="42"/>
  <c r="H21" i="42" s="1"/>
  <c r="H25" i="42" s="1"/>
  <c r="G18" i="42"/>
  <c r="G15" i="26" s="1"/>
  <c r="G17" i="42"/>
  <c r="F15" i="26" s="1"/>
  <c r="G16" i="42"/>
  <c r="E15" i="26" s="1"/>
  <c r="H54" i="46" l="1"/>
  <c r="G20" i="46"/>
  <c r="G21" i="46" s="1"/>
  <c r="H54" i="43"/>
  <c r="G20" i="43"/>
  <c r="G21" i="43" s="1"/>
  <c r="H54" i="42"/>
  <c r="I15" i="26"/>
  <c r="G20" i="42"/>
  <c r="G21" i="42" s="1"/>
  <c r="H15" i="26" s="1"/>
  <c r="J15" i="26"/>
  <c r="H54" i="44"/>
  <c r="I17" i="26"/>
  <c r="G20" i="44"/>
  <c r="G21" i="44" s="1"/>
  <c r="G25" i="44" s="1"/>
  <c r="I18" i="26"/>
  <c r="G20" i="45"/>
  <c r="G21" i="45" s="1"/>
  <c r="G25" i="42"/>
  <c r="K15" i="26" l="1"/>
  <c r="G25" i="46"/>
  <c r="H19" i="26"/>
  <c r="G25" i="43"/>
  <c r="H16" i="26"/>
  <c r="H17" i="26"/>
  <c r="G25" i="45"/>
  <c r="H18" i="26"/>
  <c r="H20" i="27"/>
  <c r="K19" i="26" l="1"/>
  <c r="J19" i="26"/>
  <c r="K16" i="26"/>
  <c r="J16" i="26"/>
  <c r="K17" i="26"/>
  <c r="J17" i="26"/>
  <c r="K18" i="26"/>
  <c r="J18" i="26"/>
  <c r="G26" i="27"/>
  <c r="G26" i="25"/>
  <c r="G29" i="25"/>
  <c r="I20" i="25"/>
  <c r="I21" i="25" s="1"/>
  <c r="I25" i="25" s="1"/>
  <c r="H20" i="25"/>
  <c r="H21" i="25" s="1"/>
  <c r="H25" i="25" s="1"/>
  <c r="G18" i="25"/>
  <c r="G17" i="25"/>
  <c r="G16" i="25"/>
  <c r="E13" i="26" s="1"/>
  <c r="E54" i="27"/>
  <c r="I20" i="27"/>
  <c r="I21" i="27" s="1"/>
  <c r="I25" i="27" s="1"/>
  <c r="H21" i="27"/>
  <c r="H25" i="27" s="1"/>
  <c r="G17" i="27"/>
  <c r="G20" i="25" l="1"/>
  <c r="G21" i="25" s="1"/>
  <c r="H13" i="26" l="1"/>
  <c r="G25" i="25"/>
  <c r="I37" i="25" l="1"/>
  <c r="G32" i="25" l="1"/>
  <c r="G32" i="27"/>
  <c r="L14" i="26"/>
  <c r="I14" i="26" l="1"/>
  <c r="L13" i="26"/>
  <c r="L20" i="26" s="1"/>
  <c r="I13" i="26" l="1"/>
  <c r="I20" i="26" s="1"/>
  <c r="J13" i="26" l="1"/>
  <c r="I40" i="27" l="1"/>
  <c r="I41" i="27"/>
  <c r="I42" i="27"/>
  <c r="I37" i="27"/>
  <c r="I40" i="25"/>
  <c r="I41" i="25"/>
  <c r="I42" i="25"/>
  <c r="H50" i="25" l="1"/>
  <c r="M13" i="26" l="1"/>
  <c r="M20" i="26" l="1"/>
  <c r="N21" i="26" s="1"/>
  <c r="G54" i="27" l="1"/>
  <c r="F54" i="27"/>
  <c r="H53" i="27"/>
  <c r="H52" i="27"/>
  <c r="H51" i="27"/>
  <c r="G29" i="27"/>
  <c r="F14" i="26"/>
  <c r="G18" i="27"/>
  <c r="G16" i="27"/>
  <c r="E14" i="26" s="1"/>
  <c r="E20" i="26" s="1"/>
  <c r="G14" i="26" l="1"/>
  <c r="G20" i="27"/>
  <c r="G21" i="27" s="1"/>
  <c r="G25" i="27" s="1"/>
  <c r="I54" i="27"/>
  <c r="H54" i="27"/>
  <c r="H14" i="26" l="1"/>
  <c r="H26" i="26" l="1"/>
  <c r="H20" i="26"/>
  <c r="J14" i="26"/>
  <c r="K14" i="26"/>
  <c r="J20" i="26" l="1"/>
  <c r="G13" i="26"/>
  <c r="G20" i="26" s="1"/>
  <c r="G54" i="25" l="1"/>
  <c r="F54" i="25"/>
  <c r="E54" i="25"/>
  <c r="H53" i="25"/>
  <c r="H52" i="25"/>
  <c r="H51" i="25"/>
  <c r="F13" i="26"/>
  <c r="F20" i="26" s="1"/>
  <c r="H54" i="25" l="1"/>
  <c r="I54" i="25"/>
  <c r="H27" i="26" l="1"/>
  <c r="K13" i="26"/>
  <c r="H32" i="26" s="1"/>
  <c r="K20" i="26" l="1"/>
  <c r="K21" i="26" s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<sst xmlns="http://schemas.openxmlformats.org/spreadsheetml/2006/main" count="504" uniqueCount="131">
  <si>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</si>
  <si>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</si>
  <si>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</si>
  <si>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</si>
  <si>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</si>
  <si>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</si>
  <si>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</si>
  <si>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</si>
  <si>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</si>
  <si>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</si>
  <si>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</si>
  <si>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</si>
  <si>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</si>
  <si>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</si>
  <si>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</si>
  <si>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</si>
  <si>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</si>
  <si>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</si>
  <si>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</si>
  <si>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</si>
  <si>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</si>
  <si>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</si>
  <si>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</si>
  <si>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</si>
  <si>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</si>
  <si>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</si>
  <si>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</si>
  <si>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</si>
  <si>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</si>
  <si>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</si>
  <si>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</si>
  <si>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</si>
  <si>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</si>
  <si>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</si>
  <si>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</si>
  <si>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</si>
  <si>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</si>
  <si>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</si>
  <si>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</si>
  <si>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</si>
  <si>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</si>
  <si>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</si>
  <si>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</si>
  <si>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</si>
  <si>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</si>
  <si>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</si>
  <si>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</si>
  <si>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</si>
  <si>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</si>
  <si>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</si>
  <si>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</si>
  <si>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</si>
  <si>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</si>
  <si>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</si>
  <si>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</si>
  <si>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</si>
  <si>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</si>
  <si>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</si>
  <si>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</si>
  <si>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</si>
  <si>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</si>
  <si>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</si>
  <si>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</si>
  <si>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</si>
  <si>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</si>
  <si>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</si>
  <si>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</si>
  <si>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</si>
  <si>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</si>
  <si>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</si>
  <si>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</si>
  <si>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</si>
  <si>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</si>
  <si>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</si>
  <si>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</si>
  <si>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Rekapitulace hospodaření /výsledek hospodaření/ za  rok  2019</t>
  </si>
  <si>
    <t>b) Výsledek hospod. předcház. účet. období k 31.12.2019</t>
  </si>
  <si>
    <t>Stav k 1.1.2019</t>
  </si>
  <si>
    <t>Vědecká knihovna v Olomouci</t>
  </si>
  <si>
    <t>Vlastivědné muzeum v Olomouci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</si>
  <si>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</si>
  <si>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</si>
  <si>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</si>
  <si>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</si>
  <si>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</si>
  <si>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Horní náměstí 7/7, Přerov I - Město</t>
  </si>
  <si>
    <t>750 02 Přerov</t>
  </si>
  <si>
    <t>nám. T. G. Masaryka 2,</t>
  </si>
  <si>
    <t>796 01 Prostějov</t>
  </si>
  <si>
    <t>Bezručova 3</t>
  </si>
  <si>
    <t>779 11 Olomouc</t>
  </si>
  <si>
    <t>Zámecké náměstí 1</t>
  </si>
  <si>
    <t>790 01 Jeseník</t>
  </si>
  <si>
    <t>nám. Republiky 823/5</t>
  </si>
  <si>
    <t>779 00 Olomouc</t>
  </si>
  <si>
    <t>Hlavní třída 342/22</t>
  </si>
  <si>
    <t>787 31 Šumperk</t>
  </si>
  <si>
    <t>U Hradiska 42/6</t>
  </si>
  <si>
    <t>Vlastivědné muzeum v šumperku, příspěvková organizace</t>
  </si>
  <si>
    <t>Hlavní třída 342/22, 787 31 Šumperk</t>
  </si>
  <si>
    <t>00098311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</si>
  <si>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285 805,86 Kč.</t>
  </si>
  <si>
    <t>Horní náměstí ý/ý, Přerov I - Město, 750 02 Přerov</t>
  </si>
  <si>
    <t>nám. T. G. Masaryka 2, 796 01 Prostějov</t>
  </si>
  <si>
    <t>00091405</t>
  </si>
  <si>
    <t>00097969</t>
  </si>
  <si>
    <t>U Hradiska 42/6, 779 00 Olomouc</t>
  </si>
  <si>
    <t>Zámecké náměstí 1, 790 01 Jeseník</t>
  </si>
  <si>
    <t>nám. Republiky 823/5, 779 00 Olomouc</t>
  </si>
  <si>
    <t>00100609</t>
  </si>
  <si>
    <t>Bezručova 3, 779 11 Olomouc</t>
  </si>
  <si>
    <t>00100625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</si>
  <si>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194 033,98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</si>
  <si>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126 595,65 Kč.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</si>
  <si>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328 408,86 Kč, který bude částečně použit na úhradu neuhrazené ztráty minulých let, která je ve výši - 7 477,00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</si>
  <si>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1 195 126,59 Kč.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</si>
  <si>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29 267,26 Kč, který bude částečně použit na úhradu neuhrazené ztráty minulých let, která je ve výši - 15 342,01 Kč.</t>
  </si>
  <si>
    <t>Mzdové náklady v hlavní činnosti činí 29 669 612,00 Kč. Rozdíl mezi skutečnými mzdovými náklady a limitem mzdových prostředků  činí 12 542,00 Kč. Jedná se o zapojení prostředků Českoněmeckého fondu budoucnosti  ve výši 3 500,00 Kč a prostředků projektu EODOPEN ve výši 9 042,00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</si>
  <si>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495 213,56 Kč.</t>
  </si>
  <si>
    <t xml:space="preserve">Mzdové náklady v hlavní činnosti činí 22 451 458,00 Kč. Rozdíl mezi skutečnými mzdovými náklady a limitem mzdových prostředků  činí 58 703,00 Kč. Jedná se o zapojení finančních prostředků z fondu odměn. </t>
  </si>
  <si>
    <t xml:space="preserve">Mzdové náklady v hlavní činnosti činí 9 032 161,00 Kč. Rozdíl mezi skutečnými mzdovými náklady a limitem mzdových prostředků  činí 75 672,00 Kč. Jedná se o zapojení finančních prostředků z Úřadu práce. </t>
  </si>
  <si>
    <t xml:space="preserve">Pozn.  </t>
  </si>
  <si>
    <t xml:space="preserve">Mzdové náklady v hlavní činnosti činí 16 153 162,00 Kč. Rozdíl mezi skutečnými mzdovými náklady a limitem mzdových prostředků  činí 345 169,00 Kč. Jedná se o zapojení finančních prostředků ze SMP, ČSOP a AMG. Průměrný přepočtený počet pracovníků ve skutečnosti zahrnuje i 0,14 úvazku hrazeného z příspěvku na realizaci akce "Hefaiston - mezinárodní setkání uměleckých kovářů" a 0,87 úvazku z dotace SMP a příspěvku ČSOP. </t>
  </si>
  <si>
    <t xml:space="preserve">Mzdové náklady v hlavní činnosti činí 15 546 231,00 Kč. Rozdíl mezi skutečnými mzdovými náklady a limitem mzdových prostředků  činí 15 400,00 Kč. Jedná se o zapojení finančních prostředků z fondu odměn. </t>
  </si>
  <si>
    <r>
      <t>Z celkového počtu 7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kultury skončilo:</t>
    </r>
  </si>
  <si>
    <t xml:space="preserve"> - 7 organizací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</si>
  <si>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</si>
  <si>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</si>
  <si>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14. Financování hospodaření příspěvkových organizací Olomouckého kraje</t>
  </si>
  <si>
    <t>c) Příspěvkové organizace v oblasti kultury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</si>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</sst>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_-;[Red]#,##0.00\-;\,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7">
    <xf numFmtId="0" fontId="0" fillId="0" borderId="0"/>
    <xf numFmtId="0" fontId="1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7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2" fontId="1" fillId="0" borderId="0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2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4" xfId="0" applyFont="1" applyFill="1" applyBorder="1" applyAlignment="1">
      <alignment horizontal="center"/>
    </xf>
    <xf numFmtId="0" fontId="1" fillId="0" borderId="48" xfId="0" applyFont="1" applyFill="1" applyBorder="1"/>
    <xf numFmtId="0" fontId="1" fillId="0" borderId="0" xfId="0" applyFont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33" fillId="0" borderId="43" xfId="0" applyFont="1" applyFill="1" applyBorder="1" applyAlignment="1">
      <alignment horizontal="left"/>
    </xf>
    <xf numFmtId="2" fontId="2" fillId="0" borderId="51" xfId="0" applyNumberFormat="1" applyFont="1" applyFill="1" applyBorder="1"/>
    <xf numFmtId="2" fontId="33" fillId="0" borderId="50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2" fillId="0" borderId="54" xfId="0" applyNumberFormat="1" applyFont="1" applyFill="1" applyBorder="1"/>
    <xf numFmtId="4" fontId="2" fillId="0" borderId="17" xfId="0" applyNumberFormat="1" applyFont="1" applyFill="1" applyBorder="1"/>
    <xf numFmtId="4" fontId="2" fillId="0" borderId="52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4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5" xfId="0" applyNumberFormat="1" applyFont="1" applyFill="1" applyBorder="1"/>
    <xf numFmtId="0" fontId="1" fillId="0" borderId="45" xfId="0" applyFont="1" applyFill="1" applyBorder="1"/>
    <xf numFmtId="0" fontId="7" fillId="0" borderId="5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4" fontId="2" fillId="0" borderId="19" xfId="0" applyNumberFormat="1" applyFont="1" applyFill="1" applyBorder="1"/>
    <xf numFmtId="4" fontId="2" fillId="0" borderId="60" xfId="0" applyNumberFormat="1" applyFont="1" applyFill="1" applyBorder="1"/>
    <xf numFmtId="4" fontId="2" fillId="0" borderId="49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0" fontId="0" fillId="0" borderId="0" xfId="0" applyFill="1" applyAlignment="1"/>
    <xf numFmtId="0" fontId="9" fillId="0" borderId="0" xfId="0" applyFont="1" applyFill="1" applyBorder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48" xfId="0" applyFont="1" applyFill="1" applyBorder="1"/>
    <xf numFmtId="4" fontId="33" fillId="0" borderId="45" xfId="0" applyNumberFormat="1" applyFont="1" applyFill="1" applyBorder="1"/>
    <xf numFmtId="0" fontId="2" fillId="0" borderId="45" xfId="0" applyFont="1" applyFill="1" applyBorder="1"/>
    <xf numFmtId="0" fontId="13" fillId="0" borderId="14" xfId="0" applyFont="1" applyFill="1" applyBorder="1"/>
    <xf numFmtId="0" fontId="13" fillId="0" borderId="0" xfId="0" applyFont="1" applyFill="1" applyBorder="1"/>
    <xf numFmtId="4" fontId="33" fillId="0" borderId="30" xfId="0" applyNumberFormat="1" applyFont="1" applyFill="1" applyBorder="1"/>
    <xf numFmtId="4" fontId="33" fillId="0" borderId="0" xfId="0" applyNumberFormat="1" applyFont="1" applyFill="1" applyBorder="1"/>
    <xf numFmtId="4" fontId="33" fillId="0" borderId="44" xfId="0" applyNumberFormat="1" applyFont="1" applyFill="1" applyBorder="1"/>
    <xf numFmtId="4" fontId="33" fillId="0" borderId="61" xfId="0" applyNumberFormat="1" applyFont="1" applyFill="1" applyBorder="1"/>
    <xf numFmtId="4" fontId="33" fillId="0" borderId="62" xfId="0" applyNumberFormat="1" applyFont="1" applyFill="1" applyBorder="1"/>
    <xf numFmtId="4" fontId="33" fillId="0" borderId="63" xfId="0" applyNumberFormat="1" applyFont="1" applyFill="1" applyBorder="1"/>
    <xf numFmtId="4" fontId="2" fillId="0" borderId="50" xfId="0" applyNumberFormat="1" applyFont="1" applyFill="1" applyBorder="1"/>
    <xf numFmtId="4" fontId="2" fillId="0" borderId="24" xfId="0" applyNumberFormat="1" applyFont="1" applyFill="1" applyBorder="1"/>
    <xf numFmtId="4" fontId="2" fillId="0" borderId="64" xfId="0" applyNumberFormat="1" applyFont="1" applyFill="1" applyBorder="1"/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41" fillId="0" borderId="52" xfId="0" applyNumberFormat="1" applyFont="1" applyFill="1" applyBorder="1" applyAlignment="1">
      <alignment horizontal="right"/>
    </xf>
    <xf numFmtId="4" fontId="41" fillId="0" borderId="60" xfId="0" applyNumberFormat="1" applyFont="1" applyFill="1" applyBorder="1" applyAlignment="1">
      <alignment horizontal="right"/>
    </xf>
    <xf numFmtId="4" fontId="41" fillId="0" borderId="24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vertical="center" wrapText="1"/>
    </xf>
    <xf numFmtId="0" fontId="1" fillId="0" borderId="65" xfId="0" applyNumberFormat="1" applyFont="1" applyFill="1" applyBorder="1" applyAlignment="1">
      <alignment wrapText="1"/>
    </xf>
    <xf numFmtId="0" fontId="1" fillId="0" borderId="66" xfId="0" applyFont="1" applyFill="1" applyBorder="1" applyAlignment="1">
      <alignment wrapText="1"/>
    </xf>
    <xf numFmtId="0" fontId="43" fillId="0" borderId="0" xfId="0" applyFont="1" applyFill="1" applyBorder="1"/>
    <xf numFmtId="4" fontId="43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3" fillId="0" borderId="0" xfId="0" applyNumberFormat="1" applyFont="1" applyFill="1" applyBorder="1" applyProtection="1">
      <protection hidden="1"/>
    </xf>
    <xf numFmtId="0" fontId="1" fillId="0" borderId="0" xfId="26" applyFont="1" applyFill="1"/>
    <xf numFmtId="0" fontId="1" fillId="0" borderId="0" xfId="26"/>
    <xf numFmtId="4" fontId="44" fillId="0" borderId="0" xfId="0" applyNumberFormat="1" applyFont="1" applyFill="1" applyBorder="1"/>
    <xf numFmtId="0" fontId="44" fillId="0" borderId="0" xfId="0" applyFont="1" applyFill="1"/>
    <xf numFmtId="0" fontId="25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0" fontId="1" fillId="0" borderId="0" xfId="0" applyFont="1" applyFill="1" applyBorder="1" applyAlignment="1" applyProtection="1">
      <alignment horizontal="right"/>
      <protection hidden="1"/>
    </xf>
    <xf numFmtId="172" fontId="45" fillId="0" borderId="0" xfId="0" applyNumberFormat="1" applyFont="1" applyAlignment="1">
      <alignment horizontal="right" vertical="top"/>
    </xf>
    <xf numFmtId="4" fontId="7" fillId="0" borderId="0" xfId="0" applyNumberFormat="1" applyFont="1" applyFill="1"/>
    <xf numFmtId="0" fontId="7" fillId="0" borderId="0" xfId="0" applyFont="1" applyFill="1"/>
    <xf numFmtId="4" fontId="1" fillId="0" borderId="0" xfId="0" applyNumberFormat="1" applyFont="1" applyFill="1" applyBorder="1"/>
    <xf numFmtId="4" fontId="2" fillId="0" borderId="6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shrinkToFit="1"/>
    </xf>
    <xf numFmtId="4" fontId="25" fillId="0" borderId="0" xfId="0" applyNumberFormat="1" applyFont="1" applyFill="1" applyAlignment="1">
      <alignment shrinkToFit="1"/>
    </xf>
    <xf numFmtId="0" fontId="43" fillId="0" borderId="0" xfId="0" applyFont="1" applyFill="1"/>
    <xf numFmtId="4" fontId="43" fillId="0" borderId="0" xfId="0" applyNumberFormat="1" applyFont="1" applyFill="1" applyAlignment="1">
      <alignment shrinkToFit="1"/>
    </xf>
    <xf numFmtId="4" fontId="37" fillId="0" borderId="0" xfId="0" applyNumberFormat="1" applyFont="1" applyFill="1" applyAlignment="1">
      <alignment shrinkToFit="1"/>
    </xf>
    <xf numFmtId="4" fontId="2" fillId="0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Fill="1" applyBorder="1"/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2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 shrinkToFi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2" borderId="0" xfId="0" applyFont="1" applyFill="1" applyAlignment="1">
      <alignment horizontal="justify" vertical="top" wrapText="1" shrinkToFi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1" fillId="0" borderId="0" xfId="1" applyFont="1" applyFill="1" applyAlignment="1">
      <alignment wrapText="1"/>
    </xf>
    <xf numFmtId="0" fontId="1" fillId="0" borderId="0" xfId="0" applyFont="1" applyFill="1" applyAlignment="1">
      <alignment horizontal="justify" wrapText="1" shrinkToFit="1"/>
    </xf>
    <xf numFmtId="0" fontId="0" fillId="0" borderId="0" xfId="0" applyAlignment="1">
      <alignment horizontal="justify" wrapText="1" shrinkToFit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protection hidden="1"/>
    </xf>
  </cellXfs>
  <cellStyles count="27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6"/>
    <cellStyle name="Normální 3" xfId="25"/>
    <cellStyle name="Normální 9" xfId="24"/>
    <cellStyle name="Styl 1" xfId="22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629"/>
  <sheetViews>
    <sheetView showGridLines="0" zoomScaleNormal="100" workbookViewId="0">
      <selection activeCell="S15" sqref="S15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1.5703125" style="12" customWidth="1"/>
    <col min="4" max="4" width="14.7109375" style="12" customWidth="1"/>
    <col min="5" max="5" width="14.8554687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1.7109375" style="10" bestFit="1" customWidth="1"/>
    <col min="16" max="16" width="9.140625" style="10"/>
    <col min="17" max="17" width="11.7109375" style="10" customWidth="1"/>
    <col min="18" max="18" width="14.28515625" style="10" customWidth="1"/>
    <col min="19" max="16384" width="9.140625" style="10"/>
  </cols>
  <sheetData>
    <row r="1" spans="1:18" ht="20.25" x14ac:dyDescent="0.3">
      <c r="A1" s="287" t="s">
        <v>128</v>
      </c>
    </row>
    <row r="2" spans="1:18" s="158" customFormat="1" ht="16.5" customHeight="1" x14ac:dyDescent="0.25">
      <c r="A2" s="161"/>
      <c r="B2" s="288"/>
      <c r="C2" s="288"/>
      <c r="D2" s="288"/>
      <c r="E2" s="289"/>
      <c r="F2" s="289"/>
      <c r="G2" s="289"/>
      <c r="H2" s="289"/>
      <c r="I2" s="289"/>
      <c r="J2" s="289"/>
      <c r="K2" s="289"/>
      <c r="L2" s="289"/>
      <c r="N2" s="290" t="s">
        <v>67</v>
      </c>
    </row>
    <row r="3" spans="1:18" ht="20.25" customHeight="1" x14ac:dyDescent="0.3">
      <c r="A3" s="292" t="s">
        <v>129</v>
      </c>
      <c r="B3" s="292"/>
      <c r="C3" s="292"/>
      <c r="D3" s="292"/>
      <c r="E3" s="292"/>
      <c r="F3" s="292"/>
      <c r="G3" s="292"/>
      <c r="H3" s="292"/>
      <c r="I3" s="292"/>
      <c r="J3" s="286"/>
      <c r="K3" s="286"/>
      <c r="L3" s="286"/>
      <c r="N3" s="185"/>
    </row>
    <row r="4" spans="1:18" ht="14.25" x14ac:dyDescent="0.2">
      <c r="A4" s="11" t="s">
        <v>36</v>
      </c>
      <c r="B4" s="9"/>
      <c r="D4" s="13"/>
    </row>
    <row r="5" spans="1:18" ht="14.25" x14ac:dyDescent="0.2">
      <c r="A5" s="11"/>
      <c r="B5" s="3" t="s">
        <v>130</v>
      </c>
      <c r="D5" s="13"/>
    </row>
    <row r="6" spans="1:18" x14ac:dyDescent="0.2">
      <c r="B6" s="9"/>
    </row>
    <row r="7" spans="1:18" ht="15.75" x14ac:dyDescent="0.25">
      <c r="A7" s="73" t="s">
        <v>75</v>
      </c>
      <c r="B7" s="9"/>
      <c r="H7" s="14"/>
      <c r="I7" s="14"/>
    </row>
    <row r="8" spans="1:18" ht="13.5" thickBot="1" x14ac:dyDescent="0.25">
      <c r="K8" s="81"/>
      <c r="N8" s="21" t="s">
        <v>65</v>
      </c>
    </row>
    <row r="9" spans="1:18" ht="16.5" customHeight="1" thickTop="1" x14ac:dyDescent="0.25">
      <c r="A9" s="15" t="s">
        <v>3</v>
      </c>
      <c r="B9" s="141" t="s">
        <v>57</v>
      </c>
      <c r="C9" s="142" t="s">
        <v>31</v>
      </c>
      <c r="D9" s="143"/>
      <c r="E9" s="201" t="s">
        <v>12</v>
      </c>
      <c r="F9" s="207"/>
      <c r="G9" s="202" t="s">
        <v>13</v>
      </c>
      <c r="H9" s="297" t="s">
        <v>47</v>
      </c>
      <c r="I9" s="298"/>
      <c r="J9" s="298"/>
      <c r="K9" s="298"/>
      <c r="L9" s="299" t="s">
        <v>48</v>
      </c>
      <c r="M9" s="300"/>
      <c r="N9" s="301"/>
      <c r="P9" s="282"/>
      <c r="Q9" s="282"/>
      <c r="R9" s="282"/>
    </row>
    <row r="10" spans="1:18" ht="16.5" customHeight="1" x14ac:dyDescent="0.25">
      <c r="A10" s="144"/>
      <c r="B10" s="145"/>
      <c r="C10" s="146"/>
      <c r="D10" s="147"/>
      <c r="E10" s="199" t="s">
        <v>11</v>
      </c>
      <c r="F10" s="208"/>
      <c r="G10" s="200" t="s">
        <v>11</v>
      </c>
      <c r="H10" s="166"/>
      <c r="I10" s="167"/>
      <c r="J10" s="168"/>
      <c r="K10" s="168"/>
      <c r="L10" s="302" t="s">
        <v>49</v>
      </c>
      <c r="M10" s="303"/>
      <c r="N10" s="304"/>
      <c r="P10" s="283"/>
      <c r="Q10" s="283"/>
      <c r="R10" s="283"/>
    </row>
    <row r="11" spans="1:18" ht="33.75" customHeight="1" x14ac:dyDescent="0.25">
      <c r="A11" s="144"/>
      <c r="B11" s="145"/>
      <c r="C11" s="146"/>
      <c r="D11" s="147"/>
      <c r="E11" s="148"/>
      <c r="F11" s="209" t="s">
        <v>74</v>
      </c>
      <c r="G11" s="169"/>
      <c r="H11" s="305" t="s">
        <v>50</v>
      </c>
      <c r="I11" s="307" t="s">
        <v>51</v>
      </c>
      <c r="J11" s="309" t="s">
        <v>52</v>
      </c>
      <c r="K11" s="310"/>
      <c r="L11" s="311" t="s">
        <v>53</v>
      </c>
      <c r="M11" s="312"/>
      <c r="N11" s="313" t="s">
        <v>54</v>
      </c>
      <c r="P11" s="284"/>
      <c r="Q11" s="284"/>
      <c r="R11" s="284"/>
    </row>
    <row r="12" spans="1:18" ht="16.5" thickBot="1" x14ac:dyDescent="0.3">
      <c r="A12" s="16"/>
      <c r="B12" s="149"/>
      <c r="C12" s="17" t="s">
        <v>69</v>
      </c>
      <c r="D12" s="18" t="s">
        <v>68</v>
      </c>
      <c r="E12" s="150"/>
      <c r="F12" s="206"/>
      <c r="G12" s="170"/>
      <c r="H12" s="306"/>
      <c r="I12" s="308"/>
      <c r="J12" s="188" t="s">
        <v>32</v>
      </c>
      <c r="K12" s="188" t="s">
        <v>33</v>
      </c>
      <c r="L12" s="187" t="s">
        <v>15</v>
      </c>
      <c r="M12" s="186" t="s">
        <v>64</v>
      </c>
      <c r="N12" s="314"/>
      <c r="O12" s="285"/>
      <c r="P12" s="284"/>
      <c r="Q12" s="284"/>
      <c r="R12" s="284"/>
    </row>
    <row r="13" spans="1:18" ht="28.5" customHeight="1" thickTop="1" x14ac:dyDescent="0.2">
      <c r="A13" s="246">
        <v>1601</v>
      </c>
      <c r="B13" s="247" t="s">
        <v>78</v>
      </c>
      <c r="C13" s="248" t="s">
        <v>89</v>
      </c>
      <c r="D13" s="249" t="s">
        <v>90</v>
      </c>
      <c r="E13" s="205">
        <f>'1601'!G16</f>
        <v>58522733.649999999</v>
      </c>
      <c r="F13" s="194">
        <f>'1601'!G17</f>
        <v>0</v>
      </c>
      <c r="G13" s="193">
        <f>'1601'!G18</f>
        <v>60431103.789999999</v>
      </c>
      <c r="H13" s="192">
        <f>'1601'!G21</f>
        <v>1908370.1400000006</v>
      </c>
      <c r="I13" s="193">
        <f>'1601'!G26</f>
        <v>1714336.156</v>
      </c>
      <c r="J13" s="195">
        <f>IF((H13&lt;0),0,(IF((H13-I13)&lt;0,0,(H13-I13))))</f>
        <v>194033.98400000064</v>
      </c>
      <c r="K13" s="194">
        <f>IF((H13&lt;0),(H13-I13),(IF((H13-I13)&lt;0,(H13-I13),0)))</f>
        <v>0</v>
      </c>
      <c r="L13" s="192">
        <f>'1601'!G30</f>
        <v>0</v>
      </c>
      <c r="M13" s="193">
        <f>'1601'!G31</f>
        <v>194033.98</v>
      </c>
      <c r="N13" s="243"/>
      <c r="O13" s="274"/>
      <c r="P13" s="284"/>
      <c r="Q13" s="157"/>
      <c r="R13" s="157"/>
    </row>
    <row r="14" spans="1:18" ht="38.25" x14ac:dyDescent="0.2">
      <c r="A14" s="250">
        <v>1602</v>
      </c>
      <c r="B14" s="251" t="s">
        <v>79</v>
      </c>
      <c r="C14" s="252" t="s">
        <v>93</v>
      </c>
      <c r="D14" s="253" t="s">
        <v>94</v>
      </c>
      <c r="E14" s="218">
        <f>'1602'!G16</f>
        <v>57272532.509999998</v>
      </c>
      <c r="F14" s="219">
        <f>'1602'!G17</f>
        <v>19413</v>
      </c>
      <c r="G14" s="220">
        <f>'1602'!G18</f>
        <v>57802392.07</v>
      </c>
      <c r="H14" s="218">
        <f>'1602'!G21</f>
        <v>529859.56000000238</v>
      </c>
      <c r="I14" s="221">
        <f>'1602'!G26</f>
        <v>34646</v>
      </c>
      <c r="J14" s="222">
        <f>IF((H14&lt;0),0,(IF((H14-I14)&lt;0,0,(H14-I14))))</f>
        <v>495213.56000000238</v>
      </c>
      <c r="K14" s="219">
        <f>IF((H14&lt;0),(H14-I14),(IF((H14-I14)&lt;0,(H14-I14),0)))</f>
        <v>0</v>
      </c>
      <c r="L14" s="218">
        <f>'1602'!G30</f>
        <v>0</v>
      </c>
      <c r="M14" s="220">
        <v>495213.56</v>
      </c>
      <c r="N14" s="244"/>
      <c r="O14" s="274"/>
      <c r="P14" s="284"/>
      <c r="Q14" s="157"/>
      <c r="R14" s="157"/>
    </row>
    <row r="15" spans="1:18" ht="30" customHeight="1" x14ac:dyDescent="0.2">
      <c r="A15" s="250">
        <v>1603</v>
      </c>
      <c r="B15" s="254" t="s">
        <v>80</v>
      </c>
      <c r="C15" s="252" t="s">
        <v>91</v>
      </c>
      <c r="D15" s="253" t="s">
        <v>92</v>
      </c>
      <c r="E15" s="218">
        <f>'1603'!G16</f>
        <v>9958758.3499999996</v>
      </c>
      <c r="F15" s="219">
        <f>'1603'!G17</f>
        <v>0</v>
      </c>
      <c r="G15" s="220">
        <f>'1603'!G18</f>
        <v>9992303.9299999997</v>
      </c>
      <c r="H15" s="218">
        <f>'1603'!G21</f>
        <v>33545.580000000075</v>
      </c>
      <c r="I15" s="221">
        <f>'1603'!G26</f>
        <v>4278.32</v>
      </c>
      <c r="J15" s="222">
        <f t="shared" ref="J15:J19" si="0">IF((H15&lt;0),0,(IF((H15-I15)&lt;0,0,(H15-I15))))</f>
        <v>29267.260000000075</v>
      </c>
      <c r="K15" s="219">
        <f t="shared" ref="K15:K19" si="1">IF((H15&lt;0),(H15-I15),(IF((H15-I15)&lt;0,(H15-I15),0)))</f>
        <v>0</v>
      </c>
      <c r="L15" s="218">
        <f>'1603'!G30</f>
        <v>0</v>
      </c>
      <c r="M15" s="220">
        <f>'1603'!G31</f>
        <v>13925.25</v>
      </c>
      <c r="N15" s="275">
        <v>15342.01</v>
      </c>
      <c r="O15" s="274"/>
      <c r="P15" s="284"/>
      <c r="Q15" s="157"/>
      <c r="R15" s="157"/>
    </row>
    <row r="16" spans="1:18" ht="25.5" x14ac:dyDescent="0.2">
      <c r="A16" s="250">
        <v>1604</v>
      </c>
      <c r="B16" s="254" t="s">
        <v>81</v>
      </c>
      <c r="C16" s="252" t="s">
        <v>87</v>
      </c>
      <c r="D16" s="253" t="s">
        <v>88</v>
      </c>
      <c r="E16" s="218">
        <f>'1604'!G16</f>
        <v>17471153.300000001</v>
      </c>
      <c r="F16" s="219">
        <f>'1604'!G17</f>
        <v>0</v>
      </c>
      <c r="G16" s="220">
        <f>'1604'!G18</f>
        <v>17826970.16</v>
      </c>
      <c r="H16" s="218">
        <f>'1604'!G21</f>
        <v>355816.8599999994</v>
      </c>
      <c r="I16" s="221">
        <f>'1604'!G26</f>
        <v>27408</v>
      </c>
      <c r="J16" s="222">
        <f t="shared" si="0"/>
        <v>328408.8599999994</v>
      </c>
      <c r="K16" s="219">
        <f t="shared" si="1"/>
        <v>0</v>
      </c>
      <c r="L16" s="218">
        <f>'1604'!G30</f>
        <v>0</v>
      </c>
      <c r="M16" s="220">
        <f>'1604'!G31</f>
        <v>320931.86</v>
      </c>
      <c r="N16" s="275">
        <v>7477</v>
      </c>
      <c r="O16" s="274"/>
      <c r="P16" s="284"/>
      <c r="Q16" s="157"/>
      <c r="R16" s="157"/>
    </row>
    <row r="17" spans="1:18" ht="51" x14ac:dyDescent="0.2">
      <c r="A17" s="250">
        <v>1606</v>
      </c>
      <c r="B17" s="254" t="s">
        <v>82</v>
      </c>
      <c r="C17" s="252" t="s">
        <v>85</v>
      </c>
      <c r="D17" s="253" t="s">
        <v>86</v>
      </c>
      <c r="E17" s="218">
        <f>'1606'!G16</f>
        <v>33836131.880000003</v>
      </c>
      <c r="F17" s="219">
        <f>'1606'!G17</f>
        <v>0</v>
      </c>
      <c r="G17" s="220">
        <f>'1606'!G18</f>
        <v>34762521.829999998</v>
      </c>
      <c r="H17" s="218">
        <f>'1606'!G21</f>
        <v>926389.94999999553</v>
      </c>
      <c r="I17" s="221">
        <f>'1606'!G26</f>
        <v>799794.3</v>
      </c>
      <c r="J17" s="222">
        <f t="shared" si="0"/>
        <v>126595.64999999548</v>
      </c>
      <c r="K17" s="219">
        <f t="shared" si="1"/>
        <v>0</v>
      </c>
      <c r="L17" s="218">
        <f>'1606'!G30</f>
        <v>0</v>
      </c>
      <c r="M17" s="220">
        <f>'1606'!G31</f>
        <v>126595.65</v>
      </c>
      <c r="N17" s="244"/>
      <c r="O17" s="274"/>
      <c r="P17" s="284"/>
      <c r="Q17" s="157"/>
      <c r="R17" s="157"/>
    </row>
    <row r="18" spans="1:18" ht="30" customHeight="1" x14ac:dyDescent="0.2">
      <c r="A18" s="250">
        <v>1607</v>
      </c>
      <c r="B18" s="254" t="s">
        <v>83</v>
      </c>
      <c r="C18" s="252" t="s">
        <v>95</v>
      </c>
      <c r="D18" s="253" t="s">
        <v>96</v>
      </c>
      <c r="E18" s="218">
        <f>'1607'!G16</f>
        <v>29234672.5</v>
      </c>
      <c r="F18" s="219">
        <f>'1607'!G17</f>
        <v>0</v>
      </c>
      <c r="G18" s="220">
        <f>'1607'!G18</f>
        <v>29530211.219999999</v>
      </c>
      <c r="H18" s="218">
        <f>'1607'!G21</f>
        <v>295538.71999999881</v>
      </c>
      <c r="I18" s="221">
        <f>'1607'!G26</f>
        <v>9732.86</v>
      </c>
      <c r="J18" s="222">
        <f t="shared" si="0"/>
        <v>285805.85999999882</v>
      </c>
      <c r="K18" s="219">
        <f t="shared" si="1"/>
        <v>0</v>
      </c>
      <c r="L18" s="218">
        <f>'1607'!G30</f>
        <v>19700</v>
      </c>
      <c r="M18" s="220">
        <f>'1607'!G31</f>
        <v>266105.86</v>
      </c>
      <c r="N18" s="244"/>
      <c r="O18" s="274"/>
      <c r="P18" s="284"/>
      <c r="Q18" s="157"/>
      <c r="R18" s="157"/>
    </row>
    <row r="19" spans="1:18" ht="30" customHeight="1" thickBot="1" x14ac:dyDescent="0.25">
      <c r="A19" s="255">
        <v>1608</v>
      </c>
      <c r="B19" s="256" t="s">
        <v>84</v>
      </c>
      <c r="C19" s="257" t="s">
        <v>97</v>
      </c>
      <c r="D19" s="258" t="s">
        <v>94</v>
      </c>
      <c r="E19" s="238">
        <f>'1608'!G16</f>
        <v>36712471.129999995</v>
      </c>
      <c r="F19" s="239">
        <f>'1608'!G17</f>
        <v>120650</v>
      </c>
      <c r="G19" s="240">
        <f>'1608'!G18</f>
        <v>37907597.719999999</v>
      </c>
      <c r="H19" s="238">
        <f>'1608'!G21</f>
        <v>1195126.5900000036</v>
      </c>
      <c r="I19" s="241">
        <f>'1608'!G26</f>
        <v>0</v>
      </c>
      <c r="J19" s="242">
        <f t="shared" si="0"/>
        <v>1195126.5900000036</v>
      </c>
      <c r="K19" s="239">
        <f t="shared" si="1"/>
        <v>0</v>
      </c>
      <c r="L19" s="238">
        <f>'1608'!G30</f>
        <v>0</v>
      </c>
      <c r="M19" s="240">
        <f>'1608'!G31</f>
        <v>1195126.5900000001</v>
      </c>
      <c r="N19" s="245"/>
      <c r="O19" s="274"/>
      <c r="P19" s="284"/>
      <c r="Q19" s="157"/>
      <c r="R19" s="157"/>
    </row>
    <row r="20" spans="1:18" ht="15.75" thickTop="1" x14ac:dyDescent="0.25">
      <c r="A20" s="230" t="s">
        <v>55</v>
      </c>
      <c r="B20" s="231"/>
      <c r="C20" s="151"/>
      <c r="D20" s="151"/>
      <c r="E20" s="152">
        <f>SUM(E13:E19)</f>
        <v>243008453.31999999</v>
      </c>
      <c r="F20" s="232">
        <f t="shared" ref="F20:N20" si="2">SUM(F13:F19)</f>
        <v>140063</v>
      </c>
      <c r="G20" s="233">
        <f t="shared" si="2"/>
        <v>248253100.71999997</v>
      </c>
      <c r="H20" s="152">
        <f t="shared" si="2"/>
        <v>5244647.4000000004</v>
      </c>
      <c r="I20" s="234">
        <f t="shared" si="2"/>
        <v>2590195.6359999999</v>
      </c>
      <c r="J20" s="235">
        <f t="shared" si="2"/>
        <v>2654451.7640000004</v>
      </c>
      <c r="K20" s="232">
        <f t="shared" si="2"/>
        <v>0</v>
      </c>
      <c r="L20" s="152">
        <f t="shared" si="2"/>
        <v>19700</v>
      </c>
      <c r="M20" s="236">
        <f t="shared" si="2"/>
        <v>2611932.75</v>
      </c>
      <c r="N20" s="237">
        <f t="shared" si="2"/>
        <v>22819.010000000002</v>
      </c>
      <c r="O20" s="20"/>
    </row>
    <row r="21" spans="1:18" ht="15.75" customHeight="1" thickBot="1" x14ac:dyDescent="0.25">
      <c r="A21" s="153"/>
      <c r="B21" s="154"/>
      <c r="C21" s="19"/>
      <c r="D21" s="19"/>
      <c r="E21" s="155"/>
      <c r="F21" s="229"/>
      <c r="G21" s="75"/>
      <c r="H21" s="74"/>
      <c r="I21" s="227"/>
      <c r="J21" s="182" t="s">
        <v>34</v>
      </c>
      <c r="K21" s="228">
        <f>J20+K20</f>
        <v>2654451.7640000004</v>
      </c>
      <c r="L21" s="184" t="s">
        <v>56</v>
      </c>
      <c r="M21" s="183"/>
      <c r="N21" s="156">
        <f>L20+M20+N20</f>
        <v>2654451.7599999998</v>
      </c>
    </row>
    <row r="22" spans="1:18" ht="15" thickTop="1" x14ac:dyDescent="0.2">
      <c r="A22" s="20"/>
      <c r="B22" s="158"/>
      <c r="C22" s="22"/>
      <c r="D22" s="22"/>
      <c r="E22" s="164"/>
      <c r="F22" s="164"/>
      <c r="G22" s="164"/>
      <c r="H22" s="164"/>
      <c r="I22" s="164"/>
      <c r="J22" s="164"/>
      <c r="K22" s="164"/>
      <c r="L22" s="164"/>
      <c r="M22" s="164"/>
    </row>
    <row r="23" spans="1:18" s="259" customFormat="1" ht="12" x14ac:dyDescent="0.2">
      <c r="E23" s="260"/>
      <c r="F23" s="260"/>
      <c r="G23" s="260"/>
      <c r="H23" s="260"/>
      <c r="I23" s="260"/>
      <c r="J23" s="260"/>
      <c r="K23" s="260"/>
      <c r="L23" s="260"/>
      <c r="M23" s="260"/>
    </row>
    <row r="24" spans="1:18" ht="14.25" x14ac:dyDescent="0.2">
      <c r="A24" s="20"/>
      <c r="B24" s="158"/>
      <c r="C24" s="22"/>
      <c r="D24" s="22"/>
      <c r="E24" s="21"/>
      <c r="F24" s="21"/>
      <c r="G24" s="20"/>
      <c r="H24" s="159"/>
      <c r="I24" s="159"/>
      <c r="J24" s="159"/>
      <c r="L24" s="281"/>
      <c r="M24" s="281"/>
    </row>
    <row r="25" spans="1:18" ht="14.25" x14ac:dyDescent="0.2">
      <c r="A25" s="158" t="s">
        <v>124</v>
      </c>
      <c r="B25" s="158"/>
      <c r="C25" s="158"/>
      <c r="D25" s="158"/>
      <c r="E25" s="160"/>
      <c r="F25" s="160"/>
      <c r="G25" s="161"/>
      <c r="H25" s="161"/>
      <c r="I25" s="161"/>
      <c r="J25" s="161"/>
      <c r="K25" s="3"/>
      <c r="L25" s="281"/>
      <c r="M25" s="281"/>
      <c r="N25" s="157"/>
    </row>
    <row r="26" spans="1:18" ht="14.25" customHeight="1" x14ac:dyDescent="0.2">
      <c r="A26" s="158"/>
      <c r="B26" s="165"/>
      <c r="C26" s="165" t="s">
        <v>125</v>
      </c>
      <c r="D26" s="165"/>
      <c r="E26" s="165"/>
      <c r="F26" s="165"/>
      <c r="G26" s="165"/>
      <c r="H26" s="203">
        <f>SUMIF(H13:H19,"&gt;0")</f>
        <v>5244647.4000000004</v>
      </c>
      <c r="I26" s="165" t="s">
        <v>66</v>
      </c>
      <c r="J26" s="12"/>
      <c r="K26" s="276"/>
      <c r="L26" s="20"/>
      <c r="N26" s="157"/>
    </row>
    <row r="27" spans="1:18" ht="14.25" customHeight="1" x14ac:dyDescent="0.2">
      <c r="A27" s="158"/>
      <c r="B27" s="165"/>
      <c r="C27" s="12" t="s">
        <v>126</v>
      </c>
      <c r="D27" s="175"/>
      <c r="E27" s="176"/>
      <c r="F27" s="176"/>
      <c r="G27" s="176"/>
      <c r="H27" s="203">
        <f>SUMIF(H13:H14,"&lt;0")</f>
        <v>0</v>
      </c>
      <c r="I27" s="165" t="s">
        <v>66</v>
      </c>
      <c r="J27" s="12"/>
      <c r="K27" s="277"/>
      <c r="L27" s="20"/>
    </row>
    <row r="28" spans="1:18" ht="14.25" customHeight="1" x14ac:dyDescent="0.2">
      <c r="A28" s="158"/>
      <c r="B28" s="165"/>
      <c r="C28" s="20" t="s">
        <v>127</v>
      </c>
      <c r="D28" s="175"/>
      <c r="E28" s="176"/>
      <c r="F28" s="176"/>
      <c r="G28" s="176"/>
      <c r="H28" s="203">
        <v>0</v>
      </c>
      <c r="I28" s="165" t="s">
        <v>66</v>
      </c>
      <c r="J28" s="12"/>
      <c r="K28" s="276"/>
      <c r="L28" s="20"/>
    </row>
    <row r="29" spans="1:18" ht="14.25" x14ac:dyDescent="0.2">
      <c r="A29" s="158"/>
      <c r="B29" s="165"/>
      <c r="C29" s="165"/>
      <c r="D29" s="165"/>
      <c r="E29" s="165"/>
      <c r="F29" s="165"/>
      <c r="G29" s="165"/>
      <c r="H29" s="165"/>
      <c r="I29" s="165"/>
      <c r="J29" s="12"/>
      <c r="K29" s="3"/>
      <c r="L29" s="20"/>
    </row>
    <row r="30" spans="1:18" ht="14.25" x14ac:dyDescent="0.2">
      <c r="A30" s="158" t="s">
        <v>58</v>
      </c>
      <c r="B30" s="165"/>
      <c r="C30" s="165"/>
      <c r="D30" s="165"/>
      <c r="E30" s="165"/>
      <c r="F30" s="165"/>
      <c r="G30" s="165"/>
      <c r="H30" s="165"/>
      <c r="I30" s="165"/>
      <c r="J30" s="12"/>
      <c r="K30" s="3"/>
      <c r="L30" s="20"/>
    </row>
    <row r="31" spans="1:18" ht="14.25" x14ac:dyDescent="0.2">
      <c r="A31" s="161"/>
      <c r="B31" s="161"/>
      <c r="C31" s="20" t="s">
        <v>125</v>
      </c>
      <c r="D31" s="162"/>
      <c r="E31" s="161"/>
      <c r="F31" s="161"/>
      <c r="G31" s="161"/>
      <c r="H31" s="203">
        <v>2654451.7599999998</v>
      </c>
      <c r="I31" s="291" t="s">
        <v>66</v>
      </c>
      <c r="J31" s="12"/>
      <c r="K31" s="276"/>
      <c r="L31" s="175"/>
    </row>
    <row r="32" spans="1:18" s="9" customFormat="1" ht="14.25" x14ac:dyDescent="0.2">
      <c r="A32" s="161"/>
      <c r="B32" s="161"/>
      <c r="C32" s="3" t="s">
        <v>126</v>
      </c>
      <c r="D32" s="3"/>
      <c r="E32" s="3"/>
      <c r="F32" s="3"/>
      <c r="G32" s="3"/>
      <c r="H32" s="203">
        <f>SUMIF(K13:K14,"&lt;0")</f>
        <v>0</v>
      </c>
      <c r="I32" s="291" t="s">
        <v>66</v>
      </c>
      <c r="J32" s="278"/>
      <c r="K32" s="279"/>
      <c r="L32" s="10"/>
      <c r="M32" s="10"/>
      <c r="N32" s="10"/>
    </row>
    <row r="33" spans="1:14" x14ac:dyDescent="0.2">
      <c r="C33" s="20" t="s">
        <v>127</v>
      </c>
      <c r="D33" s="177"/>
      <c r="E33" s="3"/>
      <c r="F33" s="3"/>
      <c r="G33" s="3"/>
      <c r="H33" s="203">
        <v>0</v>
      </c>
      <c r="I33" s="291" t="s">
        <v>66</v>
      </c>
      <c r="J33" s="278"/>
      <c r="K33" s="280"/>
    </row>
    <row r="34" spans="1:14" s="9" customFormat="1" ht="15" x14ac:dyDescent="0.2">
      <c r="A34" s="163"/>
      <c r="B34" s="163"/>
      <c r="C34" s="12"/>
      <c r="D34" s="12"/>
      <c r="L34" s="10"/>
      <c r="M34" s="10"/>
      <c r="N34" s="10"/>
    </row>
    <row r="35" spans="1:14" s="9" customFormat="1" ht="15.75" x14ac:dyDescent="0.25">
      <c r="A35" s="293"/>
      <c r="B35" s="294"/>
      <c r="C35" s="12"/>
      <c r="D35" s="12"/>
      <c r="L35" s="10"/>
      <c r="M35" s="10"/>
      <c r="N35" s="10"/>
    </row>
    <row r="36" spans="1:14" s="9" customFormat="1" ht="35.25" customHeight="1" x14ac:dyDescent="0.2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</row>
    <row r="37" spans="1:14" s="9" customFormat="1" ht="27" customHeight="1" x14ac:dyDescent="0.2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</row>
    <row r="38" spans="1:14" s="12" customFormat="1" ht="15" x14ac:dyDescent="0.2">
      <c r="A38" s="163"/>
      <c r="B38" s="163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63"/>
      <c r="B39" s="163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63"/>
      <c r="B40" s="163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63"/>
      <c r="B41" s="163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63"/>
      <c r="B42" s="163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63"/>
      <c r="B43" s="163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63"/>
      <c r="B44" s="163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63"/>
      <c r="B45" s="163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63"/>
      <c r="B46" s="163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63"/>
      <c r="B47" s="163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63"/>
      <c r="B48" s="163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63"/>
      <c r="B49" s="163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63"/>
      <c r="B50" s="163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63"/>
      <c r="B51" s="163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63"/>
      <c r="B52" s="163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63"/>
      <c r="B53" s="163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63"/>
      <c r="B54" s="163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63"/>
      <c r="B55" s="163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63"/>
      <c r="B56" s="163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63"/>
      <c r="B57" s="163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63"/>
      <c r="B58" s="163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63"/>
      <c r="B59" s="163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63"/>
      <c r="B60" s="163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63"/>
      <c r="B61" s="163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63"/>
      <c r="B62" s="163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63"/>
      <c r="B63" s="163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63"/>
      <c r="B64" s="163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63"/>
      <c r="B65" s="163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63"/>
      <c r="B66" s="163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63"/>
      <c r="B67" s="163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63"/>
      <c r="B68" s="163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63"/>
      <c r="B69" s="163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63"/>
      <c r="B70" s="163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63"/>
      <c r="B71" s="163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63"/>
      <c r="B72" s="163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63"/>
      <c r="B73" s="163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63"/>
      <c r="B74" s="163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63"/>
      <c r="B75" s="163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63"/>
      <c r="B76" s="163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63"/>
      <c r="B77" s="163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63"/>
      <c r="B78" s="163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63"/>
      <c r="B79" s="163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63"/>
      <c r="B80" s="163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63"/>
      <c r="B81" s="163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63"/>
      <c r="B82" s="163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63"/>
      <c r="B83" s="163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63"/>
      <c r="B84" s="163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63"/>
      <c r="B85" s="163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63"/>
      <c r="B86" s="163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63"/>
      <c r="B87" s="163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63"/>
      <c r="B88" s="163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63"/>
      <c r="B89" s="163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63"/>
      <c r="B90" s="163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63"/>
      <c r="B91" s="163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63"/>
      <c r="B92" s="163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63"/>
      <c r="B93" s="163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63"/>
      <c r="B94" s="163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63"/>
      <c r="B95" s="163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63"/>
      <c r="B96" s="163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63"/>
      <c r="B97" s="163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63"/>
      <c r="B98" s="163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63"/>
      <c r="B99" s="163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63"/>
      <c r="B100" s="163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63"/>
      <c r="B101" s="163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63"/>
      <c r="B102" s="163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63"/>
      <c r="B103" s="163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63"/>
      <c r="B104" s="163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63"/>
      <c r="B105" s="163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63"/>
      <c r="B106" s="163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63"/>
      <c r="B107" s="163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63"/>
      <c r="B108" s="163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63"/>
      <c r="B109" s="163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63"/>
      <c r="B110" s="163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63"/>
      <c r="B111" s="163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63"/>
      <c r="B112" s="163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63"/>
      <c r="B113" s="163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63"/>
      <c r="B114" s="163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63"/>
      <c r="B115" s="163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63"/>
      <c r="B116" s="163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63"/>
      <c r="B117" s="163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63"/>
      <c r="B118" s="163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63"/>
      <c r="B119" s="163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63"/>
      <c r="B120" s="163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63"/>
      <c r="B121" s="163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63"/>
      <c r="B122" s="163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63"/>
      <c r="B123" s="163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63"/>
      <c r="B124" s="163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63"/>
      <c r="B125" s="163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63"/>
      <c r="B126" s="163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63"/>
      <c r="B127" s="163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63"/>
      <c r="B128" s="163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63"/>
      <c r="B129" s="163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63"/>
      <c r="B130" s="163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63"/>
      <c r="B131" s="163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63"/>
      <c r="B132" s="163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63"/>
      <c r="B133" s="163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63"/>
      <c r="B134" s="163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63"/>
      <c r="B135" s="163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63"/>
      <c r="B136" s="163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63"/>
      <c r="B137" s="163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63"/>
      <c r="B138" s="163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63"/>
      <c r="B139" s="163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63"/>
      <c r="B140" s="163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63"/>
      <c r="B141" s="163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63"/>
      <c r="B142" s="163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63"/>
      <c r="B143" s="163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63"/>
      <c r="B144" s="163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63"/>
      <c r="B145" s="163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63"/>
      <c r="B146" s="163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63"/>
      <c r="B147" s="163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63"/>
      <c r="B148" s="163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63"/>
      <c r="B149" s="163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63"/>
      <c r="B150" s="163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63"/>
      <c r="B151" s="163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63"/>
      <c r="B152" s="163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63"/>
      <c r="B153" s="163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63"/>
      <c r="B154" s="163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63"/>
      <c r="B155" s="163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63"/>
      <c r="B156" s="163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63"/>
      <c r="B157" s="163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63"/>
      <c r="B158" s="163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63"/>
      <c r="B159" s="163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63"/>
      <c r="B160" s="163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63"/>
      <c r="B161" s="163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63"/>
      <c r="B162" s="163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63"/>
      <c r="B163" s="163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63"/>
      <c r="B164" s="163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63"/>
      <c r="B165" s="163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63"/>
      <c r="B166" s="163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63"/>
      <c r="B167" s="163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63"/>
      <c r="B168" s="163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63"/>
      <c r="B169" s="163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63"/>
      <c r="B170" s="163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63"/>
      <c r="B171" s="163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63"/>
      <c r="B172" s="163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63"/>
      <c r="B173" s="163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63"/>
      <c r="B174" s="163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63"/>
      <c r="B175" s="163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63"/>
      <c r="B176" s="163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63"/>
      <c r="B177" s="163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63"/>
      <c r="B178" s="163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63"/>
      <c r="B179" s="163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63"/>
      <c r="B180" s="163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63"/>
      <c r="B181" s="163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63"/>
      <c r="B182" s="163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63"/>
      <c r="B183" s="163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63"/>
      <c r="B184" s="163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63"/>
      <c r="B185" s="163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63"/>
      <c r="B186" s="163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63"/>
      <c r="B187" s="163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63"/>
      <c r="B188" s="163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63"/>
      <c r="B189" s="163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63"/>
      <c r="B190" s="163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63"/>
      <c r="B191" s="163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63"/>
      <c r="B192" s="163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63"/>
      <c r="B193" s="163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63"/>
      <c r="B194" s="163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63"/>
      <c r="B195" s="163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63"/>
      <c r="B196" s="163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63"/>
      <c r="B197" s="163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63"/>
      <c r="B198" s="163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63"/>
      <c r="B199" s="163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63"/>
      <c r="B200" s="163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63"/>
      <c r="B201" s="163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63"/>
      <c r="B202" s="163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63"/>
      <c r="B203" s="163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63"/>
      <c r="B204" s="163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63"/>
      <c r="B205" s="163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63"/>
      <c r="B206" s="163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63"/>
      <c r="B207" s="163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63"/>
      <c r="B208" s="163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63"/>
      <c r="B209" s="163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63"/>
      <c r="B210" s="163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63"/>
      <c r="B211" s="163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63"/>
      <c r="B212" s="163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63"/>
      <c r="B213" s="163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63"/>
      <c r="B214" s="163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63"/>
      <c r="B215" s="163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63"/>
      <c r="B216" s="163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63"/>
      <c r="B217" s="163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63"/>
      <c r="B218" s="163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63"/>
      <c r="B219" s="163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63"/>
      <c r="B220" s="163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63"/>
      <c r="B221" s="163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63"/>
      <c r="B222" s="163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63"/>
      <c r="B223" s="163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63"/>
      <c r="B224" s="163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63"/>
      <c r="B225" s="163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63"/>
      <c r="B226" s="163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63"/>
      <c r="B227" s="163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63"/>
      <c r="B228" s="163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63"/>
      <c r="B229" s="163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63"/>
      <c r="B230" s="163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63"/>
      <c r="B231" s="163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63"/>
      <c r="B232" s="163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63"/>
      <c r="B233" s="163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63"/>
      <c r="B234" s="163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63"/>
      <c r="B235" s="163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63"/>
      <c r="B236" s="163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63"/>
      <c r="B237" s="163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63"/>
      <c r="B238" s="163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63"/>
      <c r="B239" s="163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63"/>
      <c r="B240" s="163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63"/>
      <c r="B241" s="163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63"/>
      <c r="B242" s="163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63"/>
      <c r="B243" s="163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63"/>
      <c r="B244" s="163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63"/>
      <c r="B245" s="163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63"/>
      <c r="B246" s="163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63"/>
      <c r="B247" s="163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63"/>
      <c r="B248" s="163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63"/>
      <c r="B249" s="163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63"/>
      <c r="B250" s="163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63"/>
      <c r="B251" s="163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63"/>
      <c r="B252" s="163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63"/>
      <c r="B253" s="163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63"/>
      <c r="B254" s="163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63"/>
      <c r="B255" s="163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63"/>
      <c r="B256" s="163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63"/>
      <c r="B257" s="163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63"/>
      <c r="B258" s="163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63"/>
      <c r="B259" s="163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63"/>
      <c r="B260" s="163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63"/>
      <c r="B261" s="163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63"/>
      <c r="B262" s="163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63"/>
      <c r="B263" s="163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63"/>
      <c r="B264" s="163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63"/>
      <c r="B265" s="163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63"/>
      <c r="B266" s="163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63"/>
      <c r="B267" s="163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63"/>
      <c r="B268" s="163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63"/>
      <c r="B269" s="163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63"/>
      <c r="B270" s="163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63"/>
      <c r="B271" s="163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63"/>
      <c r="B272" s="163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63"/>
      <c r="B273" s="163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63"/>
      <c r="B274" s="163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63"/>
      <c r="B275" s="163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63"/>
      <c r="B276" s="163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63"/>
      <c r="B277" s="163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63"/>
      <c r="B278" s="163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63"/>
      <c r="B279" s="163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63"/>
      <c r="B280" s="163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63"/>
      <c r="B281" s="163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63"/>
      <c r="B282" s="163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63"/>
      <c r="B283" s="163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63"/>
      <c r="B284" s="163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63"/>
      <c r="B285" s="163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63"/>
      <c r="B286" s="163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63"/>
      <c r="B287" s="163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63"/>
      <c r="B288" s="163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63"/>
      <c r="B289" s="163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63"/>
      <c r="B290" s="163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63"/>
      <c r="B291" s="163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63"/>
      <c r="B292" s="163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63"/>
      <c r="B293" s="163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63"/>
      <c r="B294" s="163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63"/>
      <c r="B295" s="163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63"/>
      <c r="B296" s="163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63"/>
      <c r="B297" s="163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63"/>
      <c r="B298" s="163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63"/>
      <c r="B299" s="163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63"/>
      <c r="B300" s="163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63"/>
      <c r="B301" s="163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63"/>
      <c r="B302" s="163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63"/>
      <c r="B303" s="163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63"/>
      <c r="B304" s="163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63"/>
      <c r="B305" s="163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63"/>
      <c r="B306" s="163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63"/>
      <c r="B307" s="163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63"/>
      <c r="B308" s="163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63"/>
      <c r="B309" s="163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63"/>
      <c r="B310" s="163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63"/>
      <c r="B311" s="163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63"/>
      <c r="B312" s="163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63"/>
      <c r="B313" s="163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63"/>
      <c r="B314" s="163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63"/>
      <c r="B315" s="163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63"/>
      <c r="B316" s="163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63"/>
      <c r="B317" s="163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63"/>
      <c r="B318" s="163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63"/>
      <c r="B319" s="163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63"/>
      <c r="B320" s="163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63"/>
      <c r="B321" s="163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63"/>
      <c r="B322" s="163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63"/>
      <c r="B323" s="163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63"/>
      <c r="B324" s="163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63"/>
      <c r="B325" s="163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63"/>
      <c r="B326" s="163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63"/>
      <c r="B327" s="163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63"/>
      <c r="B328" s="163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63"/>
      <c r="B329" s="163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63"/>
      <c r="B330" s="163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63"/>
      <c r="B331" s="163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63"/>
      <c r="B332" s="163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63"/>
      <c r="B333" s="163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63"/>
      <c r="B334" s="163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63"/>
      <c r="B335" s="163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63"/>
      <c r="B336" s="163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63"/>
      <c r="B337" s="163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63"/>
      <c r="B338" s="163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63"/>
      <c r="B339" s="163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63"/>
      <c r="B340" s="163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63"/>
      <c r="B341" s="163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63"/>
      <c r="B342" s="163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63"/>
      <c r="B343" s="163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63"/>
      <c r="B344" s="163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63"/>
      <c r="B345" s="163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63"/>
      <c r="B346" s="163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63"/>
      <c r="B347" s="163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63"/>
      <c r="B348" s="163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63"/>
      <c r="B349" s="163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63"/>
      <c r="B350" s="163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63"/>
      <c r="B351" s="163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63"/>
      <c r="B352" s="163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63"/>
      <c r="B353" s="163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63"/>
      <c r="B354" s="163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63"/>
      <c r="B355" s="163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63"/>
      <c r="B356" s="163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63"/>
      <c r="B357" s="163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63"/>
      <c r="B358" s="163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63"/>
      <c r="B359" s="163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63"/>
      <c r="B360" s="163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63"/>
      <c r="B361" s="163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63"/>
      <c r="B362" s="163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63"/>
      <c r="B363" s="163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63"/>
      <c r="B364" s="163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63"/>
      <c r="B365" s="163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63"/>
      <c r="B366" s="163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63"/>
      <c r="B367" s="163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63"/>
      <c r="B368" s="163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63"/>
      <c r="B369" s="163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63"/>
      <c r="B370" s="163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63"/>
      <c r="B371" s="163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63"/>
      <c r="B372" s="163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63"/>
      <c r="B373" s="163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63"/>
      <c r="B374" s="163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63"/>
      <c r="B375" s="163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63"/>
      <c r="B376" s="163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63"/>
      <c r="B377" s="163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63"/>
      <c r="B378" s="163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63"/>
      <c r="B379" s="163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63"/>
      <c r="B380" s="163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63"/>
      <c r="B381" s="163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63"/>
      <c r="B382" s="163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63"/>
      <c r="B383" s="163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63"/>
      <c r="B384" s="163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63"/>
      <c r="B385" s="163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63"/>
      <c r="B386" s="163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63"/>
      <c r="B387" s="163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63"/>
      <c r="B388" s="163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63"/>
      <c r="B389" s="163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63"/>
      <c r="B390" s="163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63"/>
      <c r="B391" s="163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63"/>
      <c r="B392" s="163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63"/>
      <c r="B393" s="163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63"/>
      <c r="B394" s="163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63"/>
      <c r="B395" s="163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63"/>
      <c r="B396" s="163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63"/>
      <c r="B397" s="163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63"/>
      <c r="B398" s="163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63"/>
      <c r="B399" s="163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63"/>
      <c r="B400" s="163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63"/>
      <c r="B401" s="163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63"/>
      <c r="B402" s="163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63"/>
      <c r="B403" s="163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63"/>
      <c r="B404" s="163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63"/>
      <c r="B405" s="163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63"/>
      <c r="B406" s="163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63"/>
      <c r="B407" s="163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63"/>
      <c r="B408" s="163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63"/>
      <c r="B409" s="163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63"/>
      <c r="B410" s="163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63"/>
      <c r="B411" s="163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63"/>
      <c r="B412" s="163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63"/>
      <c r="B413" s="163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63"/>
      <c r="B414" s="163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63"/>
      <c r="B415" s="163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63"/>
      <c r="B416" s="163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63"/>
      <c r="B417" s="163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63"/>
      <c r="B418" s="163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63"/>
      <c r="B419" s="163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63"/>
      <c r="B420" s="163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63"/>
      <c r="B421" s="163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63"/>
      <c r="B422" s="163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63"/>
      <c r="B423" s="163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63"/>
      <c r="B424" s="163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63"/>
      <c r="B425" s="163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63"/>
      <c r="B426" s="163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63"/>
      <c r="B427" s="163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63"/>
      <c r="B428" s="163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63"/>
      <c r="B429" s="163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63"/>
      <c r="B430" s="163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63"/>
      <c r="B431" s="163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63"/>
      <c r="B432" s="163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63"/>
      <c r="B433" s="163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63"/>
      <c r="B434" s="163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63"/>
      <c r="B435" s="163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63"/>
      <c r="B436" s="163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63"/>
      <c r="B437" s="163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63"/>
      <c r="B438" s="163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63"/>
      <c r="B439" s="163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63"/>
      <c r="B440" s="163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63"/>
      <c r="B441" s="163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63"/>
      <c r="B442" s="163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63"/>
      <c r="B443" s="163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63"/>
      <c r="B444" s="163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63"/>
      <c r="B445" s="163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63"/>
      <c r="B446" s="163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63"/>
      <c r="B447" s="163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63"/>
      <c r="B448" s="163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63"/>
      <c r="B449" s="163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63"/>
      <c r="B450" s="163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63"/>
      <c r="B451" s="163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63"/>
      <c r="B452" s="163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63"/>
      <c r="B453" s="163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63"/>
      <c r="B454" s="163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63"/>
      <c r="B455" s="163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63"/>
      <c r="B456" s="163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63"/>
      <c r="B457" s="163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63"/>
      <c r="B458" s="163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63"/>
      <c r="B459" s="163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63"/>
      <c r="B460" s="163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63"/>
      <c r="B461" s="163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63"/>
      <c r="B462" s="163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63"/>
      <c r="B463" s="163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63"/>
      <c r="B464" s="163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63"/>
      <c r="B465" s="163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63"/>
      <c r="B466" s="163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63"/>
      <c r="B467" s="163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63"/>
      <c r="B468" s="163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63"/>
      <c r="B469" s="163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63"/>
      <c r="B470" s="163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63"/>
      <c r="B471" s="163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63"/>
      <c r="B472" s="163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63"/>
      <c r="B473" s="163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63"/>
      <c r="B474" s="163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63"/>
      <c r="B475" s="163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63"/>
      <c r="B476" s="163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63"/>
      <c r="B477" s="163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63"/>
      <c r="B478" s="163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63"/>
      <c r="B479" s="163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63"/>
      <c r="B480" s="163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63"/>
      <c r="B481" s="163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63"/>
      <c r="B482" s="163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63"/>
      <c r="B483" s="163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63"/>
      <c r="B484" s="163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63"/>
      <c r="B485" s="163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63"/>
      <c r="B486" s="163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63"/>
      <c r="B487" s="163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63"/>
      <c r="B488" s="163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63"/>
      <c r="B489" s="163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63"/>
      <c r="B490" s="163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63"/>
      <c r="B491" s="163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63"/>
      <c r="B492" s="163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63"/>
      <c r="B493" s="163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63"/>
      <c r="B494" s="163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63"/>
      <c r="B495" s="163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63"/>
      <c r="B496" s="163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63"/>
      <c r="B497" s="163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63"/>
      <c r="B498" s="163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63"/>
      <c r="B499" s="163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63"/>
      <c r="B500" s="163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63"/>
      <c r="B501" s="163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63"/>
      <c r="B502" s="163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63"/>
      <c r="B503" s="163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63"/>
      <c r="B504" s="163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63"/>
      <c r="B505" s="163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63"/>
      <c r="B506" s="163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63"/>
      <c r="B507" s="163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63"/>
      <c r="B508" s="163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63"/>
      <c r="B509" s="163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63"/>
      <c r="B510" s="163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63"/>
      <c r="B511" s="163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63"/>
      <c r="B512" s="163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63"/>
      <c r="B513" s="163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63"/>
      <c r="B514" s="163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63"/>
      <c r="B515" s="163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63"/>
      <c r="B516" s="163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63"/>
      <c r="B517" s="163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63"/>
      <c r="B518" s="163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63"/>
      <c r="B519" s="163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63"/>
      <c r="B520" s="163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63"/>
      <c r="B521" s="163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63"/>
      <c r="B522" s="163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63"/>
      <c r="B523" s="163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63"/>
      <c r="B524" s="163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63"/>
      <c r="B525" s="163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63"/>
      <c r="B526" s="163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63"/>
      <c r="B527" s="163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63"/>
      <c r="B528" s="163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63"/>
      <c r="B529" s="163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63"/>
      <c r="B530" s="163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63"/>
      <c r="B531" s="163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63"/>
      <c r="B532" s="163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63"/>
      <c r="B533" s="163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63"/>
      <c r="B534" s="163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63"/>
      <c r="B535" s="163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63"/>
      <c r="B536" s="163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63"/>
      <c r="B537" s="163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63"/>
      <c r="B538" s="163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63"/>
      <c r="B539" s="163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63"/>
      <c r="B540" s="163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63"/>
      <c r="B541" s="163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63"/>
      <c r="B542" s="163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63"/>
      <c r="B543" s="163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63"/>
      <c r="B544" s="163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63"/>
      <c r="B545" s="163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63"/>
      <c r="B546" s="163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63"/>
      <c r="B547" s="163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63"/>
      <c r="B548" s="163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63"/>
      <c r="B549" s="163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63"/>
      <c r="B550" s="163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63"/>
      <c r="B551" s="163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63"/>
      <c r="B552" s="163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63"/>
      <c r="B553" s="163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63"/>
      <c r="B554" s="163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63"/>
      <c r="B555" s="163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63"/>
      <c r="B556" s="163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63"/>
      <c r="B557" s="163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63"/>
      <c r="B558" s="163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63"/>
      <c r="B559" s="163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63"/>
      <c r="B560" s="163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63"/>
      <c r="B561" s="163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63"/>
      <c r="B562" s="163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63"/>
      <c r="B563" s="163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63"/>
      <c r="B564" s="163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63"/>
      <c r="B565" s="163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63"/>
      <c r="B566" s="163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63"/>
      <c r="B567" s="163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63"/>
      <c r="B568" s="163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63"/>
      <c r="B569" s="163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63"/>
      <c r="B570" s="163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63"/>
      <c r="B571" s="163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63"/>
      <c r="B572" s="163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63"/>
      <c r="B573" s="163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63"/>
      <c r="B574" s="163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63"/>
      <c r="B575" s="163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63"/>
      <c r="B576" s="163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63"/>
      <c r="B577" s="163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63"/>
      <c r="B578" s="163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63"/>
      <c r="B579" s="163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63"/>
      <c r="B580" s="163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63"/>
      <c r="B581" s="163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63"/>
      <c r="B582" s="163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63"/>
      <c r="B583" s="163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63"/>
      <c r="B584" s="163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63"/>
      <c r="B585" s="163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63"/>
      <c r="B586" s="163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63"/>
      <c r="B587" s="163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63"/>
      <c r="B588" s="163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63"/>
      <c r="B589" s="163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63"/>
      <c r="B590" s="163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63"/>
      <c r="B591" s="163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63"/>
      <c r="B592" s="163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63"/>
      <c r="B593" s="163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63"/>
      <c r="B594" s="163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63"/>
      <c r="B595" s="163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63"/>
      <c r="B596" s="163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63"/>
      <c r="B597" s="163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63"/>
      <c r="B598" s="163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63"/>
      <c r="B599" s="163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63"/>
      <c r="B600" s="163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63"/>
      <c r="B601" s="163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63"/>
      <c r="B602" s="163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63"/>
      <c r="B603" s="163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63"/>
      <c r="B604" s="163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63"/>
      <c r="B605" s="163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63"/>
      <c r="B606" s="163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63"/>
      <c r="B607" s="163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63"/>
      <c r="B608" s="163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63"/>
      <c r="B609" s="163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63"/>
      <c r="B610" s="163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63"/>
      <c r="B611" s="163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63"/>
      <c r="B612" s="163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63"/>
      <c r="B613" s="163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63"/>
      <c r="B614" s="163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63"/>
      <c r="B615" s="163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63"/>
      <c r="B616" s="163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63"/>
      <c r="B617" s="163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63"/>
      <c r="B618" s="163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63"/>
      <c r="B619" s="163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63"/>
      <c r="B620" s="163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63"/>
      <c r="B621" s="163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63"/>
      <c r="B622" s="163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63"/>
      <c r="B623" s="163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63"/>
      <c r="B624" s="163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63"/>
      <c r="B625" s="163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  <row r="626" spans="1:14" s="12" customFormat="1" ht="15" x14ac:dyDescent="0.2">
      <c r="A626" s="163"/>
      <c r="B626" s="163"/>
      <c r="E626" s="9"/>
      <c r="F626" s="9"/>
      <c r="G626" s="9"/>
      <c r="H626" s="9"/>
      <c r="I626" s="9"/>
      <c r="J626" s="9"/>
      <c r="K626" s="9"/>
      <c r="L626" s="10"/>
      <c r="M626" s="10"/>
      <c r="N626" s="10"/>
    </row>
    <row r="627" spans="1:14" s="12" customFormat="1" ht="15" x14ac:dyDescent="0.2">
      <c r="A627" s="163"/>
      <c r="B627" s="163"/>
      <c r="E627" s="9"/>
      <c r="F627" s="9"/>
      <c r="G627" s="9"/>
      <c r="H627" s="9"/>
      <c r="I627" s="9"/>
      <c r="J627" s="9"/>
      <c r="K627" s="9"/>
      <c r="L627" s="10"/>
      <c r="M627" s="10"/>
      <c r="N627" s="10"/>
    </row>
    <row r="628" spans="1:14" s="12" customFormat="1" ht="15" x14ac:dyDescent="0.2">
      <c r="A628" s="163"/>
      <c r="B628" s="163"/>
      <c r="E628" s="9"/>
      <c r="F628" s="9"/>
      <c r="G628" s="9"/>
      <c r="H628" s="9"/>
      <c r="I628" s="9"/>
      <c r="J628" s="9"/>
      <c r="K628" s="9"/>
      <c r="L628" s="10"/>
      <c r="M628" s="10"/>
      <c r="N628" s="10"/>
    </row>
    <row r="629" spans="1:14" s="12" customFormat="1" ht="15" x14ac:dyDescent="0.2">
      <c r="A629" s="163"/>
      <c r="B629" s="163"/>
      <c r="E629" s="9"/>
      <c r="F629" s="9"/>
      <c r="G629" s="9"/>
      <c r="H629" s="9"/>
      <c r="I629" s="9"/>
      <c r="J629" s="9"/>
      <c r="K629" s="9"/>
      <c r="L629" s="10"/>
      <c r="M629" s="10"/>
      <c r="N629" s="10"/>
    </row>
  </sheetData>
  <mergeCells count="11">
    <mergeCell ref="A3:I3"/>
    <mergeCell ref="A35:B35"/>
    <mergeCell ref="A36:N37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P11:R12 P13:P15">
    <cfRule type="cellIs" dxfId="1" priority="2" operator="greaterThan">
      <formula>80</formula>
    </cfRule>
  </conditionalFormatting>
  <conditionalFormatting sqref="P16:P19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07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2" width="11.42578125" style="9" bestFit="1" customWidth="1"/>
    <col min="13" max="14" width="9.140625" style="9"/>
    <col min="15" max="15" width="11.140625" style="9" customWidth="1"/>
    <col min="16" max="16" width="10.140625" style="9" bestFit="1" customWidth="1"/>
    <col min="17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78</v>
      </c>
      <c r="F2" s="317"/>
      <c r="G2" s="317"/>
      <c r="H2" s="317"/>
      <c r="I2" s="317"/>
      <c r="J2" s="25"/>
    </row>
    <row r="3" spans="1:10" ht="9.75" customHeight="1" x14ac:dyDescent="0.4">
      <c r="A3" s="76"/>
      <c r="B3" s="76"/>
      <c r="C3" s="76"/>
      <c r="D3" s="76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8" t="s">
        <v>110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191" t="s">
        <v>111</v>
      </c>
      <c r="F6" s="28"/>
      <c r="G6" s="29" t="s">
        <v>3</v>
      </c>
      <c r="H6" s="320">
        <v>1601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78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52562000</v>
      </c>
      <c r="F16" s="327"/>
      <c r="G16" s="4">
        <f>H16+I16</f>
        <v>58522733.649999999</v>
      </c>
      <c r="H16" s="210">
        <v>58488134.049999997</v>
      </c>
      <c r="I16" s="210">
        <v>34599.599999999999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53093000</v>
      </c>
      <c r="F18" s="327"/>
      <c r="G18" s="4">
        <f>H18+I18</f>
        <v>60431103.789999999</v>
      </c>
      <c r="H18" s="210">
        <v>60266372.979999997</v>
      </c>
      <c r="I18" s="210">
        <v>164730.81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1908370.1400000006</v>
      </c>
      <c r="H20" s="118">
        <f>H18-H16+H17</f>
        <v>1778238.9299999997</v>
      </c>
      <c r="I20" s="118">
        <f>I18-I16+I17</f>
        <v>130131.20999999999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1908370.1400000006</v>
      </c>
      <c r="H21" s="118">
        <f>H20-H17</f>
        <v>1778238.9299999997</v>
      </c>
      <c r="I21" s="118">
        <f>I20-I17</f>
        <v>130131.20999999999</v>
      </c>
      <c r="J21" s="119"/>
    </row>
    <row r="22" spans="1:12" s="120" customFormat="1" ht="19.5" x14ac:dyDescent="0.4">
      <c r="A22" s="125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25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194033.98400000064</v>
      </c>
      <c r="H25" s="71">
        <f>H21-H26</f>
        <v>63902.773999999743</v>
      </c>
      <c r="I25" s="204">
        <f>I21-I26</f>
        <v>130131.20999999999</v>
      </c>
      <c r="J25" s="263"/>
      <c r="K25" s="263"/>
      <c r="L25" s="264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1714336.156</v>
      </c>
      <c r="H26" s="211">
        <v>1714336.156</v>
      </c>
      <c r="I26" s="211">
        <v>0</v>
      </c>
      <c r="J26" s="261"/>
      <c r="L26" s="264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  <c r="L27" s="264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  <c r="L28" s="264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194033.98</v>
      </c>
      <c r="H29" s="128"/>
      <c r="I29" s="129"/>
      <c r="J29" s="130"/>
      <c r="L29" s="264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  <c r="L30" s="264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194033.98</v>
      </c>
      <c r="H31" s="128"/>
      <c r="I31" s="129"/>
      <c r="J31" s="267"/>
      <c r="K31" s="267"/>
      <c r="L31" s="264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1714336.156</v>
      </c>
      <c r="H32" s="128"/>
      <c r="I32" s="129"/>
      <c r="J32" s="268"/>
      <c r="L32" s="264"/>
    </row>
    <row r="33" spans="1:15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6808689.8499999996</v>
      </c>
      <c r="H33" s="174"/>
      <c r="I33" s="174"/>
      <c r="J33" s="261"/>
      <c r="K33" s="269"/>
    </row>
    <row r="34" spans="1:15" ht="52.5" customHeight="1" x14ac:dyDescent="0.2">
      <c r="A34" s="336" t="s">
        <v>112</v>
      </c>
      <c r="B34" s="336"/>
      <c r="C34" s="336"/>
      <c r="D34" s="336"/>
      <c r="E34" s="336"/>
      <c r="F34" s="336"/>
      <c r="G34" s="336"/>
      <c r="H34" s="336"/>
      <c r="I34" s="336"/>
      <c r="J34" s="190"/>
      <c r="K34" s="20"/>
      <c r="L34" s="171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  <c r="L35" s="171"/>
    </row>
    <row r="36" spans="1:15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  <c r="L36" s="171"/>
    </row>
    <row r="37" spans="1:15" ht="16.5" x14ac:dyDescent="0.35">
      <c r="A37" s="83" t="s">
        <v>22</v>
      </c>
      <c r="B37" s="48"/>
      <c r="C37" s="1"/>
      <c r="D37" s="48"/>
      <c r="E37" s="82"/>
      <c r="F37" s="84">
        <v>29657070</v>
      </c>
      <c r="G37" s="84">
        <v>29657070</v>
      </c>
      <c r="H37" s="85"/>
      <c r="I37" s="49">
        <f>IF(F37=0,"nerozp.",G37/F37)</f>
        <v>1</v>
      </c>
      <c r="J37" s="20"/>
    </row>
    <row r="38" spans="1:15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5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5" ht="16.5" x14ac:dyDescent="0.35">
      <c r="A40" s="83" t="s">
        <v>63</v>
      </c>
      <c r="B40" s="48"/>
      <c r="C40" s="1"/>
      <c r="D40" s="86"/>
      <c r="E40" s="86"/>
      <c r="F40" s="84">
        <v>92.53</v>
      </c>
      <c r="G40" s="84">
        <v>89.41</v>
      </c>
      <c r="H40" s="85"/>
      <c r="I40" s="49">
        <f>IF(F40=0,"nerozp.",G40/F40)</f>
        <v>0.96628120609532042</v>
      </c>
      <c r="J40" s="10"/>
    </row>
    <row r="41" spans="1:15" ht="16.5" x14ac:dyDescent="0.35">
      <c r="A41" s="83" t="s">
        <v>60</v>
      </c>
      <c r="B41" s="48"/>
      <c r="C41" s="1"/>
      <c r="D41" s="82"/>
      <c r="E41" s="82"/>
      <c r="F41" s="84">
        <v>3922992</v>
      </c>
      <c r="G41" s="84">
        <v>3922992</v>
      </c>
      <c r="H41" s="85"/>
      <c r="I41" s="49">
        <f>IF(F41=0,"nerozp.",G41/F41)</f>
        <v>1</v>
      </c>
      <c r="J41" s="10"/>
    </row>
    <row r="42" spans="1:15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5" ht="15" customHeight="1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15" ht="40.5" customHeight="1" x14ac:dyDescent="0.2">
      <c r="A44" s="333" t="s">
        <v>117</v>
      </c>
      <c r="B44" s="337"/>
      <c r="C44" s="337"/>
      <c r="D44" s="337"/>
      <c r="E44" s="337"/>
      <c r="F44" s="337"/>
      <c r="G44" s="337"/>
      <c r="H44" s="337"/>
      <c r="I44" s="337"/>
      <c r="J44" s="10"/>
    </row>
    <row r="45" spans="1:15" ht="28.5" customHeight="1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5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5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5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120269</v>
      </c>
      <c r="F50" s="107">
        <v>0</v>
      </c>
      <c r="G50" s="55">
        <v>0</v>
      </c>
      <c r="H50" s="55">
        <f>E50+F50-G50</f>
        <v>120269</v>
      </c>
      <c r="I50" s="189">
        <v>120269</v>
      </c>
      <c r="J50" s="226"/>
      <c r="K50" s="226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309654.34000000003</v>
      </c>
      <c r="F51" s="108">
        <v>578969</v>
      </c>
      <c r="G51" s="58">
        <v>490601</v>
      </c>
      <c r="H51" s="58">
        <f>E51+F51-G51</f>
        <v>398022.34000000008</v>
      </c>
      <c r="I51" s="59">
        <v>374053.34</v>
      </c>
      <c r="J51" s="226"/>
      <c r="K51" s="226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v>577931.29</v>
      </c>
      <c r="F52" s="108">
        <v>36168.29</v>
      </c>
      <c r="G52" s="58">
        <v>15500</v>
      </c>
      <c r="H52" s="58">
        <f>E52+F52-G52</f>
        <v>598599.58000000007</v>
      </c>
      <c r="I52" s="59">
        <v>598599.57999999996</v>
      </c>
      <c r="J52" s="226"/>
      <c r="K52" s="226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648250.38</v>
      </c>
      <c r="F53" s="108">
        <v>4654553.4000000004</v>
      </c>
      <c r="G53" s="58">
        <v>4600357.38</v>
      </c>
      <c r="H53" s="58">
        <f>E53+F53-G53</f>
        <v>702446.40000000037</v>
      </c>
      <c r="I53" s="59">
        <v>702446.4</v>
      </c>
      <c r="J53" s="270"/>
      <c r="K53" s="270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1656105.0100000002</v>
      </c>
      <c r="F54" s="109">
        <f>F50+F51+F52+F53</f>
        <v>5269690.6900000004</v>
      </c>
      <c r="G54" s="105">
        <f>G50+G51+G52+G53</f>
        <v>5106458.38</v>
      </c>
      <c r="H54" s="105">
        <f>H50+H51+H52+H53</f>
        <v>1819337.3200000005</v>
      </c>
      <c r="I54" s="106">
        <f>I50+I51+I52+I53</f>
        <v>1795368.3199999998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  <mergeCell ref="E7:I7"/>
    <mergeCell ref="A2:D2"/>
    <mergeCell ref="E2:I2"/>
    <mergeCell ref="E3:I3"/>
    <mergeCell ref="E4:I4"/>
    <mergeCell ref="E5:I5"/>
    <mergeCell ref="H6:I6"/>
  </mergeCells>
  <printOptions horizontalCentered="1"/>
  <pageMargins left="0.70866141732283472" right="0.39370078740157483" top="0.59055118110236227" bottom="0.47244094488188981" header="0.51181102362204722" footer="0.51181102362204722"/>
  <pageSetup paperSize="9" scale="80" firstPageNumber="20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3.7109375" style="9" customWidth="1"/>
    <col min="12" max="14" width="9.140625" style="9"/>
    <col min="15" max="15" width="13" style="9" customWidth="1"/>
    <col min="16" max="16" width="11.85546875" style="9" customWidth="1"/>
    <col min="17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79</v>
      </c>
      <c r="F2" s="317"/>
      <c r="G2" s="317"/>
      <c r="H2" s="317"/>
      <c r="I2" s="317"/>
      <c r="J2" s="25"/>
    </row>
    <row r="3" spans="1:10" ht="9.75" customHeight="1" x14ac:dyDescent="0.4">
      <c r="A3" s="181"/>
      <c r="B3" s="181"/>
      <c r="C3" s="181"/>
      <c r="D3" s="181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8" t="s">
        <v>108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191" t="s">
        <v>109</v>
      </c>
      <c r="F6" s="28"/>
      <c r="G6" s="29" t="s">
        <v>3</v>
      </c>
      <c r="H6" s="320">
        <v>1602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179"/>
      <c r="I14" s="180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54168000</v>
      </c>
      <c r="F16" s="327"/>
      <c r="G16" s="4">
        <f>H16+I16</f>
        <v>57272532.509999998</v>
      </c>
      <c r="H16" s="71">
        <v>57111495.210000001</v>
      </c>
      <c r="I16" s="71">
        <v>161037.29999999999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19413</v>
      </c>
      <c r="H17" s="5">
        <v>11947.83</v>
      </c>
      <c r="I17" s="5">
        <v>7465.17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54203000</v>
      </c>
      <c r="F18" s="327"/>
      <c r="G18" s="4">
        <f>H18+I18</f>
        <v>57802392.07</v>
      </c>
      <c r="H18" s="71">
        <v>57233666.07</v>
      </c>
      <c r="I18" s="71">
        <v>568726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549272.56000000238</v>
      </c>
      <c r="H20" s="118">
        <f>H18-H16+H17</f>
        <v>134118.68999999939</v>
      </c>
      <c r="I20" s="118">
        <f>I18-I16+I17</f>
        <v>415153.87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529859.56000000238</v>
      </c>
      <c r="H21" s="118">
        <f>H20-H17</f>
        <v>122170.85999999939</v>
      </c>
      <c r="I21" s="118">
        <f>I20-I17</f>
        <v>407688.7</v>
      </c>
      <c r="J21" s="119"/>
    </row>
    <row r="22" spans="1:12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495213.56000000238</v>
      </c>
      <c r="H25" s="71">
        <f>H21-H26</f>
        <v>87524.859999999389</v>
      </c>
      <c r="I25" s="204">
        <f>I21-I26</f>
        <v>407688.7</v>
      </c>
      <c r="J25" s="263"/>
      <c r="K25" s="263"/>
      <c r="L25" s="263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34646</v>
      </c>
      <c r="H26" s="71">
        <v>34646</v>
      </c>
      <c r="I26" s="204">
        <v>0</v>
      </c>
      <c r="J26" s="261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495213.56</v>
      </c>
      <c r="H29" s="128"/>
      <c r="I29" s="129"/>
      <c r="J29" s="130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495213.56</v>
      </c>
      <c r="H31" s="128"/>
      <c r="I31" s="129"/>
      <c r="J31" s="267"/>
      <c r="K31" s="267"/>
      <c r="L31" s="267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34646</v>
      </c>
      <c r="H32" s="128"/>
      <c r="I32" s="129"/>
      <c r="J32" s="268"/>
    </row>
    <row r="33" spans="1:15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204320</v>
      </c>
      <c r="H33" s="174"/>
      <c r="I33" s="174"/>
      <c r="J33" s="261"/>
      <c r="K33" s="269"/>
    </row>
    <row r="34" spans="1:15" ht="40.5" customHeight="1" x14ac:dyDescent="0.2">
      <c r="A34" s="336" t="s">
        <v>118</v>
      </c>
      <c r="B34" s="336"/>
      <c r="C34" s="336"/>
      <c r="D34" s="336"/>
      <c r="E34" s="336"/>
      <c r="F34" s="336"/>
      <c r="G34" s="336"/>
      <c r="H34" s="336"/>
      <c r="I34" s="336"/>
      <c r="J34" s="190"/>
      <c r="K34" s="20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</row>
    <row r="36" spans="1:15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</row>
    <row r="37" spans="1:15" ht="16.5" x14ac:dyDescent="0.35">
      <c r="A37" s="83" t="s">
        <v>22</v>
      </c>
      <c r="B37" s="48"/>
      <c r="C37" s="1"/>
      <c r="D37" s="48"/>
      <c r="E37" s="82"/>
      <c r="F37" s="84">
        <v>22392755</v>
      </c>
      <c r="G37" s="84">
        <v>22392755</v>
      </c>
      <c r="H37" s="85"/>
      <c r="I37" s="49">
        <f>IF(F37=0,"nerozp.",G37/F37)</f>
        <v>1</v>
      </c>
      <c r="J37" s="20"/>
    </row>
    <row r="38" spans="1:15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5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5" ht="16.5" x14ac:dyDescent="0.35">
      <c r="A40" s="83" t="s">
        <v>63</v>
      </c>
      <c r="B40" s="48"/>
      <c r="C40" s="1"/>
      <c r="D40" s="86"/>
      <c r="E40" s="86"/>
      <c r="F40" s="84">
        <v>68.05</v>
      </c>
      <c r="G40" s="84">
        <v>67.209999999999994</v>
      </c>
      <c r="H40" s="85"/>
      <c r="I40" s="49">
        <f>IF(F40=0,"nerozp.",G40/F40)</f>
        <v>0.98765613519470974</v>
      </c>
      <c r="J40" s="10"/>
    </row>
    <row r="41" spans="1:15" ht="16.5" x14ac:dyDescent="0.35">
      <c r="A41" s="83" t="s">
        <v>60</v>
      </c>
      <c r="B41" s="48"/>
      <c r="C41" s="1"/>
      <c r="D41" s="82"/>
      <c r="E41" s="82"/>
      <c r="F41" s="84">
        <v>6684312</v>
      </c>
      <c r="G41" s="84">
        <v>6684312</v>
      </c>
      <c r="H41" s="85"/>
      <c r="I41" s="49">
        <f>IF(F41=0,"nerozp.",G41/F41)</f>
        <v>1</v>
      </c>
      <c r="J41" s="10"/>
    </row>
    <row r="42" spans="1:15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5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15" ht="32.25" customHeight="1" x14ac:dyDescent="0.2">
      <c r="A44" s="333" t="s">
        <v>119</v>
      </c>
      <c r="B44" s="337"/>
      <c r="C44" s="337"/>
      <c r="D44" s="337"/>
      <c r="E44" s="337"/>
      <c r="F44" s="337"/>
      <c r="G44" s="337"/>
      <c r="H44" s="337"/>
      <c r="I44" s="337"/>
      <c r="J44" s="10"/>
    </row>
    <row r="45" spans="1:15" ht="28.5" customHeight="1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5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5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5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534881.39</v>
      </c>
      <c r="F50" s="107">
        <v>0</v>
      </c>
      <c r="G50" s="55">
        <v>58703</v>
      </c>
      <c r="H50" s="55">
        <f>E50+F50-G50</f>
        <v>476178.39</v>
      </c>
      <c r="I50" s="189">
        <v>534881.39</v>
      </c>
      <c r="J50" s="271"/>
      <c r="K50" s="271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155634.51999999999</v>
      </c>
      <c r="F51" s="108">
        <v>407938.2</v>
      </c>
      <c r="G51" s="58">
        <v>395513</v>
      </c>
      <c r="H51" s="58">
        <f>E51+F51-G51</f>
        <v>168059.71999999997</v>
      </c>
      <c r="I51" s="59">
        <v>116836.02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f>1608188.25+247819</f>
        <v>1856007.25</v>
      </c>
      <c r="F52" s="108">
        <v>5150758.66</v>
      </c>
      <c r="G52" s="58">
        <v>0</v>
      </c>
      <c r="H52" s="58">
        <f>E52+F52-G52</f>
        <v>7006765.9100000001</v>
      </c>
      <c r="I52" s="59">
        <v>7006765.9100000001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493437.69</v>
      </c>
      <c r="F53" s="108">
        <v>9420597.6600000001</v>
      </c>
      <c r="G53" s="58">
        <v>9030704.1999999993</v>
      </c>
      <c r="H53" s="58">
        <f>E53+F53-G53</f>
        <v>883331.15000000037</v>
      </c>
      <c r="I53" s="59">
        <v>999639.15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3039960.85</v>
      </c>
      <c r="F54" s="109">
        <f>F50+F51+F52+F53</f>
        <v>14979294.52</v>
      </c>
      <c r="G54" s="105">
        <f>G50+G51+G52+G53</f>
        <v>9484920.1999999993</v>
      </c>
      <c r="H54" s="105">
        <f>H50+H51+H52+H53</f>
        <v>8534335.1700000018</v>
      </c>
      <c r="I54" s="106">
        <f>I50+I51+I52+I53</f>
        <v>8658122.4700000007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A44:I44"/>
    <mergeCell ref="E7:I7"/>
    <mergeCell ref="A2:D2"/>
    <mergeCell ref="E2:I2"/>
    <mergeCell ref="E3:I3"/>
    <mergeCell ref="E4:I4"/>
    <mergeCell ref="E5:I5"/>
    <mergeCell ref="H6:I6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20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S58"/>
  <sheetViews>
    <sheetView showGridLines="0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8.140625" style="9" customWidth="1"/>
    <col min="12" max="12" width="9.7109375" style="9" bestFit="1" customWidth="1"/>
    <col min="13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80</v>
      </c>
      <c r="F2" s="317"/>
      <c r="G2" s="317"/>
      <c r="H2" s="317"/>
      <c r="I2" s="317"/>
      <c r="J2" s="25"/>
    </row>
    <row r="3" spans="1:10" ht="9.75" customHeight="1" x14ac:dyDescent="0.4">
      <c r="A3" s="213"/>
      <c r="B3" s="213"/>
      <c r="C3" s="213"/>
      <c r="D3" s="213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8" t="s">
        <v>107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28">
        <v>64095410</v>
      </c>
      <c r="F6" s="28"/>
      <c r="G6" s="29" t="s">
        <v>3</v>
      </c>
      <c r="H6" s="320">
        <v>1603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214"/>
      <c r="F8" s="214"/>
      <c r="G8" s="214"/>
      <c r="H8" s="29"/>
      <c r="I8" s="214"/>
    </row>
    <row r="9" spans="1:10" ht="30.75" customHeight="1" x14ac:dyDescent="0.4">
      <c r="A9" s="25"/>
      <c r="E9" s="214"/>
      <c r="F9" s="214"/>
      <c r="G9" s="214"/>
      <c r="H9" s="29"/>
      <c r="I9" s="214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5"/>
      <c r="I14" s="21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8585000</v>
      </c>
      <c r="F16" s="327"/>
      <c r="G16" s="4">
        <f>H16+I16</f>
        <v>9958758.3499999996</v>
      </c>
      <c r="H16" s="71">
        <v>9958758.3499999996</v>
      </c>
      <c r="I16" s="71">
        <v>0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8595000</v>
      </c>
      <c r="F18" s="327"/>
      <c r="G18" s="4">
        <f>H18+I18</f>
        <v>9992303.9299999997</v>
      </c>
      <c r="H18" s="5">
        <v>9992303.9299999997</v>
      </c>
      <c r="I18" s="71"/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33545.580000000075</v>
      </c>
      <c r="H20" s="118">
        <f>H18-H16+H17</f>
        <v>33545.580000000075</v>
      </c>
      <c r="I20" s="118">
        <f>I18-I16+I17</f>
        <v>0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33545.580000000075</v>
      </c>
      <c r="H21" s="118">
        <f>H20-H17</f>
        <v>33545.580000000075</v>
      </c>
      <c r="I21" s="118">
        <f>I20-I17</f>
        <v>0</v>
      </c>
      <c r="J21" s="119"/>
    </row>
    <row r="22" spans="1:12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29267.260000000075</v>
      </c>
      <c r="H25" s="71">
        <f>H21-H26</f>
        <v>29267.260000000075</v>
      </c>
      <c r="I25" s="204">
        <f>I21-I26</f>
        <v>0</v>
      </c>
      <c r="J25" s="263"/>
      <c r="K25" s="263"/>
      <c r="L25" s="263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4278.32</v>
      </c>
      <c r="H26" s="71">
        <v>4278.32</v>
      </c>
      <c r="I26" s="204">
        <v>0</v>
      </c>
      <c r="J26" s="261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13925.25</v>
      </c>
      <c r="H29" s="128"/>
      <c r="I29" s="129"/>
      <c r="J29" s="130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13925.25</v>
      </c>
      <c r="H31" s="128"/>
      <c r="I31" s="129"/>
      <c r="J31" s="267"/>
      <c r="K31" s="267"/>
      <c r="L31" s="267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4278.32</v>
      </c>
      <c r="H32" s="128"/>
      <c r="I32" s="129"/>
      <c r="J32" s="268"/>
    </row>
    <row r="33" spans="1:19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-15342.01</v>
      </c>
      <c r="H33" s="174"/>
      <c r="I33" s="174"/>
      <c r="J33" s="261"/>
      <c r="K33" s="269"/>
      <c r="L33" s="338"/>
      <c r="M33" s="296"/>
      <c r="N33" s="296"/>
      <c r="O33" s="296"/>
      <c r="P33" s="296"/>
      <c r="Q33" s="296"/>
      <c r="R33" s="296"/>
      <c r="S33" s="296"/>
    </row>
    <row r="34" spans="1:19" ht="58.5" customHeight="1" x14ac:dyDescent="0.2">
      <c r="A34" s="339" t="s">
        <v>116</v>
      </c>
      <c r="B34" s="340"/>
      <c r="C34" s="340"/>
      <c r="D34" s="340"/>
      <c r="E34" s="340"/>
      <c r="F34" s="340"/>
      <c r="G34" s="340"/>
      <c r="H34" s="340"/>
      <c r="I34" s="340"/>
      <c r="J34" s="190"/>
      <c r="K34" s="20"/>
      <c r="L34" s="296"/>
      <c r="M34" s="296"/>
      <c r="N34" s="296"/>
      <c r="O34" s="296"/>
      <c r="P34" s="296"/>
      <c r="Q34" s="296"/>
      <c r="R34" s="296"/>
      <c r="S34" s="296"/>
    </row>
    <row r="35" spans="1:19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  <c r="L35" s="272"/>
    </row>
    <row r="36" spans="1:19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74"/>
    </row>
    <row r="37" spans="1:19" ht="16.5" x14ac:dyDescent="0.35">
      <c r="A37" s="83" t="s">
        <v>22</v>
      </c>
      <c r="B37" s="48"/>
      <c r="C37" s="1"/>
      <c r="D37" s="48"/>
      <c r="E37" s="82"/>
      <c r="F37" s="84">
        <v>4040100</v>
      </c>
      <c r="G37" s="84">
        <v>4040100</v>
      </c>
      <c r="H37" s="85"/>
      <c r="I37" s="49">
        <f>IF(F37=0,"nerozp.",G37/F37)</f>
        <v>1</v>
      </c>
      <c r="J37" s="20"/>
    </row>
    <row r="38" spans="1:19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9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9" ht="16.5" x14ac:dyDescent="0.35">
      <c r="A40" s="83" t="s">
        <v>63</v>
      </c>
      <c r="B40" s="48"/>
      <c r="C40" s="1"/>
      <c r="D40" s="86"/>
      <c r="E40" s="86"/>
      <c r="F40" s="84">
        <v>11</v>
      </c>
      <c r="G40" s="84">
        <v>10.79</v>
      </c>
      <c r="H40" s="85"/>
      <c r="I40" s="49">
        <f>IF(F40=0,"nerozp.",G40/F40)</f>
        <v>0.98090909090909084</v>
      </c>
      <c r="J40" s="10"/>
    </row>
    <row r="41" spans="1:19" ht="16.5" x14ac:dyDescent="0.35">
      <c r="A41" s="83" t="s">
        <v>60</v>
      </c>
      <c r="B41" s="48"/>
      <c r="C41" s="1"/>
      <c r="D41" s="82"/>
      <c r="E41" s="82"/>
      <c r="F41" s="84">
        <v>680652</v>
      </c>
      <c r="G41" s="84">
        <v>680652</v>
      </c>
      <c r="H41" s="85"/>
      <c r="I41" s="49">
        <f>IF(F41=0,"nerozp.",G41/F41)</f>
        <v>1</v>
      </c>
      <c r="J41" s="10"/>
    </row>
    <row r="42" spans="1:19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9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19" ht="20.25" customHeight="1" x14ac:dyDescent="0.2">
      <c r="A44" s="217"/>
      <c r="B44" s="217"/>
      <c r="C44" s="217"/>
      <c r="D44" s="217"/>
      <c r="E44" s="217"/>
      <c r="F44" s="217"/>
      <c r="G44" s="217"/>
      <c r="H44" s="217"/>
      <c r="I44" s="217"/>
      <c r="J44" s="10"/>
    </row>
    <row r="45" spans="1:19" ht="19.5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9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9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9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0</v>
      </c>
      <c r="F50" s="107">
        <v>0</v>
      </c>
      <c r="G50" s="55">
        <v>0</v>
      </c>
      <c r="H50" s="55">
        <f>E50+F50-G50</f>
        <v>0</v>
      </c>
      <c r="I50" s="189">
        <v>0</v>
      </c>
      <c r="J50" s="226"/>
      <c r="K50" s="226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83720.44</v>
      </c>
      <c r="F51" s="108">
        <v>74836.5</v>
      </c>
      <c r="G51" s="58">
        <v>101320</v>
      </c>
      <c r="H51" s="58">
        <f>E51+F51-G51</f>
        <v>57236.94</v>
      </c>
      <c r="I51" s="59">
        <v>53904.15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f>197.62+10000</f>
        <v>10197.620000000001</v>
      </c>
      <c r="F52" s="108">
        <v>135000</v>
      </c>
      <c r="G52" s="58">
        <v>125000</v>
      </c>
      <c r="H52" s="58">
        <f>E52+F52-G52</f>
        <v>20197.619999999995</v>
      </c>
      <c r="I52" s="59">
        <v>20197.62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202211.04</v>
      </c>
      <c r="F53" s="108">
        <v>2448350</v>
      </c>
      <c r="G53" s="58">
        <v>1374907.1</v>
      </c>
      <c r="H53" s="58">
        <f>E53+F53-G53</f>
        <v>1275653.94</v>
      </c>
      <c r="I53" s="59">
        <v>1275827.3400000001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296129.09999999998</v>
      </c>
      <c r="F54" s="109">
        <f>F50+F51+F52+F53</f>
        <v>2658186.5</v>
      </c>
      <c r="G54" s="105">
        <f>G50+G51+G52+G53</f>
        <v>1601227.1</v>
      </c>
      <c r="H54" s="105">
        <f>H50+H51+H52+H53</f>
        <v>1353088.5</v>
      </c>
      <c r="I54" s="106">
        <f>I50+I51+I52+I53</f>
        <v>1349929.11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L33:S34"/>
    <mergeCell ref="F47:F48"/>
    <mergeCell ref="E18:F18"/>
    <mergeCell ref="C29:E29"/>
    <mergeCell ref="C32:F32"/>
    <mergeCell ref="B33:F33"/>
    <mergeCell ref="A43:I43"/>
    <mergeCell ref="H45:I45"/>
    <mergeCell ref="A34:I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21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U58"/>
  <sheetViews>
    <sheetView showGridLines="0" topLeftCell="A7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2.42578125" style="9" customWidth="1"/>
    <col min="12" max="12" width="11.85546875" style="9" customWidth="1"/>
    <col min="13" max="13" width="11.42578125" style="9" customWidth="1"/>
    <col min="14" max="14" width="9.140625" style="9"/>
    <col min="15" max="15" width="10.140625" style="9" bestFit="1" customWidth="1"/>
    <col min="16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81</v>
      </c>
      <c r="F2" s="317"/>
      <c r="G2" s="317"/>
      <c r="H2" s="317"/>
      <c r="I2" s="317"/>
      <c r="J2" s="25"/>
    </row>
    <row r="3" spans="1:10" ht="9.75" customHeight="1" x14ac:dyDescent="0.4">
      <c r="A3" s="213"/>
      <c r="B3" s="213"/>
      <c r="C3" s="213"/>
      <c r="D3" s="213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9" t="s">
        <v>103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191" t="s">
        <v>104</v>
      </c>
      <c r="F6" s="28"/>
      <c r="G6" s="29" t="s">
        <v>3</v>
      </c>
      <c r="H6" s="320">
        <v>1606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214"/>
      <c r="F8" s="214"/>
      <c r="G8" s="214"/>
      <c r="H8" s="29"/>
      <c r="I8" s="214"/>
    </row>
    <row r="9" spans="1:10" ht="30.75" customHeight="1" x14ac:dyDescent="0.4">
      <c r="A9" s="25"/>
      <c r="E9" s="214"/>
      <c r="F9" s="214"/>
      <c r="G9" s="214"/>
      <c r="H9" s="29"/>
      <c r="I9" s="214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5"/>
      <c r="I14" s="21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16572000</v>
      </c>
      <c r="F16" s="327"/>
      <c r="G16" s="4">
        <f>H16+I16</f>
        <v>17471153.300000001</v>
      </c>
      <c r="H16" s="71">
        <v>17382797.52</v>
      </c>
      <c r="I16" s="71">
        <v>88355.78</v>
      </c>
      <c r="J16" s="32"/>
    </row>
    <row r="17" spans="1:21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198"/>
    </row>
    <row r="18" spans="1:21" s="3" customFormat="1" ht="19.5" x14ac:dyDescent="0.4">
      <c r="A18" s="40" t="s">
        <v>71</v>
      </c>
      <c r="B18" s="2"/>
      <c r="C18" s="2"/>
      <c r="D18" s="2"/>
      <c r="E18" s="326">
        <v>16653000</v>
      </c>
      <c r="F18" s="327"/>
      <c r="G18" s="4">
        <f>H18+I18</f>
        <v>17826970.16</v>
      </c>
      <c r="H18" s="71">
        <v>17652624.149999999</v>
      </c>
      <c r="I18" s="71">
        <v>174346.01</v>
      </c>
      <c r="J18" s="32"/>
    </row>
    <row r="19" spans="1:2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21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355816.8599999994</v>
      </c>
      <c r="H20" s="118">
        <f>H18-H16+H17</f>
        <v>269826.62999999896</v>
      </c>
      <c r="I20" s="118">
        <f>I18-I16+I17</f>
        <v>85990.23000000001</v>
      </c>
      <c r="J20" s="119"/>
    </row>
    <row r="21" spans="1:21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355816.8599999994</v>
      </c>
      <c r="H21" s="118">
        <f>H20-H17</f>
        <v>269826.62999999896</v>
      </c>
      <c r="I21" s="118">
        <f>I20-I17</f>
        <v>85990.23000000001</v>
      </c>
      <c r="J21" s="119"/>
    </row>
    <row r="22" spans="1:21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21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21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21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328408.8599999994</v>
      </c>
      <c r="H25" s="71">
        <f>H21-H26</f>
        <v>242418.62999999896</v>
      </c>
      <c r="I25" s="204">
        <f>I21-I26</f>
        <v>85990.23000000001</v>
      </c>
      <c r="J25" s="263"/>
      <c r="K25" s="263"/>
      <c r="L25" s="263"/>
    </row>
    <row r="26" spans="1:21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27408</v>
      </c>
      <c r="H26" s="71">
        <v>27408</v>
      </c>
      <c r="I26" s="204">
        <v>0</v>
      </c>
      <c r="J26" s="261"/>
    </row>
    <row r="27" spans="1:21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21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21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320931.86</v>
      </c>
      <c r="H29" s="128"/>
      <c r="I29" s="129"/>
      <c r="J29" s="130"/>
    </row>
    <row r="30" spans="1:21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  <c r="M30" s="341"/>
      <c r="N30" s="296"/>
      <c r="O30" s="296"/>
      <c r="P30" s="296"/>
      <c r="Q30" s="296"/>
      <c r="R30" s="296"/>
      <c r="S30" s="296"/>
      <c r="T30" s="296"/>
      <c r="U30" s="296"/>
    </row>
    <row r="31" spans="1:21" s="137" customFormat="1" ht="18.75" customHeight="1" x14ac:dyDescent="0.4">
      <c r="A31" s="131"/>
      <c r="B31" s="131"/>
      <c r="C31" s="138"/>
      <c r="D31" s="133"/>
      <c r="E31" s="139"/>
      <c r="F31" s="135" t="s">
        <v>64</v>
      </c>
      <c r="G31" s="136">
        <v>320931.86</v>
      </c>
      <c r="H31" s="128"/>
      <c r="I31" s="129"/>
      <c r="J31" s="267"/>
      <c r="K31" s="267"/>
      <c r="L31" s="267"/>
      <c r="M31" s="296"/>
      <c r="N31" s="296"/>
      <c r="O31" s="296"/>
      <c r="P31" s="296"/>
      <c r="Q31" s="296"/>
      <c r="R31" s="296"/>
      <c r="S31" s="296"/>
      <c r="T31" s="296"/>
      <c r="U31" s="296"/>
    </row>
    <row r="32" spans="1:21" s="137" customFormat="1" ht="18.75" customHeight="1" x14ac:dyDescent="0.4">
      <c r="A32" s="131"/>
      <c r="B32" s="140"/>
      <c r="C32" s="330" t="s">
        <v>46</v>
      </c>
      <c r="D32" s="330"/>
      <c r="E32" s="330"/>
      <c r="F32" s="330"/>
      <c r="G32" s="190">
        <f>G26</f>
        <v>27408</v>
      </c>
      <c r="H32" s="128"/>
      <c r="I32" s="129"/>
      <c r="J32" s="268"/>
      <c r="M32" s="296"/>
      <c r="N32" s="296"/>
      <c r="O32" s="296"/>
      <c r="P32" s="296"/>
      <c r="Q32" s="296"/>
      <c r="R32" s="296"/>
      <c r="S32" s="296"/>
      <c r="T32" s="296"/>
      <c r="U32" s="296"/>
    </row>
    <row r="33" spans="1:21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80270</v>
      </c>
      <c r="H33" s="174"/>
      <c r="I33" s="174"/>
      <c r="J33" s="261"/>
      <c r="K33" s="269"/>
      <c r="M33" s="296"/>
      <c r="N33" s="296"/>
      <c r="O33" s="296"/>
      <c r="P33" s="296"/>
      <c r="Q33" s="296"/>
      <c r="R33" s="296"/>
      <c r="S33" s="296"/>
      <c r="T33" s="296"/>
      <c r="U33" s="296"/>
    </row>
    <row r="34" spans="1:21" s="223" customFormat="1" ht="56.25" customHeight="1" x14ac:dyDescent="0.2">
      <c r="A34" s="342" t="s">
        <v>114</v>
      </c>
      <c r="B34" s="343"/>
      <c r="C34" s="343"/>
      <c r="D34" s="343"/>
      <c r="E34" s="343"/>
      <c r="F34" s="343"/>
      <c r="G34" s="343"/>
      <c r="H34" s="343"/>
      <c r="I34" s="343"/>
      <c r="J34" s="190"/>
      <c r="K34" s="20"/>
      <c r="L34" s="9"/>
    </row>
    <row r="35" spans="1:21" ht="22.5" customHeight="1" x14ac:dyDescent="0.4">
      <c r="A35" s="35" t="s">
        <v>42</v>
      </c>
      <c r="B35" s="35" t="s">
        <v>21</v>
      </c>
      <c r="C35" s="224"/>
      <c r="D35" s="44"/>
      <c r="E35" s="82"/>
      <c r="F35" s="2"/>
      <c r="G35" s="45"/>
      <c r="H35" s="43"/>
      <c r="I35" s="43"/>
      <c r="J35" s="265"/>
      <c r="K35" s="266"/>
      <c r="L35" s="3"/>
      <c r="O35" s="273"/>
      <c r="P35" s="273"/>
      <c r="Q35" s="273"/>
      <c r="R35" s="272"/>
    </row>
    <row r="36" spans="1:21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  <c r="O36" s="14"/>
    </row>
    <row r="37" spans="1:21" ht="16.5" x14ac:dyDescent="0.35">
      <c r="A37" s="83" t="s">
        <v>22</v>
      </c>
      <c r="B37" s="48"/>
      <c r="C37" s="1"/>
      <c r="D37" s="48"/>
      <c r="E37" s="82"/>
      <c r="F37" s="84">
        <v>9125000</v>
      </c>
      <c r="G37" s="84">
        <v>8956489</v>
      </c>
      <c r="H37" s="85"/>
      <c r="I37" s="49">
        <f>IF(F37=0,"nerozp.",G37/F37)</f>
        <v>0.98153304109589046</v>
      </c>
      <c r="J37" s="20"/>
    </row>
    <row r="38" spans="1:21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21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21" ht="16.5" x14ac:dyDescent="0.35">
      <c r="A40" s="83" t="s">
        <v>63</v>
      </c>
      <c r="B40" s="48"/>
      <c r="C40" s="1"/>
      <c r="D40" s="86"/>
      <c r="E40" s="86"/>
      <c r="F40" s="84">
        <v>27.5</v>
      </c>
      <c r="G40" s="84">
        <v>27.29</v>
      </c>
      <c r="H40" s="85"/>
      <c r="I40" s="49">
        <f>IF(F40=0,"nerozp.",G40/F40)</f>
        <v>0.99236363636363634</v>
      </c>
      <c r="J40" s="10"/>
    </row>
    <row r="41" spans="1:21" ht="16.5" x14ac:dyDescent="0.35">
      <c r="A41" s="83" t="s">
        <v>60</v>
      </c>
      <c r="B41" s="48"/>
      <c r="C41" s="1"/>
      <c r="D41" s="82"/>
      <c r="E41" s="82"/>
      <c r="F41" s="84">
        <v>1193465</v>
      </c>
      <c r="G41" s="84">
        <v>1193465</v>
      </c>
      <c r="H41" s="85"/>
      <c r="I41" s="49">
        <f>IF(F41=0,"nerozp.",G41/F41)</f>
        <v>1</v>
      </c>
      <c r="J41" s="10"/>
      <c r="O41" s="14"/>
    </row>
    <row r="42" spans="1:21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21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21" ht="33" customHeight="1" x14ac:dyDescent="0.2">
      <c r="A44" s="333" t="s">
        <v>120</v>
      </c>
      <c r="B44" s="337"/>
      <c r="C44" s="337"/>
      <c r="D44" s="337"/>
      <c r="E44" s="337"/>
      <c r="F44" s="337"/>
      <c r="G44" s="337"/>
      <c r="H44" s="337"/>
      <c r="I44" s="337"/>
      <c r="J44" s="10"/>
    </row>
    <row r="45" spans="1:21" ht="25.5" customHeight="1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21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21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21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70298</v>
      </c>
      <c r="F50" s="107">
        <v>0</v>
      </c>
      <c r="G50" s="55">
        <v>0</v>
      </c>
      <c r="H50" s="55">
        <f>E50+F50-G50</f>
        <v>70298</v>
      </c>
      <c r="I50" s="189">
        <v>70298</v>
      </c>
      <c r="J50" s="271"/>
      <c r="K50" s="271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167490.38</v>
      </c>
      <c r="F51" s="108">
        <v>177787.48</v>
      </c>
      <c r="G51" s="58">
        <v>213988</v>
      </c>
      <c r="H51" s="58">
        <f>E51+F51-G51</f>
        <v>131289.85999999999</v>
      </c>
      <c r="I51" s="59">
        <v>133370.46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v>10475.200000000001</v>
      </c>
      <c r="F52" s="108">
        <v>1500</v>
      </c>
      <c r="G52" s="58">
        <v>1500</v>
      </c>
      <c r="H52" s="58">
        <f>E52+F52-G52</f>
        <v>10475.200000000001</v>
      </c>
      <c r="I52" s="59">
        <v>10475.200000000001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108637.8</v>
      </c>
      <c r="F53" s="108">
        <v>3157059.8</v>
      </c>
      <c r="G53" s="58">
        <v>2977806.8</v>
      </c>
      <c r="H53" s="58">
        <f>E53+F53-G53</f>
        <v>287890.79999999981</v>
      </c>
      <c r="I53" s="59">
        <v>287890.8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356901.38</v>
      </c>
      <c r="F54" s="109">
        <f>F50+F51+F52+F53</f>
        <v>3336347.28</v>
      </c>
      <c r="G54" s="105">
        <f>G50+G51+G52+G53</f>
        <v>3193294.8</v>
      </c>
      <c r="H54" s="105">
        <f>H50+H51+H52+H53</f>
        <v>499953.85999999981</v>
      </c>
      <c r="I54" s="106">
        <f>I50+I51+I52+I53</f>
        <v>502034.45999999996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3">
    <mergeCell ref="M30:U33"/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A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rintOptions horizontalCentered="1"/>
  <pageMargins left="0.6692913385826772" right="0.39370078740157483" top="0.59055118110236227" bottom="0.59055118110236227" header="0.51181102362204722" footer="0.51181102362204722"/>
  <pageSetup paperSize="9" scale="80" firstPageNumber="21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topLeftCell="A7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2.42578125" style="9" customWidth="1"/>
    <col min="12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82</v>
      </c>
      <c r="F2" s="317"/>
      <c r="G2" s="317"/>
      <c r="H2" s="317"/>
      <c r="I2" s="317"/>
      <c r="J2" s="25"/>
    </row>
    <row r="3" spans="1:10" ht="9.75" customHeight="1" x14ac:dyDescent="0.4">
      <c r="A3" s="213"/>
      <c r="B3" s="213"/>
      <c r="C3" s="213"/>
      <c r="D3" s="213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9" t="s">
        <v>102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191" t="s">
        <v>105</v>
      </c>
      <c r="F6" s="28"/>
      <c r="G6" s="29" t="s">
        <v>3</v>
      </c>
      <c r="H6" s="320">
        <v>1606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214"/>
      <c r="F8" s="214"/>
      <c r="G8" s="214"/>
      <c r="H8" s="29"/>
      <c r="I8" s="214"/>
    </row>
    <row r="9" spans="1:10" ht="30.75" customHeight="1" x14ac:dyDescent="0.4">
      <c r="A9" s="25"/>
      <c r="E9" s="214"/>
      <c r="F9" s="214"/>
      <c r="G9" s="214"/>
      <c r="H9" s="29"/>
      <c r="I9" s="214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5"/>
      <c r="I14" s="21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31005000</v>
      </c>
      <c r="F16" s="327"/>
      <c r="G16" s="4">
        <f>H16+I16</f>
        <v>33836131.880000003</v>
      </c>
      <c r="H16" s="71">
        <v>33724138.359999999</v>
      </c>
      <c r="I16" s="71">
        <v>111993.52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31068000</v>
      </c>
      <c r="F18" s="327"/>
      <c r="G18" s="4">
        <f>H18+I18</f>
        <v>34762521.829999998</v>
      </c>
      <c r="H18" s="71">
        <v>34332840.829999998</v>
      </c>
      <c r="I18" s="71">
        <v>429681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926389.94999999553</v>
      </c>
      <c r="H20" s="118">
        <f>H18-H16+H17</f>
        <v>608702.46999999881</v>
      </c>
      <c r="I20" s="118">
        <f>I18-I16+I17</f>
        <v>317687.48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926389.94999999553</v>
      </c>
      <c r="H21" s="118">
        <f>H20-H17</f>
        <v>608702.46999999881</v>
      </c>
      <c r="I21" s="118">
        <f>I20-I17</f>
        <v>317687.48</v>
      </c>
      <c r="J21" s="119"/>
    </row>
    <row r="22" spans="1:12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126595.64999999548</v>
      </c>
      <c r="H25" s="71">
        <f>H21-H26</f>
        <v>-191091.83000000124</v>
      </c>
      <c r="I25" s="204">
        <f>I21-I26</f>
        <v>317687.48</v>
      </c>
      <c r="J25" s="263"/>
      <c r="K25" s="263"/>
      <c r="L25" s="263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799794.3</v>
      </c>
      <c r="H26" s="71">
        <v>799794.3</v>
      </c>
      <c r="I26" s="204">
        <v>0</v>
      </c>
      <c r="J26" s="261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126595.65</v>
      </c>
      <c r="H29" s="128"/>
      <c r="I29" s="129"/>
      <c r="J29" s="130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126595.65</v>
      </c>
      <c r="H31" s="128"/>
      <c r="I31" s="129"/>
      <c r="J31" s="267"/>
      <c r="K31" s="267"/>
      <c r="L31" s="267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799794.3</v>
      </c>
      <c r="H32" s="128"/>
      <c r="I32" s="129"/>
      <c r="J32" s="268"/>
    </row>
    <row r="33" spans="1:15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475134</v>
      </c>
      <c r="H33" s="174"/>
      <c r="I33" s="174"/>
      <c r="J33" s="261"/>
      <c r="K33" s="269"/>
    </row>
    <row r="34" spans="1:15" ht="45.75" customHeight="1" x14ac:dyDescent="0.2">
      <c r="A34" s="336" t="s">
        <v>113</v>
      </c>
      <c r="B34" s="336"/>
      <c r="C34" s="336"/>
      <c r="D34" s="336"/>
      <c r="E34" s="336"/>
      <c r="F34" s="336"/>
      <c r="G34" s="336"/>
      <c r="H34" s="336"/>
      <c r="I34" s="336"/>
      <c r="J34" s="190"/>
      <c r="K34" s="20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</row>
    <row r="36" spans="1:15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</row>
    <row r="37" spans="1:15" ht="16.5" x14ac:dyDescent="0.35">
      <c r="A37" s="83" t="s">
        <v>22</v>
      </c>
      <c r="B37" s="48"/>
      <c r="C37" s="1"/>
      <c r="D37" s="48"/>
      <c r="E37" s="82"/>
      <c r="F37" s="84">
        <v>15807993</v>
      </c>
      <c r="G37" s="84">
        <v>15807993</v>
      </c>
      <c r="H37" s="85"/>
      <c r="I37" s="49">
        <f>IF(F37=0,"nerozp.",G37/F37)</f>
        <v>1</v>
      </c>
      <c r="J37" s="20"/>
    </row>
    <row r="38" spans="1:15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5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5" ht="16.5" x14ac:dyDescent="0.35">
      <c r="A40" s="83" t="s">
        <v>63</v>
      </c>
      <c r="B40" s="48"/>
      <c r="C40" s="1"/>
      <c r="D40" s="86"/>
      <c r="E40" s="86"/>
      <c r="F40" s="84">
        <v>48.72</v>
      </c>
      <c r="G40" s="84">
        <v>47.83</v>
      </c>
      <c r="H40" s="85"/>
      <c r="I40" s="49">
        <f>IF(F40=0,"nerozp.",G40/F40)</f>
        <v>0.98173234811165844</v>
      </c>
      <c r="J40" s="10"/>
    </row>
    <row r="41" spans="1:15" ht="16.5" x14ac:dyDescent="0.35">
      <c r="A41" s="83" t="s">
        <v>60</v>
      </c>
      <c r="B41" s="48"/>
      <c r="C41" s="1"/>
      <c r="D41" s="82"/>
      <c r="E41" s="82"/>
      <c r="F41" s="84">
        <v>1804717</v>
      </c>
      <c r="G41" s="84">
        <v>1804717</v>
      </c>
      <c r="H41" s="85"/>
      <c r="I41" s="49">
        <f>IF(F41=0,"nerozp.",G41/F41)</f>
        <v>1</v>
      </c>
      <c r="J41" s="10"/>
    </row>
    <row r="42" spans="1:15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5" ht="12.75" customHeight="1" x14ac:dyDescent="0.2">
      <c r="A43" s="344" t="s">
        <v>121</v>
      </c>
      <c r="B43" s="345"/>
      <c r="C43" s="345"/>
      <c r="D43" s="345"/>
      <c r="E43" s="345"/>
      <c r="F43" s="345"/>
      <c r="G43" s="345"/>
      <c r="H43" s="345"/>
      <c r="I43" s="345"/>
      <c r="J43" s="10"/>
    </row>
    <row r="44" spans="1:15" ht="51.75" customHeight="1" x14ac:dyDescent="0.2">
      <c r="A44" s="333" t="s">
        <v>122</v>
      </c>
      <c r="B44" s="337"/>
      <c r="C44" s="337"/>
      <c r="D44" s="337"/>
      <c r="E44" s="337"/>
      <c r="F44" s="337"/>
      <c r="G44" s="337"/>
      <c r="H44" s="337"/>
      <c r="I44" s="337"/>
      <c r="J44" s="10"/>
    </row>
    <row r="45" spans="1:15" ht="28.5" customHeight="1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5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5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5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9284</v>
      </c>
      <c r="F50" s="107">
        <v>0</v>
      </c>
      <c r="G50" s="55">
        <v>0</v>
      </c>
      <c r="H50" s="55">
        <f>E50+F50-G50</f>
        <v>9284</v>
      </c>
      <c r="I50" s="189">
        <v>9284</v>
      </c>
      <c r="J50" s="271"/>
      <c r="K50" s="271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124748.09</v>
      </c>
      <c r="F51" s="108">
        <v>316669</v>
      </c>
      <c r="G51" s="58">
        <v>262982</v>
      </c>
      <c r="H51" s="58">
        <f>E51+F51-G51</f>
        <v>178435.08999999997</v>
      </c>
      <c r="I51" s="59">
        <v>178435.09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f>94922.7+15029.56</f>
        <v>109952.26</v>
      </c>
      <c r="F52" s="108">
        <v>435782.69</v>
      </c>
      <c r="G52" s="58">
        <v>32838.199999999997</v>
      </c>
      <c r="H52" s="58">
        <f>E52+F52-G52</f>
        <v>512896.74999999994</v>
      </c>
      <c r="I52" s="59">
        <v>512896.75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171072.25</v>
      </c>
      <c r="F53" s="108">
        <v>2200941</v>
      </c>
      <c r="G53" s="58">
        <v>2097599</v>
      </c>
      <c r="H53" s="58">
        <f>E53+F53-G53</f>
        <v>274414.25</v>
      </c>
      <c r="I53" s="59">
        <v>274414.25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415056.6</v>
      </c>
      <c r="F54" s="109">
        <f>F50+F51+F52+F53</f>
        <v>2953392.69</v>
      </c>
      <c r="G54" s="105">
        <f>G50+G51+G52+G53</f>
        <v>2393419.2000000002</v>
      </c>
      <c r="H54" s="105">
        <f>H50+H51+H52+H53</f>
        <v>975030.08999999985</v>
      </c>
      <c r="I54" s="106">
        <f>I50+I51+I52+I53</f>
        <v>975030.09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A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rintOptions horizontalCentered="1"/>
  <pageMargins left="0.6692913385826772" right="0.39370078740157483" top="0.59055118110236227" bottom="0.59055118110236227" header="0.51181102362204722" footer="0.51181102362204722"/>
  <pageSetup paperSize="9" scale="80" firstPageNumber="21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7.5703125" style="9" customWidth="1"/>
    <col min="12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98</v>
      </c>
      <c r="F2" s="317"/>
      <c r="G2" s="317"/>
      <c r="H2" s="317"/>
      <c r="I2" s="317"/>
      <c r="J2" s="25"/>
    </row>
    <row r="3" spans="1:10" ht="9.75" customHeight="1" x14ac:dyDescent="0.4">
      <c r="A3" s="213"/>
      <c r="B3" s="213"/>
      <c r="C3" s="213"/>
      <c r="D3" s="213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9" t="s">
        <v>99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191" t="s">
        <v>100</v>
      </c>
      <c r="F6" s="28"/>
      <c r="G6" s="29" t="s">
        <v>3</v>
      </c>
      <c r="H6" s="320">
        <v>1607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214"/>
      <c r="F8" s="214"/>
      <c r="G8" s="214"/>
      <c r="H8" s="29"/>
      <c r="I8" s="214"/>
    </row>
    <row r="9" spans="1:10" ht="30.75" customHeight="1" x14ac:dyDescent="0.4">
      <c r="A9" s="25"/>
      <c r="E9" s="214"/>
      <c r="F9" s="214"/>
      <c r="G9" s="214"/>
      <c r="H9" s="29"/>
      <c r="I9" s="214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5"/>
      <c r="I14" s="21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26652000</v>
      </c>
      <c r="F16" s="327"/>
      <c r="G16" s="4">
        <f>H16+I16</f>
        <v>29234672.5</v>
      </c>
      <c r="H16" s="84">
        <v>29003092.510000002</v>
      </c>
      <c r="I16" s="71">
        <v>231579.99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26662000</v>
      </c>
      <c r="F18" s="327"/>
      <c r="G18" s="4">
        <f>H18+I18</f>
        <v>29530211.219999999</v>
      </c>
      <c r="H18" s="71">
        <v>29102729.640000001</v>
      </c>
      <c r="I18" s="71">
        <v>427481.58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295538.71999999881</v>
      </c>
      <c r="H20" s="118">
        <f>H18-H16+H17</f>
        <v>99637.129999998957</v>
      </c>
      <c r="I20" s="118">
        <f>I18-I16+I17</f>
        <v>195901.59000000003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295538.71999999881</v>
      </c>
      <c r="H21" s="118">
        <f>H20-H17</f>
        <v>99637.129999998957</v>
      </c>
      <c r="I21" s="118">
        <f>I20-I17</f>
        <v>195901.59000000003</v>
      </c>
      <c r="J21" s="119"/>
    </row>
    <row r="22" spans="1:12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285805.85999999882</v>
      </c>
      <c r="H25" s="71">
        <f>H21-H26</f>
        <v>89904.269999998956</v>
      </c>
      <c r="I25" s="204">
        <f>I21-I26</f>
        <v>195901.59000000003</v>
      </c>
      <c r="J25" s="263"/>
      <c r="K25" s="263"/>
      <c r="L25" s="263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9732.86</v>
      </c>
      <c r="H26" s="71">
        <v>9732.86</v>
      </c>
      <c r="I26" s="204">
        <v>0</v>
      </c>
      <c r="J26" s="171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285805.86</v>
      </c>
      <c r="H29" s="128"/>
      <c r="I29" s="129"/>
      <c r="J29" s="130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19700</v>
      </c>
      <c r="H30" s="128"/>
      <c r="I30" s="129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266105.86</v>
      </c>
      <c r="H31" s="128"/>
      <c r="I31" s="129"/>
      <c r="J31" s="267"/>
      <c r="K31" s="267"/>
      <c r="L31" s="267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9732.86</v>
      </c>
      <c r="H32" s="128"/>
      <c r="I32" s="129"/>
      <c r="J32" s="268"/>
    </row>
    <row r="33" spans="1:15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81851.05</v>
      </c>
      <c r="H33" s="174"/>
      <c r="I33" s="174"/>
      <c r="J33" s="261"/>
      <c r="K33" s="269"/>
    </row>
    <row r="34" spans="1:15" ht="41.25" customHeight="1" x14ac:dyDescent="0.2">
      <c r="A34" s="336" t="s">
        <v>101</v>
      </c>
      <c r="B34" s="336"/>
      <c r="C34" s="336"/>
      <c r="D34" s="336"/>
      <c r="E34" s="336"/>
      <c r="F34" s="336"/>
      <c r="G34" s="336"/>
      <c r="H34" s="336"/>
      <c r="I34" s="336"/>
      <c r="J34" s="190"/>
      <c r="K34" s="20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</row>
    <row r="36" spans="1:15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</row>
    <row r="37" spans="1:15" ht="16.5" x14ac:dyDescent="0.35">
      <c r="A37" s="83" t="s">
        <v>22</v>
      </c>
      <c r="B37" s="48"/>
      <c r="C37" s="1"/>
      <c r="D37" s="48"/>
      <c r="E37" s="82"/>
      <c r="F37" s="84">
        <v>15530831</v>
      </c>
      <c r="G37" s="84">
        <v>15530831</v>
      </c>
      <c r="H37" s="85"/>
      <c r="I37" s="49">
        <f>IF(F37=0,"nerozp.",G37/F37)</f>
        <v>1</v>
      </c>
      <c r="J37" s="20"/>
    </row>
    <row r="38" spans="1:15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5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5" ht="16.5" x14ac:dyDescent="0.35">
      <c r="A40" s="83" t="s">
        <v>63</v>
      </c>
      <c r="B40" s="48"/>
      <c r="C40" s="1"/>
      <c r="D40" s="86"/>
      <c r="E40" s="86"/>
      <c r="F40" s="84">
        <v>47.07</v>
      </c>
      <c r="G40" s="84">
        <v>47.07</v>
      </c>
      <c r="H40" s="85"/>
      <c r="I40" s="49">
        <f>IF(F40=0,"nerozp.",G40/F40)</f>
        <v>1</v>
      </c>
      <c r="J40" s="10"/>
    </row>
    <row r="41" spans="1:15" ht="16.5" x14ac:dyDescent="0.35">
      <c r="A41" s="83" t="s">
        <v>60</v>
      </c>
      <c r="B41" s="48"/>
      <c r="C41" s="1"/>
      <c r="D41" s="82"/>
      <c r="E41" s="82"/>
      <c r="F41" s="84">
        <v>1061556</v>
      </c>
      <c r="G41" s="84">
        <v>1061556</v>
      </c>
      <c r="H41" s="85"/>
      <c r="I41" s="49">
        <f>IF(F41=0,"nerozp.",G41/F41)</f>
        <v>1</v>
      </c>
      <c r="J41" s="10"/>
    </row>
    <row r="42" spans="1:15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5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15" ht="28.5" customHeight="1" x14ac:dyDescent="0.2">
      <c r="A44" s="333" t="s">
        <v>123</v>
      </c>
      <c r="B44" s="337"/>
      <c r="C44" s="337"/>
      <c r="D44" s="337"/>
      <c r="E44" s="337"/>
      <c r="F44" s="337"/>
      <c r="G44" s="337"/>
      <c r="H44" s="337"/>
      <c r="I44" s="337"/>
      <c r="J44" s="10"/>
    </row>
    <row r="45" spans="1:15" ht="19.5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5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5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5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117355.32</v>
      </c>
      <c r="F50" s="107">
        <v>15400</v>
      </c>
      <c r="G50" s="55">
        <v>15400</v>
      </c>
      <c r="H50" s="55">
        <f>E50+F50-G50</f>
        <v>117355.32</v>
      </c>
      <c r="I50" s="189">
        <v>117355.32</v>
      </c>
      <c r="J50" s="271"/>
      <c r="K50" s="271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148514.94</v>
      </c>
      <c r="F51" s="108">
        <v>305930.71999999997</v>
      </c>
      <c r="G51" s="58">
        <v>226535</v>
      </c>
      <c r="H51" s="58">
        <f>E51+F51-G51</f>
        <v>227910.65999999997</v>
      </c>
      <c r="I51" s="59">
        <v>209141.04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v>1071617.5899999999</v>
      </c>
      <c r="F52" s="108">
        <v>642146.62</v>
      </c>
      <c r="G52" s="58">
        <v>341000</v>
      </c>
      <c r="H52" s="58">
        <f>E52+F52-G52</f>
        <v>1372764.21</v>
      </c>
      <c r="I52" s="59">
        <v>1372764.21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101757.44</v>
      </c>
      <c r="F53" s="108">
        <v>4057328.38</v>
      </c>
      <c r="G53" s="58">
        <v>3910987.22</v>
      </c>
      <c r="H53" s="58">
        <f>E53+F53-G53</f>
        <v>248098.59999999963</v>
      </c>
      <c r="I53" s="59">
        <v>248098.6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1439245.2899999998</v>
      </c>
      <c r="F54" s="109">
        <f>F50+F51+F52+F53</f>
        <v>5020805.72</v>
      </c>
      <c r="G54" s="105">
        <f>G50+G51+G52+G53</f>
        <v>4493922.2200000007</v>
      </c>
      <c r="H54" s="105">
        <f>H50+H51+H52+H53</f>
        <v>1966128.7899999996</v>
      </c>
      <c r="I54" s="106">
        <f>I50+I51+I52+I53</f>
        <v>1947359.17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2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A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rintOptions horizontalCentered="1"/>
  <pageMargins left="0.6692913385826772" right="0.39370078740157483" top="0.59055118110236227" bottom="0.59055118110236227" header="0.51181102362204722" footer="0.51181102362204722"/>
  <pageSetup paperSize="9" scale="80" firstPageNumber="21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showGridLines="0" tabSelected="1" topLeftCell="A10" zoomScaleNormal="100" workbookViewId="0">
      <selection activeCell="R10" sqref="R10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" style="9" customWidth="1"/>
    <col min="12" max="16384" width="9.140625" style="9"/>
  </cols>
  <sheetData>
    <row r="1" spans="1:10" ht="19.5" x14ac:dyDescent="0.4">
      <c r="A1" s="77" t="s">
        <v>0</v>
      </c>
      <c r="B1" s="23"/>
      <c r="C1" s="23"/>
      <c r="D1" s="23"/>
    </row>
    <row r="2" spans="1:10" ht="19.5" x14ac:dyDescent="0.4">
      <c r="A2" s="316" t="s">
        <v>1</v>
      </c>
      <c r="B2" s="316"/>
      <c r="C2" s="316"/>
      <c r="D2" s="316"/>
      <c r="E2" s="317" t="s">
        <v>84</v>
      </c>
      <c r="F2" s="317"/>
      <c r="G2" s="317"/>
      <c r="H2" s="317"/>
      <c r="I2" s="317"/>
      <c r="J2" s="25"/>
    </row>
    <row r="3" spans="1:10" ht="9.75" customHeight="1" x14ac:dyDescent="0.4">
      <c r="A3" s="213"/>
      <c r="B3" s="213"/>
      <c r="C3" s="213"/>
      <c r="D3" s="213"/>
      <c r="E3" s="315" t="s">
        <v>23</v>
      </c>
      <c r="F3" s="315"/>
      <c r="G3" s="315"/>
      <c r="H3" s="315"/>
      <c r="I3" s="315"/>
      <c r="J3" s="25"/>
    </row>
    <row r="4" spans="1:10" ht="15.75" x14ac:dyDescent="0.25">
      <c r="A4" s="26" t="s">
        <v>2</v>
      </c>
      <c r="E4" s="318" t="s">
        <v>106</v>
      </c>
      <c r="F4" s="319"/>
      <c r="G4" s="319"/>
      <c r="H4" s="319"/>
      <c r="I4" s="319"/>
    </row>
    <row r="5" spans="1:10" ht="7.5" customHeight="1" x14ac:dyDescent="0.3">
      <c r="A5" s="27"/>
      <c r="E5" s="315" t="s">
        <v>23</v>
      </c>
      <c r="F5" s="315"/>
      <c r="G5" s="315"/>
      <c r="H5" s="315"/>
      <c r="I5" s="315"/>
    </row>
    <row r="6" spans="1:10" ht="19.5" x14ac:dyDescent="0.4">
      <c r="A6" s="25" t="s">
        <v>35</v>
      </c>
      <c r="E6" s="28">
        <v>75008271</v>
      </c>
      <c r="F6" s="28"/>
      <c r="G6" s="29" t="s">
        <v>3</v>
      </c>
      <c r="H6" s="320">
        <v>1608</v>
      </c>
      <c r="I6" s="321"/>
    </row>
    <row r="7" spans="1:10" ht="8.25" customHeight="1" x14ac:dyDescent="0.4">
      <c r="A7" s="25"/>
      <c r="E7" s="315" t="s">
        <v>24</v>
      </c>
      <c r="F7" s="315"/>
      <c r="G7" s="315"/>
      <c r="H7" s="315"/>
      <c r="I7" s="315"/>
    </row>
    <row r="8" spans="1:10" ht="19.5" hidden="1" x14ac:dyDescent="0.4">
      <c r="A8" s="25"/>
      <c r="E8" s="214"/>
      <c r="F8" s="214"/>
      <c r="G8" s="214"/>
      <c r="H8" s="29"/>
      <c r="I8" s="214"/>
    </row>
    <row r="9" spans="1:10" ht="30.75" customHeight="1" x14ac:dyDescent="0.4">
      <c r="A9" s="25"/>
      <c r="E9" s="214"/>
      <c r="F9" s="214"/>
      <c r="G9" s="214"/>
      <c r="H9" s="29"/>
      <c r="I9" s="214"/>
    </row>
    <row r="11" spans="1:10" s="3" customFormat="1" ht="15" customHeight="1" x14ac:dyDescent="0.4">
      <c r="A11" s="31"/>
      <c r="B11" s="32"/>
      <c r="C11" s="32"/>
      <c r="D11" s="32"/>
      <c r="E11" s="324" t="s">
        <v>4</v>
      </c>
      <c r="F11" s="325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24" t="s">
        <v>7</v>
      </c>
      <c r="F12" s="325"/>
      <c r="G12" s="70" t="s">
        <v>8</v>
      </c>
      <c r="H12" s="69" t="s">
        <v>9</v>
      </c>
      <c r="I12" s="79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24" t="s">
        <v>11</v>
      </c>
      <c r="F13" s="325"/>
      <c r="G13" s="80"/>
      <c r="H13" s="331" t="s">
        <v>37</v>
      </c>
      <c r="I13" s="33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0"/>
      <c r="H14" s="215"/>
      <c r="I14" s="21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2"/>
      <c r="H15" s="34"/>
      <c r="I15" s="34"/>
      <c r="J15" s="32"/>
    </row>
    <row r="16" spans="1:10" s="3" customFormat="1" ht="19.5" x14ac:dyDescent="0.4">
      <c r="A16" s="40" t="s">
        <v>70</v>
      </c>
      <c r="B16" s="35"/>
      <c r="C16" s="36"/>
      <c r="D16" s="37"/>
      <c r="E16" s="326">
        <v>30048000</v>
      </c>
      <c r="F16" s="327"/>
      <c r="G16" s="4">
        <f>H16+I16</f>
        <v>36712471.129999995</v>
      </c>
      <c r="H16" s="71">
        <v>36645680.909999996</v>
      </c>
      <c r="I16" s="71">
        <v>66790.22</v>
      </c>
      <c r="J16" s="32"/>
    </row>
    <row r="17" spans="1:12" ht="18" x14ac:dyDescent="0.35">
      <c r="A17" s="196" t="s">
        <v>6</v>
      </c>
      <c r="B17" s="2"/>
      <c r="C17" s="197" t="s">
        <v>27</v>
      </c>
      <c r="D17" s="2"/>
      <c r="E17" s="2"/>
      <c r="F17" s="2"/>
      <c r="G17" s="4">
        <f>H17+I17</f>
        <v>120650</v>
      </c>
      <c r="H17" s="5">
        <v>120650</v>
      </c>
      <c r="I17" s="5">
        <v>0</v>
      </c>
      <c r="J17" s="41"/>
      <c r="K17" s="198"/>
    </row>
    <row r="18" spans="1:12" s="3" customFormat="1" ht="19.5" x14ac:dyDescent="0.4">
      <c r="A18" s="40" t="s">
        <v>71</v>
      </c>
      <c r="B18" s="2"/>
      <c r="C18" s="2"/>
      <c r="D18" s="2"/>
      <c r="E18" s="326">
        <v>30048000</v>
      </c>
      <c r="F18" s="327"/>
      <c r="G18" s="4">
        <f>H18+I18</f>
        <v>37907597.719999999</v>
      </c>
      <c r="H18" s="71">
        <v>37839893.719999999</v>
      </c>
      <c r="I18" s="71">
        <v>67704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5"/>
    </row>
    <row r="20" spans="1:12" s="137" customFormat="1" ht="19.5" x14ac:dyDescent="0.4">
      <c r="A20" s="125" t="s">
        <v>72</v>
      </c>
      <c r="B20" s="125"/>
      <c r="C20" s="121"/>
      <c r="D20" s="125"/>
      <c r="E20" s="125"/>
      <c r="F20" s="125"/>
      <c r="G20" s="118">
        <f>G18-G16+G17</f>
        <v>1315776.5900000036</v>
      </c>
      <c r="H20" s="118">
        <f>H18-H16+H17</f>
        <v>1314862.8100000024</v>
      </c>
      <c r="I20" s="118">
        <f>I18-I16+I17</f>
        <v>913.77999999999884</v>
      </c>
      <c r="J20" s="119"/>
    </row>
    <row r="21" spans="1:12" s="120" customFormat="1" ht="19.5" x14ac:dyDescent="0.4">
      <c r="A21" s="116" t="s">
        <v>25</v>
      </c>
      <c r="B21" s="116"/>
      <c r="C21" s="117"/>
      <c r="D21" s="116"/>
      <c r="E21" s="116"/>
      <c r="F21" s="116"/>
      <c r="G21" s="118">
        <f>G20-G17</f>
        <v>1195126.5900000036</v>
      </c>
      <c r="H21" s="118">
        <f>H20-H17</f>
        <v>1194212.8100000024</v>
      </c>
      <c r="I21" s="118">
        <f>I20-I17</f>
        <v>913.77999999999884</v>
      </c>
      <c r="J21" s="119"/>
    </row>
    <row r="22" spans="1:12" s="120" customFormat="1" ht="19.5" x14ac:dyDescent="0.4">
      <c r="A22" s="116"/>
      <c r="B22" s="116"/>
      <c r="C22" s="117"/>
      <c r="D22" s="116"/>
      <c r="E22" s="116"/>
      <c r="F22" s="116"/>
      <c r="G22" s="118"/>
      <c r="H22" s="118"/>
      <c r="I22" s="118"/>
      <c r="J22" s="119"/>
    </row>
    <row r="23" spans="1:12" s="120" customFormat="1" ht="19.5" x14ac:dyDescent="0.4">
      <c r="A23" s="116"/>
      <c r="B23" s="116"/>
      <c r="C23" s="117"/>
      <c r="D23" s="116"/>
      <c r="E23" s="116"/>
      <c r="F23" s="116"/>
      <c r="G23" s="118"/>
      <c r="H23" s="118"/>
      <c r="I23" s="118"/>
      <c r="J23" s="119"/>
    </row>
    <row r="24" spans="1:12" s="120" customFormat="1" ht="19.5" x14ac:dyDescent="0.4">
      <c r="A24" s="35" t="s">
        <v>73</v>
      </c>
      <c r="B24" s="44"/>
      <c r="C24" s="36"/>
      <c r="D24" s="44"/>
      <c r="E24" s="44"/>
      <c r="F24" s="32"/>
      <c r="G24" s="32"/>
      <c r="H24" s="118"/>
      <c r="I24" s="118"/>
      <c r="J24" s="119"/>
    </row>
    <row r="25" spans="1:12" s="120" customFormat="1" ht="18.75" customHeight="1" x14ac:dyDescent="0.3">
      <c r="A25" s="121" t="s">
        <v>44</v>
      </c>
      <c r="B25" s="121"/>
      <c r="C25" s="121"/>
      <c r="D25" s="121"/>
      <c r="E25" s="121"/>
      <c r="F25" s="121"/>
      <c r="G25" s="212">
        <f>G21-G26</f>
        <v>1195126.5900000036</v>
      </c>
      <c r="H25" s="71">
        <f>H21-H26</f>
        <v>1194212.8100000024</v>
      </c>
      <c r="I25" s="204">
        <f>I21-I26</f>
        <v>913.77999999999884</v>
      </c>
      <c r="J25" s="263"/>
      <c r="K25" s="263"/>
      <c r="L25" s="263"/>
    </row>
    <row r="26" spans="1:12" s="120" customFormat="1" ht="15" x14ac:dyDescent="0.3">
      <c r="A26" s="121" t="s">
        <v>39</v>
      </c>
      <c r="B26" s="121"/>
      <c r="C26" s="121"/>
      <c r="D26" s="121"/>
      <c r="E26" s="121"/>
      <c r="F26" s="121"/>
      <c r="G26" s="122">
        <f>H26+I26</f>
        <v>0</v>
      </c>
      <c r="H26" s="71">
        <v>0</v>
      </c>
      <c r="I26" s="204">
        <v>0</v>
      </c>
      <c r="J26" s="261"/>
    </row>
    <row r="27" spans="1:12" s="120" customFormat="1" x14ac:dyDescent="0.2">
      <c r="A27" s="123"/>
      <c r="B27" s="123"/>
      <c r="C27" s="123"/>
      <c r="D27" s="123"/>
      <c r="E27" s="123"/>
      <c r="F27" s="123"/>
      <c r="G27" s="123"/>
      <c r="H27" s="124"/>
      <c r="I27" s="124"/>
      <c r="J27" s="265"/>
      <c r="K27" s="266"/>
    </row>
    <row r="28" spans="1:12" s="120" customFormat="1" ht="16.5" x14ac:dyDescent="0.35">
      <c r="A28" s="125" t="s">
        <v>40</v>
      </c>
      <c r="B28" s="125" t="s">
        <v>41</v>
      </c>
      <c r="C28" s="125"/>
      <c r="D28" s="126"/>
      <c r="E28" s="126"/>
      <c r="F28" s="127"/>
      <c r="G28" s="118"/>
      <c r="H28" s="128"/>
      <c r="I28" s="129"/>
      <c r="J28" s="130"/>
    </row>
    <row r="29" spans="1:12" s="120" customFormat="1" ht="16.5" customHeight="1" x14ac:dyDescent="0.3">
      <c r="A29" s="125"/>
      <c r="B29" s="125"/>
      <c r="C29" s="329" t="s">
        <v>14</v>
      </c>
      <c r="D29" s="329"/>
      <c r="E29" s="329"/>
      <c r="F29" s="127"/>
      <c r="G29" s="190">
        <f>G30+G31</f>
        <v>1195126.5900000001</v>
      </c>
      <c r="H29" s="128"/>
      <c r="I29" s="129"/>
      <c r="J29" s="130"/>
    </row>
    <row r="30" spans="1:12" s="137" customFormat="1" ht="18.75" x14ac:dyDescent="0.4">
      <c r="A30" s="131"/>
      <c r="B30" s="131"/>
      <c r="C30" s="132"/>
      <c r="D30" s="133"/>
      <c r="E30" s="134" t="s">
        <v>45</v>
      </c>
      <c r="F30" s="135" t="s">
        <v>15</v>
      </c>
      <c r="G30" s="136">
        <v>0</v>
      </c>
      <c r="H30" s="128"/>
      <c r="I30" s="129"/>
    </row>
    <row r="31" spans="1:12" s="137" customFormat="1" ht="18.75" x14ac:dyDescent="0.4">
      <c r="A31" s="131"/>
      <c r="B31" s="131"/>
      <c r="C31" s="138"/>
      <c r="D31" s="133"/>
      <c r="E31" s="139"/>
      <c r="F31" s="135" t="s">
        <v>64</v>
      </c>
      <c r="G31" s="136">
        <v>1195126.5900000001</v>
      </c>
      <c r="H31" s="128"/>
      <c r="I31" s="129"/>
      <c r="J31" s="267"/>
      <c r="K31" s="267"/>
      <c r="L31" s="267"/>
    </row>
    <row r="32" spans="1:12" s="137" customFormat="1" ht="18.75" x14ac:dyDescent="0.4">
      <c r="A32" s="131"/>
      <c r="B32" s="140"/>
      <c r="C32" s="330" t="s">
        <v>46</v>
      </c>
      <c r="D32" s="330"/>
      <c r="E32" s="330"/>
      <c r="F32" s="330"/>
      <c r="G32" s="190">
        <f>G26</f>
        <v>0</v>
      </c>
      <c r="H32" s="128"/>
      <c r="I32" s="129"/>
      <c r="J32" s="268"/>
    </row>
    <row r="33" spans="1:15" s="3" customFormat="1" ht="20.25" customHeight="1" x14ac:dyDescent="0.3">
      <c r="A33" s="172"/>
      <c r="B33" s="335" t="s">
        <v>76</v>
      </c>
      <c r="C33" s="335"/>
      <c r="D33" s="335"/>
      <c r="E33" s="335"/>
      <c r="F33" s="335"/>
      <c r="G33" s="173">
        <v>0</v>
      </c>
      <c r="H33" s="174"/>
      <c r="I33" s="174"/>
      <c r="J33" s="261"/>
      <c r="K33" s="269"/>
    </row>
    <row r="34" spans="1:15" ht="38.25" customHeight="1" x14ac:dyDescent="0.2">
      <c r="A34" s="336" t="s">
        <v>115</v>
      </c>
      <c r="B34" s="336"/>
      <c r="C34" s="336"/>
      <c r="D34" s="336"/>
      <c r="E34" s="336"/>
      <c r="F34" s="336"/>
      <c r="G34" s="336"/>
      <c r="H34" s="336"/>
      <c r="I34" s="336"/>
      <c r="J34" s="190"/>
      <c r="K34" s="20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2"/>
      <c r="F35" s="2"/>
      <c r="G35" s="45"/>
      <c r="H35" s="43"/>
      <c r="I35" s="43"/>
      <c r="J35" s="265"/>
      <c r="K35" s="266"/>
    </row>
    <row r="36" spans="1:15" ht="18.75" x14ac:dyDescent="0.4">
      <c r="A36" s="35"/>
      <c r="B36" s="35"/>
      <c r="C36" s="35"/>
      <c r="D36" s="44"/>
      <c r="F36" s="46" t="s">
        <v>26</v>
      </c>
      <c r="G36" s="79" t="s">
        <v>5</v>
      </c>
      <c r="H36" s="34"/>
      <c r="I36" s="47" t="s">
        <v>28</v>
      </c>
      <c r="J36" s="20"/>
    </row>
    <row r="37" spans="1:15" ht="16.5" x14ac:dyDescent="0.35">
      <c r="A37" s="83" t="s">
        <v>22</v>
      </c>
      <c r="B37" s="48"/>
      <c r="C37" s="1"/>
      <c r="D37" s="48"/>
      <c r="E37" s="82"/>
      <c r="F37" s="84">
        <v>15830000</v>
      </c>
      <c r="G37" s="84">
        <v>14092655</v>
      </c>
      <c r="H37" s="85"/>
      <c r="I37" s="49">
        <f>IF(F37=0,"nerozp.",G37/F37)</f>
        <v>0.89024984207201519</v>
      </c>
      <c r="J37" s="20"/>
    </row>
    <row r="38" spans="1:15" ht="16.5" hidden="1" x14ac:dyDescent="0.35">
      <c r="A38" s="83"/>
      <c r="B38" s="48"/>
      <c r="C38" s="1"/>
      <c r="D38" s="48"/>
      <c r="E38" s="82"/>
      <c r="F38" s="84"/>
      <c r="G38" s="84"/>
      <c r="H38" s="85"/>
      <c r="I38" s="49"/>
      <c r="J38" s="20"/>
    </row>
    <row r="39" spans="1:15" ht="16.5" hidden="1" x14ac:dyDescent="0.35">
      <c r="A39" s="83"/>
      <c r="B39" s="48"/>
      <c r="C39" s="1"/>
      <c r="D39" s="48"/>
      <c r="E39" s="82"/>
      <c r="F39" s="84"/>
      <c r="G39" s="84"/>
      <c r="H39" s="85"/>
      <c r="I39" s="49"/>
      <c r="J39" s="20"/>
    </row>
    <row r="40" spans="1:15" ht="16.5" x14ac:dyDescent="0.35">
      <c r="A40" s="83" t="s">
        <v>63</v>
      </c>
      <c r="B40" s="48"/>
      <c r="C40" s="1"/>
      <c r="D40" s="86"/>
      <c r="E40" s="86"/>
      <c r="F40" s="84">
        <v>44.01</v>
      </c>
      <c r="G40" s="84">
        <v>35.64</v>
      </c>
      <c r="H40" s="85"/>
      <c r="I40" s="49">
        <f>IF(F40=0,"nerozp.",G40/F40)</f>
        <v>0.8098159509202455</v>
      </c>
      <c r="J40" s="10"/>
    </row>
    <row r="41" spans="1:15" ht="16.5" x14ac:dyDescent="0.35">
      <c r="A41" s="83" t="s">
        <v>60</v>
      </c>
      <c r="B41" s="48"/>
      <c r="C41" s="1"/>
      <c r="D41" s="82"/>
      <c r="E41" s="82"/>
      <c r="F41" s="84">
        <v>1089155</v>
      </c>
      <c r="G41" s="84">
        <v>1089155</v>
      </c>
      <c r="H41" s="85"/>
      <c r="I41" s="49">
        <f>IF(F41=0,"nerozp.",G41/F41)</f>
        <v>1</v>
      </c>
      <c r="J41" s="10"/>
    </row>
    <row r="42" spans="1:15" ht="16.5" x14ac:dyDescent="0.35">
      <c r="A42" s="83" t="s">
        <v>61</v>
      </c>
      <c r="B42" s="38"/>
      <c r="C42" s="38"/>
      <c r="D42" s="34"/>
      <c r="E42" s="34"/>
      <c r="F42" s="84">
        <v>0</v>
      </c>
      <c r="G42" s="84">
        <v>0</v>
      </c>
      <c r="H42" s="85"/>
      <c r="I42" s="49" t="str">
        <f>IF(F42=0,"nerozp.",G42/F42)</f>
        <v>nerozp.</v>
      </c>
      <c r="J42" s="10"/>
    </row>
    <row r="43" spans="1:15" x14ac:dyDescent="0.2">
      <c r="A43" s="333" t="s">
        <v>59</v>
      </c>
      <c r="B43" s="334"/>
      <c r="C43" s="334"/>
      <c r="D43" s="334"/>
      <c r="E43" s="334"/>
      <c r="F43" s="334"/>
      <c r="G43" s="334"/>
      <c r="H43" s="334"/>
      <c r="I43" s="334"/>
      <c r="J43" s="10"/>
    </row>
    <row r="44" spans="1:15" ht="20.25" customHeight="1" x14ac:dyDescent="0.2">
      <c r="A44" s="217"/>
      <c r="B44" s="217"/>
      <c r="C44" s="217"/>
      <c r="D44" s="217"/>
      <c r="E44" s="217"/>
      <c r="F44" s="217"/>
      <c r="G44" s="217"/>
      <c r="H44" s="217"/>
      <c r="I44" s="217"/>
      <c r="J44" s="10"/>
    </row>
    <row r="45" spans="1:15" ht="19.5" thickBot="1" x14ac:dyDescent="0.45">
      <c r="A45" s="35" t="s">
        <v>43</v>
      </c>
      <c r="B45" s="35" t="s">
        <v>16</v>
      </c>
      <c r="C45" s="37"/>
      <c r="D45" s="82"/>
      <c r="E45" s="82"/>
      <c r="F45" s="51"/>
      <c r="G45" s="52"/>
      <c r="H45" s="331" t="s">
        <v>30</v>
      </c>
      <c r="I45" s="332"/>
      <c r="J45" s="10"/>
    </row>
    <row r="46" spans="1:15" ht="18.75" thickTop="1" x14ac:dyDescent="0.35">
      <c r="A46" s="87"/>
      <c r="B46" s="88"/>
      <c r="C46" s="89"/>
      <c r="D46" s="88"/>
      <c r="E46" s="110" t="s">
        <v>77</v>
      </c>
      <c r="F46" s="90" t="s">
        <v>17</v>
      </c>
      <c r="G46" s="90" t="s">
        <v>18</v>
      </c>
      <c r="H46" s="91" t="s">
        <v>19</v>
      </c>
      <c r="I46" s="92" t="s">
        <v>29</v>
      </c>
      <c r="J46" s="10"/>
    </row>
    <row r="47" spans="1:15" x14ac:dyDescent="0.2">
      <c r="A47" s="93"/>
      <c r="B47" s="94"/>
      <c r="C47" s="94"/>
      <c r="D47" s="94"/>
      <c r="E47" s="111"/>
      <c r="F47" s="328"/>
      <c r="G47" s="95"/>
      <c r="H47" s="96">
        <v>43830</v>
      </c>
      <c r="I47" s="97">
        <v>43830</v>
      </c>
      <c r="J47" s="10"/>
    </row>
    <row r="48" spans="1:15" x14ac:dyDescent="0.2">
      <c r="A48" s="93"/>
      <c r="B48" s="94"/>
      <c r="C48" s="94"/>
      <c r="D48" s="94"/>
      <c r="E48" s="111"/>
      <c r="F48" s="328"/>
      <c r="G48" s="98"/>
      <c r="H48" s="98"/>
      <c r="I48" s="99"/>
      <c r="J48" s="322"/>
      <c r="K48" s="323"/>
      <c r="L48" s="3"/>
      <c r="O48" s="20"/>
    </row>
    <row r="49" spans="1:16" ht="13.5" thickBot="1" x14ac:dyDescent="0.25">
      <c r="A49" s="100"/>
      <c r="B49" s="101"/>
      <c r="C49" s="101"/>
      <c r="D49" s="101"/>
      <c r="E49" s="112"/>
      <c r="F49" s="102"/>
      <c r="G49" s="102"/>
      <c r="H49" s="102"/>
      <c r="I49" s="103"/>
      <c r="O49" s="10"/>
    </row>
    <row r="50" spans="1:16" ht="13.5" thickTop="1" x14ac:dyDescent="0.2">
      <c r="A50" s="53"/>
      <c r="B50" s="54"/>
      <c r="C50" s="54" t="s">
        <v>15</v>
      </c>
      <c r="D50" s="54"/>
      <c r="E50" s="113">
        <v>60000</v>
      </c>
      <c r="F50" s="107">
        <v>0</v>
      </c>
      <c r="G50" s="55">
        <v>0</v>
      </c>
      <c r="H50" s="55">
        <f>E50+F50-G50</f>
        <v>60000</v>
      </c>
      <c r="I50" s="189">
        <v>60000</v>
      </c>
      <c r="J50" s="271"/>
      <c r="K50" s="271"/>
      <c r="L50" s="14"/>
      <c r="M50" s="14"/>
      <c r="O50" s="20"/>
    </row>
    <row r="51" spans="1:16" x14ac:dyDescent="0.2">
      <c r="A51" s="56"/>
      <c r="B51" s="57"/>
      <c r="C51" s="57" t="s">
        <v>20</v>
      </c>
      <c r="D51" s="57"/>
      <c r="E51" s="114">
        <v>322701.87</v>
      </c>
      <c r="F51" s="108">
        <v>262192.09999999998</v>
      </c>
      <c r="G51" s="58">
        <v>244017.3</v>
      </c>
      <c r="H51" s="58">
        <f>E51+F51-G51</f>
        <v>340876.67</v>
      </c>
      <c r="I51" s="59">
        <v>341255.01</v>
      </c>
      <c r="J51" s="271"/>
      <c r="K51" s="271"/>
      <c r="L51" s="14"/>
      <c r="M51" s="14"/>
      <c r="O51" s="171"/>
      <c r="P51" s="14"/>
    </row>
    <row r="52" spans="1:16" x14ac:dyDescent="0.2">
      <c r="A52" s="56"/>
      <c r="B52" s="57"/>
      <c r="C52" s="57" t="s">
        <v>64</v>
      </c>
      <c r="D52" s="57"/>
      <c r="E52" s="114">
        <v>120591.73</v>
      </c>
      <c r="F52" s="108">
        <v>393205.96</v>
      </c>
      <c r="G52" s="58">
        <v>0</v>
      </c>
      <c r="H52" s="58">
        <f>E52+F52-G52</f>
        <v>513797.69</v>
      </c>
      <c r="I52" s="59">
        <v>513797.69</v>
      </c>
      <c r="J52" s="271"/>
      <c r="K52" s="271"/>
      <c r="L52" s="14"/>
      <c r="M52" s="14"/>
    </row>
    <row r="53" spans="1:16" x14ac:dyDescent="0.2">
      <c r="A53" s="56"/>
      <c r="B53" s="57"/>
      <c r="C53" s="178" t="s">
        <v>62</v>
      </c>
      <c r="D53" s="57"/>
      <c r="E53" s="114">
        <v>518978.73</v>
      </c>
      <c r="F53" s="108">
        <v>2007789.53</v>
      </c>
      <c r="G53" s="58">
        <v>2073335.18</v>
      </c>
      <c r="H53" s="58">
        <f>E53+F53-G53</f>
        <v>453433.07999999984</v>
      </c>
      <c r="I53" s="59">
        <v>453433.08</v>
      </c>
      <c r="J53" s="271"/>
      <c r="K53" s="271"/>
      <c r="L53" s="14"/>
      <c r="M53" s="14"/>
    </row>
    <row r="54" spans="1:16" ht="18.75" thickBot="1" x14ac:dyDescent="0.4">
      <c r="A54" s="60" t="s">
        <v>11</v>
      </c>
      <c r="B54" s="104"/>
      <c r="C54" s="104"/>
      <c r="D54" s="104"/>
      <c r="E54" s="115">
        <f>E50+E51+E52+E53</f>
        <v>1022272.33</v>
      </c>
      <c r="F54" s="109">
        <f>F50+F51+F52+F53</f>
        <v>2663187.59</v>
      </c>
      <c r="G54" s="105">
        <f>G50+G51+G52+G53</f>
        <v>2317352.48</v>
      </c>
      <c r="H54" s="105">
        <f>H50+H51+H52+H53</f>
        <v>1368107.44</v>
      </c>
      <c r="I54" s="106">
        <f>I50+I51+I52+I53</f>
        <v>1368485.78</v>
      </c>
      <c r="J54" s="262"/>
      <c r="K54" s="262"/>
    </row>
    <row r="55" spans="1:16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6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6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6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1">
    <mergeCell ref="J48:K48"/>
    <mergeCell ref="F47:F48"/>
    <mergeCell ref="E18:F18"/>
    <mergeCell ref="C29:E29"/>
    <mergeCell ref="C32:F32"/>
    <mergeCell ref="B33:F33"/>
    <mergeCell ref="A43:I43"/>
    <mergeCell ref="H45:I45"/>
    <mergeCell ref="A34:I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21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</vt:i4>
      </vt:variant>
    </vt:vector>
  </HeadingPairs>
  <TitlesOfParts>
    <vt:vector size="17" baseType="lpstr">
      <vt:lpstr>Rekapitulace dle oblasti</vt:lpstr>
      <vt:lpstr>1601</vt:lpstr>
      <vt:lpstr>1602</vt:lpstr>
      <vt:lpstr>1603</vt:lpstr>
      <vt:lpstr>1604</vt:lpstr>
      <vt:lpstr>1606</vt:lpstr>
      <vt:lpstr>1607</vt:lpstr>
      <vt:lpstr>1608</vt:lpstr>
      <vt:lpstr>'Rekapitulace dle oblasti'!A</vt:lpstr>
      <vt:lpstr>'1601'!Oblast_tisku</vt:lpstr>
      <vt:lpstr>'1602'!Oblast_tisku</vt:lpstr>
      <vt:lpstr>'1603'!Oblast_tisku</vt:lpstr>
      <vt:lpstr>'1604'!Oblast_tisku</vt:lpstr>
      <vt:lpstr>'1606'!Oblast_tisku</vt:lpstr>
      <vt:lpstr>'1607'!Oblast_tisku</vt:lpstr>
      <vt:lpstr>'1608'!Oblast_tisku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2020-05-25T12:41:31Z</cp:lastPrinted>
  <dcterms:created xsi:type="dcterms:W3CDTF">2008-01-24T08:46:29Z</dcterms:created>
  <dcterms:modified xsi:type="dcterms:W3CDTF">2020-06-01T10:46:19Z</dcterms:modified>
</cp:coreProperties>
</file>