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5" activeTab="5"/>
  </bookViews>
  <sheets>
    <sheet name="2009" sheetId="1" state="hidden" r:id="rId1"/>
    <sheet name="2010" sheetId="2" state="hidden" r:id="rId2"/>
    <sheet name="2011" sheetId="3" state="hidden" r:id="rId3"/>
    <sheet name="2011 (2)" sheetId="4" state="hidden" r:id="rId4"/>
    <sheet name="2012" sheetId="5" state="hidden" r:id="rId5"/>
    <sheet name="Rekapitulace 2019" sheetId="6" r:id="rId6"/>
    <sheet name="Rozdělení do fondů" sheetId="7" state="hidden" r:id="rId7"/>
  </sheets>
  <definedNames>
    <definedName name="_xlnm.Print_Area" localSheetId="5">'Rekapitulace 2019'!$A$1:$M$54</definedName>
  </definedNames>
  <calcPr fullCalcOnLoad="1"/>
</workbook>
</file>

<file path=xl/sharedStrings.xml><?xml version="1.0" encoding="utf-8"?>
<sst xmlns="http://schemas.openxmlformats.org/spreadsheetml/2006/main" count="178" uniqueCount="57">
  <si>
    <t>Rekapitulace  hospodaření /výsledek hospodaření/ - 2009</t>
  </si>
  <si>
    <t>v tis - Kč</t>
  </si>
  <si>
    <t>Oblast</t>
  </si>
  <si>
    <t>Náklady</t>
  </si>
  <si>
    <t>Výnosy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</si>
  <si>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</si>
  <si>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</si>
  <si>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</si>
  <si>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</si>
  <si>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</si>
  <si>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</si>
  <si>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</si>
  <si>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</si>
  <si>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</si>
  <si>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</si>
  <si>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Rekapitulace  hospodaření /výsledek hospodaření/ - 2010</t>
  </si>
  <si>
    <t>Daň a dodatečné odvody daně z příjmu</t>
  </si>
  <si>
    <t>v  Kč</t>
  </si>
  <si>
    <t>Rekapitulace  hospodaření /výsledek hospodaření/ - 2011</t>
  </si>
  <si>
    <t>Rekapitulace  hospodaření /výsledek hospodaření/ - 2012</t>
  </si>
  <si>
    <t xml:space="preserve">Z celkového počtu  </t>
  </si>
  <si>
    <t>příspěvkových organizací skončilo k 31.12.2012:</t>
  </si>
  <si>
    <t xml:space="preserve"> - ve ztrátě </t>
  </si>
  <si>
    <t xml:space="preserve">organizace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</si>
  <si>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</si>
  <si>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</si>
  <si>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</si>
  <si>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</si>
  <si>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</si>
  <si>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</si>
  <si>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</si>
  <si>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</si>
  <si>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</si>
  <si>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</si>
  <si>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 xml:space="preserve">organizací se zlepšeným výsledkem hospodaření  v celkové výši  </t>
  </si>
  <si>
    <t xml:space="preserve">organizací se zhoršeným výsledkem hospodaření v celkové výši </t>
  </si>
  <si>
    <t xml:space="preserve">organizací skončilo své hospodaření s vyrovnaným výsledkem hospodaření </t>
  </si>
  <si>
    <t>Financování hospodaření příspěvkových organizací Olomouckého kraje</t>
  </si>
  <si>
    <t>Rekapitulace  hospodaření /výsledek hospodaření/ - 2017</t>
  </si>
  <si>
    <t>Z toho: daň</t>
  </si>
  <si>
    <t>Fond odměn</t>
  </si>
  <si>
    <t>RF</t>
  </si>
  <si>
    <t>Pokrytí ztráty min. let</t>
  </si>
  <si>
    <t>Položky upravující VH</t>
  </si>
  <si>
    <t>KS</t>
  </si>
  <si>
    <t>Kladný VH očištěný o transferový podíl</t>
  </si>
  <si>
    <t>Přerov</t>
  </si>
  <si>
    <t>Jeseník</t>
  </si>
  <si>
    <t>Olomouc</t>
  </si>
  <si>
    <t>Šumperk</t>
  </si>
  <si>
    <t>Prostějov</t>
  </si>
  <si>
    <t>V případě příspěvkové organizace Střední průmyslová škola strojnická, Olomouc, tř. 17. listopadu 49 je v částce určené k rozdělení do fondů příspěvkových organizací zohledněna položka upravující výsledek hospodaření, a to ve výši 224 559,00 Kč.</t>
  </si>
  <si>
    <t>Pozn. :</t>
  </si>
  <si>
    <t>V případě příspěvkové organizace Odborné učiliště a Základní škola, Křenovice 8 je v částce určené k rozdělení do fondů příspěvkových organizací zohledněna položka upravující výsledek hospodaření, a to ve výši 174 023,76 Kč.</t>
  </si>
  <si>
    <t>Rekapitulace  hospodaření /výsledek hospodaření/ - 2019</t>
  </si>
  <si>
    <t>příspěvkových organizací skončilo k 31.12.2019:</t>
  </si>
  <si>
    <t>14. Financování hospodaření příspěvkových organizací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</si>
</sst>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/>
      <bottom style="thick"/>
    </border>
    <border>
      <left style="thin"/>
      <right style="thick"/>
      <top style="medium"/>
      <bottom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7" fillId="0" borderId="0" xfId="0" applyNumberFormat="1" applyFont="1" applyAlignment="1">
      <alignment shrinkToFit="1"/>
    </xf>
    <xf numFmtId="4" fontId="4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7" xfId="0" applyNumberFormat="1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4" fontId="0" fillId="0" borderId="25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shrinkToFit="1"/>
    </xf>
    <xf numFmtId="4" fontId="6" fillId="0" borderId="14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13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4" fontId="0" fillId="0" borderId="13" xfId="0" applyNumberFormat="1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 shrinkToFit="1"/>
    </xf>
    <xf numFmtId="4" fontId="11" fillId="0" borderId="27" xfId="0" applyNumberFormat="1" applyFont="1" applyFill="1" applyBorder="1" applyAlignment="1">
      <alignment shrinkToFit="1"/>
    </xf>
    <xf numFmtId="4" fontId="6" fillId="0" borderId="22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21" xfId="0" applyNumberFormat="1" applyFont="1" applyFill="1" applyBorder="1" applyAlignment="1">
      <alignment shrinkToFit="1"/>
    </xf>
    <xf numFmtId="4" fontId="0" fillId="0" borderId="2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4" fontId="0" fillId="0" borderId="22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horizontal="right" shrinkToFit="1"/>
    </xf>
    <xf numFmtId="4" fontId="11" fillId="0" borderId="23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shrinkToFit="1"/>
    </xf>
    <xf numFmtId="4" fontId="6" fillId="33" borderId="14" xfId="0" applyNumberFormat="1" applyFont="1" applyFill="1" applyBorder="1" applyAlignment="1">
      <alignment shrinkToFit="1"/>
    </xf>
    <xf numFmtId="4" fontId="0" fillId="33" borderId="15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4" fontId="6" fillId="33" borderId="17" xfId="0" applyNumberFormat="1" applyFont="1" applyFill="1" applyBorder="1" applyAlignment="1">
      <alignment shrinkToFit="1"/>
    </xf>
    <xf numFmtId="4" fontId="6" fillId="33" borderId="13" xfId="0" applyNumberFormat="1" applyFont="1" applyFill="1" applyBorder="1" applyAlignment="1" applyProtection="1">
      <alignment shrinkToFit="1"/>
      <protection locked="0"/>
    </xf>
    <xf numFmtId="4" fontId="6" fillId="33" borderId="23" xfId="0" applyNumberFormat="1" applyFont="1" applyFill="1" applyBorder="1" applyAlignment="1" applyProtection="1">
      <alignment shrinkToFit="1"/>
      <protection locked="0"/>
    </xf>
    <xf numFmtId="4" fontId="6" fillId="33" borderId="27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4" fontId="7" fillId="0" borderId="0" xfId="0" applyNumberFormat="1" applyFont="1" applyBorder="1" applyAlignment="1">
      <alignment shrinkToFit="1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37" xfId="0" applyFont="1" applyFill="1" applyBorder="1" applyAlignment="1">
      <alignment shrinkToFit="1"/>
    </xf>
    <xf numFmtId="4" fontId="6" fillId="0" borderId="38" xfId="0" applyNumberFormat="1" applyFont="1" applyFill="1" applyBorder="1" applyAlignment="1">
      <alignment shrinkToFi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0" xfId="0" applyFont="1" applyFill="1" applyBorder="1" applyAlignment="1">
      <alignment shrinkToFit="1"/>
    </xf>
    <xf numFmtId="4" fontId="6" fillId="0" borderId="41" xfId="0" applyNumberFormat="1" applyFont="1" applyFill="1" applyBorder="1" applyAlignment="1">
      <alignment shrinkToFit="1"/>
    </xf>
    <xf numFmtId="0" fontId="7" fillId="0" borderId="40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shrinkToFit="1"/>
    </xf>
    <xf numFmtId="0" fontId="4" fillId="0" borderId="41" xfId="0" applyFont="1" applyFill="1" applyBorder="1" applyAlignment="1">
      <alignment shrinkToFit="1"/>
    </xf>
    <xf numFmtId="0" fontId="4" fillId="0" borderId="38" xfId="0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 shrinkToFit="1"/>
    </xf>
    <xf numFmtId="4" fontId="0" fillId="0" borderId="47" xfId="0" applyNumberFormat="1" applyFont="1" applyFill="1" applyBorder="1" applyAlignment="1">
      <alignment shrinkToFit="1"/>
    </xf>
    <xf numFmtId="4" fontId="0" fillId="0" borderId="45" xfId="0" applyNumberFormat="1" applyFont="1" applyFill="1" applyBorder="1" applyAlignment="1">
      <alignment shrinkToFit="1"/>
    </xf>
    <xf numFmtId="4" fontId="0" fillId="0" borderId="46" xfId="0" applyNumberFormat="1" applyFont="1" applyFill="1" applyBorder="1" applyAlignment="1">
      <alignment shrinkToFit="1"/>
    </xf>
    <xf numFmtId="4" fontId="0" fillId="0" borderId="48" xfId="0" applyNumberFormat="1" applyFont="1" applyFill="1" applyBorder="1" applyAlignment="1">
      <alignment shrinkToFit="1"/>
    </xf>
    <xf numFmtId="4" fontId="0" fillId="0" borderId="49" xfId="0" applyNumberFormat="1" applyFont="1" applyFill="1" applyBorder="1" applyAlignment="1">
      <alignment shrinkToFit="1"/>
    </xf>
    <xf numFmtId="0" fontId="1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 shrinkToFit="1"/>
    </xf>
    <xf numFmtId="4" fontId="0" fillId="0" borderId="34" xfId="0" applyNumberFormat="1" applyFont="1" applyFill="1" applyBorder="1" applyAlignment="1">
      <alignment shrinkToFit="1"/>
    </xf>
    <xf numFmtId="4" fontId="0" fillId="0" borderId="32" xfId="0" applyNumberFormat="1" applyFont="1" applyFill="1" applyBorder="1" applyAlignment="1">
      <alignment shrinkToFit="1"/>
    </xf>
    <xf numFmtId="4" fontId="0" fillId="0" borderId="33" xfId="0" applyNumberFormat="1" applyFont="1" applyFill="1" applyBorder="1" applyAlignment="1">
      <alignment shrinkToFit="1"/>
    </xf>
    <xf numFmtId="4" fontId="0" fillId="0" borderId="39" xfId="0" applyNumberFormat="1" applyFont="1" applyFill="1" applyBorder="1" applyAlignment="1">
      <alignment shrinkToFit="1"/>
    </xf>
    <xf numFmtId="4" fontId="0" fillId="0" borderId="36" xfId="0" applyNumberFormat="1" applyFont="1" applyFill="1" applyBorder="1" applyAlignment="1">
      <alignment shrinkToFit="1"/>
    </xf>
    <xf numFmtId="0" fontId="1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6" fillId="0" borderId="51" xfId="0" applyNumberFormat="1" applyFont="1" applyFill="1" applyBorder="1" applyAlignment="1">
      <alignment shrinkToFit="1"/>
    </xf>
    <xf numFmtId="4" fontId="0" fillId="0" borderId="53" xfId="0" applyNumberFormat="1" applyFont="1" applyFill="1" applyBorder="1" applyAlignment="1">
      <alignment shrinkToFit="1"/>
    </xf>
    <xf numFmtId="4" fontId="0" fillId="0" borderId="51" xfId="0" applyNumberFormat="1" applyFont="1" applyFill="1" applyBorder="1" applyAlignment="1">
      <alignment shrinkToFit="1"/>
    </xf>
    <xf numFmtId="4" fontId="0" fillId="0" borderId="52" xfId="0" applyNumberFormat="1" applyFont="1" applyFill="1" applyBorder="1" applyAlignment="1">
      <alignment shrinkToFit="1"/>
    </xf>
    <xf numFmtId="4" fontId="0" fillId="0" borderId="54" xfId="0" applyNumberFormat="1" applyFont="1" applyFill="1" applyBorder="1" applyAlignment="1">
      <alignment shrinkToFit="1"/>
    </xf>
    <xf numFmtId="4" fontId="0" fillId="0" borderId="55" xfId="0" applyNumberFormat="1" applyFont="1" applyFill="1" applyBorder="1" applyAlignment="1">
      <alignment shrinkToFit="1"/>
    </xf>
    <xf numFmtId="4" fontId="0" fillId="0" borderId="56" xfId="0" applyNumberFormat="1" applyFont="1" applyFill="1" applyBorder="1" applyAlignment="1">
      <alignment shrinkToFit="1"/>
    </xf>
    <xf numFmtId="0" fontId="0" fillId="0" borderId="45" xfId="0" applyFont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4" fillId="0" borderId="49" xfId="0" applyNumberFormat="1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4" fillId="0" borderId="36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37" xfId="0" applyNumberFormat="1" applyFont="1" applyBorder="1" applyAlignment="1">
      <alignment/>
    </xf>
    <xf numFmtId="0" fontId="0" fillId="0" borderId="44" xfId="0" applyFont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4" fontId="17" fillId="0" borderId="45" xfId="0" applyNumberFormat="1" applyFont="1" applyFill="1" applyBorder="1" applyAlignment="1">
      <alignment/>
    </xf>
    <xf numFmtId="0" fontId="0" fillId="0" borderId="49" xfId="0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4" fontId="17" fillId="0" borderId="33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4" fontId="4" fillId="0" borderId="35" xfId="0" applyNumberFormat="1" applyFont="1" applyFill="1" applyBorder="1" applyAlignment="1">
      <alignment/>
    </xf>
    <xf numFmtId="4" fontId="4" fillId="0" borderId="58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7" fillId="0" borderId="0" xfId="0" applyNumberFormat="1" applyFont="1" applyAlignment="1">
      <alignment horizontal="left" indent="2"/>
    </xf>
    <xf numFmtId="0" fontId="0" fillId="0" borderId="30" xfId="0" applyFont="1" applyBorder="1" applyAlignment="1">
      <alignment/>
    </xf>
    <xf numFmtId="4" fontId="4" fillId="0" borderId="59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shrinkToFit="1"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 shrinkToFit="1"/>
    </xf>
    <xf numFmtId="166" fontId="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vertical="justify"/>
    </xf>
    <xf numFmtId="0" fontId="0" fillId="0" borderId="27" xfId="0" applyFont="1" applyFill="1" applyBorder="1" applyAlignment="1">
      <alignment vertical="justify"/>
    </xf>
    <xf numFmtId="0" fontId="4" fillId="0" borderId="60" xfId="0" applyFont="1" applyFill="1" applyBorder="1" applyAlignment="1">
      <alignment horizontal="center" vertical="justify"/>
    </xf>
    <xf numFmtId="0" fontId="0" fillId="0" borderId="6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166" fontId="5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right"/>
    </xf>
    <xf numFmtId="166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4" fillId="0" borderId="62" xfId="0" applyFont="1" applyFill="1" applyBorder="1" applyAlignment="1">
      <alignment horizontal="center" vertical="justify"/>
    </xf>
    <xf numFmtId="0" fontId="0" fillId="0" borderId="6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0" borderId="50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0" fillId="0" borderId="29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5" fillId="0" borderId="44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65"/>
      <c r="I4" s="267" t="s">
        <v>5</v>
      </c>
      <c r="J4" s="268"/>
    </row>
    <row r="5" spans="1:10" ht="15.75">
      <c r="A5" s="20"/>
      <c r="B5" s="12"/>
      <c r="C5" s="29"/>
      <c r="D5" s="8"/>
      <c r="E5" s="8"/>
      <c r="F5" s="37"/>
      <c r="G5" s="38"/>
      <c r="H5" s="266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2912389.3</v>
      </c>
      <c r="G7" s="57">
        <v>2922103.91</v>
      </c>
      <c r="H7" s="58">
        <v>598.54</v>
      </c>
      <c r="I7" s="59">
        <v>11129.59</v>
      </c>
      <c r="J7" s="60">
        <v>-2013.52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9116.07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628822.06</v>
      </c>
      <c r="G10" s="57">
        <v>635237.75</v>
      </c>
      <c r="H10" s="58">
        <v>5880.34</v>
      </c>
      <c r="I10" s="59">
        <f>12567.49-12032.14</f>
        <v>535.3500000000004</v>
      </c>
      <c r="J10" s="60"/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535.3500000000004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159760.11</v>
      </c>
      <c r="G13" s="57">
        <v>160476.6</v>
      </c>
      <c r="H13" s="58">
        <v>0.21</v>
      </c>
      <c r="I13" s="59">
        <v>729.95</v>
      </c>
      <c r="J13" s="60">
        <v>-13.670000000001892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716.28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1064608.98</v>
      </c>
      <c r="G16" s="57">
        <v>1065847.34</v>
      </c>
      <c r="H16" s="58">
        <v>0</v>
      </c>
      <c r="I16" s="63">
        <v>3238.78</v>
      </c>
      <c r="J16" s="60">
        <v>-2000.42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1238.36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526581.54</v>
      </c>
      <c r="G19" s="57">
        <v>529698.2</v>
      </c>
      <c r="H19" s="58">
        <v>125.8</v>
      </c>
      <c r="I19" s="59">
        <v>2990.86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2990.86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5292161.99</v>
      </c>
      <c r="G22" s="41">
        <f>G19+G16+G13+G10+G7</f>
        <v>5313363.800000001</v>
      </c>
      <c r="H22" s="51">
        <f>H19+H16+H13+H10+H7</f>
        <v>6604.89</v>
      </c>
      <c r="I22" s="9">
        <f>I19+I16+I13+I10+I7</f>
        <v>18624.53</v>
      </c>
      <c r="J22" s="23">
        <f>J19+J16+J13+J10+J7</f>
        <v>-4027.610000000002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14596.92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H22">
    <cfRule type="cellIs" priority="1" dxfId="3" operator="notEqual" stopIfTrue="1">
      <formula>6604.89</formula>
    </cfRule>
  </conditionalFormatting>
  <conditionalFormatting sqref="J14">
    <cfRule type="cellIs" priority="2" dxfId="8" operator="notEqual" stopIfTrue="1">
      <formula>ROUND($G$13-$F$13-$H$13,2)</formula>
    </cfRule>
  </conditionalFormatting>
  <conditionalFormatting sqref="J11 J8 J20 J17">
    <cfRule type="cellIs" priority="3" dxfId="8" operator="notEqual" stopIfTrue="1">
      <formula>ROUND(G7-F7-H7,2)</formula>
    </cfRule>
  </conditionalFormatting>
  <conditionalFormatting sqref="G22">
    <cfRule type="cellIs" priority="4" dxfId="3" operator="notEqual" stopIfTrue="1">
      <formula>5313363.8</formula>
    </cfRule>
  </conditionalFormatting>
  <conditionalFormatting sqref="F22">
    <cfRule type="cellIs" priority="5" dxfId="3" operator="notEqual" stopIfTrue="1">
      <formula>5292161.99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15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65"/>
      <c r="I4" s="267" t="s">
        <v>5</v>
      </c>
      <c r="J4" s="268"/>
    </row>
    <row r="5" spans="1:10" ht="15.75">
      <c r="A5" s="20"/>
      <c r="B5" s="12"/>
      <c r="C5" s="29"/>
      <c r="D5" s="8"/>
      <c r="E5" s="8"/>
      <c r="F5" s="37"/>
      <c r="G5" s="38"/>
      <c r="H5" s="266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2902862</v>
      </c>
      <c r="G7" s="57">
        <v>2909390</v>
      </c>
      <c r="H7" s="58">
        <v>1621</v>
      </c>
      <c r="I7" s="59">
        <v>8701</v>
      </c>
      <c r="J7" s="60">
        <v>-3794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4907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704958</v>
      </c>
      <c r="G10" s="57">
        <v>714355</v>
      </c>
      <c r="H10" s="58">
        <v>9255</v>
      </c>
      <c r="I10" s="59">
        <v>142</v>
      </c>
      <c r="J10" s="60">
        <v>0</v>
      </c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142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152419</v>
      </c>
      <c r="G13" s="57">
        <v>154089</v>
      </c>
      <c r="H13" s="58">
        <v>0</v>
      </c>
      <c r="I13" s="59">
        <v>2463</v>
      </c>
      <c r="J13" s="60">
        <v>-793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1670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1102750</v>
      </c>
      <c r="G16" s="57">
        <v>1105590</v>
      </c>
      <c r="H16" s="58">
        <v>0</v>
      </c>
      <c r="I16" s="63">
        <v>2843</v>
      </c>
      <c r="J16" s="60">
        <v>-3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2840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547976</v>
      </c>
      <c r="G19" s="57">
        <v>551292</v>
      </c>
      <c r="H19" s="58">
        <v>132</v>
      </c>
      <c r="I19" s="59">
        <v>3184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3184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5410965</v>
      </c>
      <c r="G22" s="41">
        <f>G19+G16+G13+G10+G7</f>
        <v>5434716</v>
      </c>
      <c r="H22" s="51">
        <f>H19+H16+H13+H10+H7</f>
        <v>11008</v>
      </c>
      <c r="I22" s="9">
        <f>I19+I16+I13+I10+I7</f>
        <v>17333</v>
      </c>
      <c r="J22" s="23">
        <f>J19+J16+J13+J10+J7</f>
        <v>-4590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12743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J14">
    <cfRule type="cellIs" priority="1" dxfId="8" operator="notEqual" stopIfTrue="1">
      <formula>ROUND($G$13-$F$13-$H$13,2)</formula>
    </cfRule>
  </conditionalFormatting>
  <conditionalFormatting sqref="J11 J8 J20 J17">
    <cfRule type="cellIs" priority="2" dxfId="8" operator="notEqual" stopIfTrue="1">
      <formula>ROUND(G7-F7-H7,2)</formula>
    </cfRule>
  </conditionalFormatting>
  <conditionalFormatting sqref="F22">
    <cfRule type="cellIs" priority="3" dxfId="3" operator="notEqual" stopIfTrue="1">
      <formula>5410965</formula>
    </cfRule>
  </conditionalFormatting>
  <conditionalFormatting sqref="G22">
    <cfRule type="cellIs" priority="4" dxfId="3" operator="notEqual" stopIfTrue="1">
      <formula>5434716</formula>
    </cfRule>
  </conditionalFormatting>
  <conditionalFormatting sqref="H22">
    <cfRule type="cellIs" priority="5" dxfId="3" operator="notEqual" stopIfTrue="1">
      <formula>11008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showGridLines="0" zoomScalePageLayoutView="0" workbookViewId="0" topLeftCell="A4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71" t="s">
        <v>18</v>
      </c>
      <c r="B2" s="271"/>
      <c r="C2" s="272"/>
      <c r="D2" s="272"/>
      <c r="E2" s="272"/>
      <c r="F2" s="273"/>
      <c r="G2" s="273"/>
      <c r="H2" s="273"/>
      <c r="I2" s="273"/>
      <c r="J2" s="273"/>
    </row>
    <row r="3" spans="1:10" ht="12.75">
      <c r="A3" s="272"/>
      <c r="B3" s="272"/>
      <c r="C3" s="272"/>
      <c r="D3" s="272"/>
      <c r="E3" s="272"/>
      <c r="F3" s="273"/>
      <c r="G3" s="273"/>
      <c r="H3" s="273"/>
      <c r="I3" s="273"/>
      <c r="J3" s="27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9" t="s">
        <v>16</v>
      </c>
      <c r="I5" s="267" t="s">
        <v>5</v>
      </c>
      <c r="J5" s="268"/>
    </row>
    <row r="6" spans="1:10" ht="15.75">
      <c r="A6" s="20"/>
      <c r="B6" s="12"/>
      <c r="C6" s="29"/>
      <c r="D6" s="8"/>
      <c r="E6" s="8"/>
      <c r="F6" s="37"/>
      <c r="G6" s="38"/>
      <c r="H6" s="27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0" ht="15">
      <c r="A8" s="22" t="s">
        <v>8</v>
      </c>
      <c r="B8" s="4"/>
      <c r="C8" s="4"/>
      <c r="D8" s="8"/>
      <c r="E8" s="8"/>
      <c r="F8" s="93">
        <v>2882229783.1</v>
      </c>
      <c r="G8" s="83">
        <v>2898260358.64</v>
      </c>
      <c r="H8" s="92">
        <v>910337</v>
      </c>
      <c r="I8" s="81">
        <v>16626050.49</v>
      </c>
      <c r="J8" s="80">
        <v>-1505811.95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15120238.540000001</v>
      </c>
      <c r="L9" s="69"/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0" ht="15">
      <c r="A11" s="22" t="s">
        <v>10</v>
      </c>
      <c r="B11" s="4"/>
      <c r="C11" s="4"/>
      <c r="D11" s="8"/>
      <c r="E11" s="8"/>
      <c r="F11" s="93">
        <v>612170425.86</v>
      </c>
      <c r="G11" s="83">
        <v>618595594.39</v>
      </c>
      <c r="H11" s="103">
        <v>5622294</v>
      </c>
      <c r="I11" s="81">
        <v>802874.53</v>
      </c>
      <c r="J11" s="80"/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802874.53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0" ht="15">
      <c r="A14" s="22" t="s">
        <v>11</v>
      </c>
      <c r="B14" s="4"/>
      <c r="C14" s="4"/>
      <c r="D14" s="8"/>
      <c r="E14" s="8"/>
      <c r="F14" s="93">
        <v>152070146.47</v>
      </c>
      <c r="G14" s="83">
        <v>153466613.37</v>
      </c>
      <c r="H14" s="92">
        <v>0</v>
      </c>
      <c r="I14" s="81">
        <v>1396466.9</v>
      </c>
      <c r="J14" s="80">
        <v>0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1396466.9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0" ht="15">
      <c r="A17" s="22" t="s">
        <v>12</v>
      </c>
      <c r="B17" s="4"/>
      <c r="C17" s="4"/>
      <c r="D17" s="8"/>
      <c r="E17" s="8"/>
      <c r="F17" s="93">
        <v>1117040515.74</v>
      </c>
      <c r="G17" s="83">
        <v>1118086108.32</v>
      </c>
      <c r="H17" s="92">
        <v>-197590</v>
      </c>
      <c r="I17" s="102">
        <v>1243182.58</v>
      </c>
      <c r="J17" s="80"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1243182.58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0" ht="15">
      <c r="A20" s="22" t="s">
        <v>13</v>
      </c>
      <c r="B20" s="4"/>
      <c r="C20" s="4"/>
      <c r="D20" s="8"/>
      <c r="E20" s="8"/>
      <c r="F20" s="93">
        <v>558591174.64</v>
      </c>
      <c r="G20" s="83">
        <v>560408316.54</v>
      </c>
      <c r="H20" s="92">
        <v>-948</v>
      </c>
      <c r="I20" s="81">
        <v>1818089.9</v>
      </c>
      <c r="J20" s="80"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1818089.9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0" ht="15">
      <c r="A23" s="22" t="s">
        <v>14</v>
      </c>
      <c r="B23" s="4"/>
      <c r="C23" s="4"/>
      <c r="D23" s="8"/>
      <c r="E23" s="8"/>
      <c r="F23" s="84">
        <f>F20+F17+F14+F11+F8</f>
        <v>5322102045.809999</v>
      </c>
      <c r="G23" s="83">
        <f>G20+G17+G14+G11+G8</f>
        <v>5348816991.26</v>
      </c>
      <c r="H23" s="82">
        <f>H20+H17+H14+H11+H8</f>
        <v>6334093</v>
      </c>
      <c r="I23" s="81">
        <f>I20+I17+I14+I11+I8</f>
        <v>21886664.4</v>
      </c>
      <c r="J23" s="80">
        <f>J20+J17+J14+J11+J8</f>
        <v>-1505811.95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20380852.450000003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H5:H6"/>
    <mergeCell ref="I5:J5"/>
    <mergeCell ref="A2:J3"/>
  </mergeCells>
  <conditionalFormatting sqref="J15">
    <cfRule type="cellIs" priority="1" dxfId="8" operator="notEqual" stopIfTrue="1">
      <formula>ROUND($G$14-$F$14-$H$14,2)</formula>
    </cfRule>
  </conditionalFormatting>
  <conditionalFormatting sqref="J12 J9 J21 J18">
    <cfRule type="cellIs" priority="2" dxfId="8" operator="notEqual" stopIfTrue="1">
      <formula>ROUND(G8-F8-H8,2)</formula>
    </cfRule>
  </conditionalFormatting>
  <conditionalFormatting sqref="F23">
    <cfRule type="cellIs" priority="3" dxfId="3" operator="notEqual" stopIfTrue="1">
      <formula>5154589984.35+167512061.46</formula>
    </cfRule>
  </conditionalFormatting>
  <conditionalFormatting sqref="G23">
    <cfRule type="cellIs" priority="4" dxfId="3" operator="notEqual" stopIfTrue="1">
      <formula>5143756237.03+205060754.23</formula>
    </cfRule>
  </conditionalFormatting>
  <conditionalFormatting sqref="H23">
    <cfRule type="cellIs" priority="5" dxfId="3" operator="notEqual" stopIfTrue="1">
      <formula>1636827+4890370-192085-1019</formula>
    </cfRule>
  </conditionalFormatting>
  <conditionalFormatting sqref="J24">
    <cfRule type="cellIs" priority="6" dxfId="3" operator="notEqual" stopIfTrue="1">
      <formula>-12278489.32+32659341.77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71" t="s">
        <v>18</v>
      </c>
      <c r="B2" s="271"/>
      <c r="C2" s="272"/>
      <c r="D2" s="272"/>
      <c r="E2" s="272"/>
      <c r="F2" s="273"/>
      <c r="G2" s="273"/>
      <c r="H2" s="273"/>
      <c r="I2" s="273"/>
      <c r="J2" s="273"/>
    </row>
    <row r="3" spans="1:10" ht="12.75">
      <c r="A3" s="272"/>
      <c r="B3" s="272"/>
      <c r="C3" s="272"/>
      <c r="D3" s="272"/>
      <c r="E3" s="272"/>
      <c r="F3" s="273"/>
      <c r="G3" s="273"/>
      <c r="H3" s="273"/>
      <c r="I3" s="273"/>
      <c r="J3" s="27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9" t="s">
        <v>16</v>
      </c>
      <c r="I5" s="267" t="s">
        <v>5</v>
      </c>
      <c r="J5" s="268"/>
    </row>
    <row r="6" spans="1:10" ht="15.75">
      <c r="A6" s="20"/>
      <c r="B6" s="12"/>
      <c r="C6" s="29"/>
      <c r="D6" s="8"/>
      <c r="E6" s="8"/>
      <c r="F6" s="37"/>
      <c r="G6" s="38"/>
      <c r="H6" s="27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6" ht="15">
      <c r="A8" s="22" t="s">
        <v>8</v>
      </c>
      <c r="B8" s="4"/>
      <c r="C8" s="4"/>
      <c r="D8" s="8"/>
      <c r="E8" s="8"/>
      <c r="F8" s="93">
        <v>2882229.7831</v>
      </c>
      <c r="G8" s="83">
        <v>2898260.3586399998</v>
      </c>
      <c r="H8" s="92">
        <v>910.337</v>
      </c>
      <c r="I8" s="81">
        <v>16626.05049</v>
      </c>
      <c r="J8" s="80">
        <v>-1505.81195</v>
      </c>
      <c r="L8">
        <f>F8/1000</f>
        <v>2882.2297831</v>
      </c>
      <c r="M8">
        <f>G8/1000</f>
        <v>2898.2603586399996</v>
      </c>
      <c r="N8">
        <f>H8/1000</f>
        <v>0.910337</v>
      </c>
      <c r="O8">
        <f>I8/1000</f>
        <v>16.62605049</v>
      </c>
      <c r="P8">
        <f>J8/1000</f>
        <v>-1.50581195</v>
      </c>
    </row>
    <row r="9" spans="1:10" ht="15">
      <c r="A9" s="25"/>
      <c r="B9" s="26"/>
      <c r="C9" s="26"/>
      <c r="D9" s="27"/>
      <c r="E9" s="27"/>
      <c r="F9" s="91"/>
      <c r="G9" s="78"/>
      <c r="H9" s="90"/>
      <c r="I9" s="76"/>
      <c r="J9" s="113">
        <f>I8+J8</f>
        <v>15120.238540000002</v>
      </c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6" ht="15">
      <c r="A11" s="22" t="s">
        <v>10</v>
      </c>
      <c r="B11" s="4"/>
      <c r="C11" s="4"/>
      <c r="D11" s="8"/>
      <c r="E11" s="8"/>
      <c r="F11" s="93">
        <v>612170.42586</v>
      </c>
      <c r="G11" s="83">
        <v>618595.59439</v>
      </c>
      <c r="H11" s="103">
        <v>5622.294</v>
      </c>
      <c r="I11" s="81">
        <v>802.87453</v>
      </c>
      <c r="J11" s="80">
        <v>0</v>
      </c>
      <c r="L11">
        <f>F11/1000</f>
        <v>612.1704258599999</v>
      </c>
      <c r="M11">
        <f>G11/1000</f>
        <v>618.59559439</v>
      </c>
      <c r="N11">
        <f>H11/1000</f>
        <v>5.622294</v>
      </c>
      <c r="O11">
        <f>I11/1000</f>
        <v>0.8028745300000001</v>
      </c>
      <c r="P11">
        <f>J11/1000</f>
        <v>0</v>
      </c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/>
      <c r="J12" s="80">
        <f>I11+J11</f>
        <v>802.87453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5" ht="15">
      <c r="A14" s="22" t="s">
        <v>11</v>
      </c>
      <c r="B14" s="4"/>
      <c r="C14" s="4"/>
      <c r="D14" s="8"/>
      <c r="E14" s="8"/>
      <c r="F14" s="93">
        <v>152070.14647</v>
      </c>
      <c r="G14" s="83">
        <v>153466.61337</v>
      </c>
      <c r="H14" s="92">
        <v>0</v>
      </c>
      <c r="I14" s="81">
        <v>1396.4669</v>
      </c>
      <c r="J14" s="80">
        <v>0</v>
      </c>
      <c r="L14">
        <f>F14/1000</f>
        <v>152.07014647</v>
      </c>
      <c r="M14">
        <f>G14/1000</f>
        <v>153.46661337</v>
      </c>
      <c r="N14">
        <f>H14/1000</f>
        <v>0</v>
      </c>
      <c r="O14">
        <f>I14/1000</f>
        <v>1.3964668999999998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/>
      <c r="J15" s="75">
        <f>I14+J14</f>
        <v>1396.4669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6" ht="15">
      <c r="A17" s="22" t="s">
        <v>12</v>
      </c>
      <c r="B17" s="4"/>
      <c r="C17" s="4"/>
      <c r="D17" s="8"/>
      <c r="E17" s="8"/>
      <c r="F17" s="93">
        <v>1117040.51574</v>
      </c>
      <c r="G17" s="83">
        <v>1118086.1083199999</v>
      </c>
      <c r="H17" s="92">
        <v>-197.59</v>
      </c>
      <c r="I17" s="102">
        <v>1243.1825800000001</v>
      </c>
      <c r="J17" s="80">
        <v>0</v>
      </c>
      <c r="L17">
        <f>F17/1000</f>
        <v>1117.04051574</v>
      </c>
      <c r="M17">
        <f>G17/1000</f>
        <v>1118.08610832</v>
      </c>
      <c r="N17">
        <f>H17/1000</f>
        <v>-0.19759000000000002</v>
      </c>
      <c r="O17">
        <f>I17/1000</f>
        <v>1.24318258</v>
      </c>
      <c r="P17">
        <f>J17/1000</f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/>
      <c r="J18" s="80">
        <f>I17+J17</f>
        <v>1243.1825800000001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6" ht="15">
      <c r="A20" s="22" t="s">
        <v>13</v>
      </c>
      <c r="B20" s="4"/>
      <c r="C20" s="4"/>
      <c r="D20" s="8"/>
      <c r="E20" s="8"/>
      <c r="F20" s="93">
        <v>558591.17464</v>
      </c>
      <c r="G20" s="83">
        <v>560408.3165399999</v>
      </c>
      <c r="H20" s="92">
        <v>-0.948</v>
      </c>
      <c r="I20" s="81">
        <v>1818.0899</v>
      </c>
      <c r="J20" s="80">
        <v>0</v>
      </c>
      <c r="L20">
        <f>F20/1000</f>
        <v>558.59117464</v>
      </c>
      <c r="M20">
        <f>G20/1000</f>
        <v>560.4083165399999</v>
      </c>
      <c r="N20">
        <f>H20/1000</f>
        <v>-0.000948</v>
      </c>
      <c r="O20">
        <f>I20/1000</f>
        <v>1.8180899</v>
      </c>
      <c r="P20">
        <f>J20/1000</f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/>
      <c r="J21" s="113">
        <f>I20+J20</f>
        <v>1818.0899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5" ht="15">
      <c r="A23" s="22" t="s">
        <v>14</v>
      </c>
      <c r="B23" s="4"/>
      <c r="C23" s="4"/>
      <c r="D23" s="8"/>
      <c r="E23" s="8"/>
      <c r="F23" s="114">
        <v>5322102.045809999</v>
      </c>
      <c r="G23" s="115">
        <v>5348816.9912600005</v>
      </c>
      <c r="H23" s="116">
        <v>6334.093</v>
      </c>
      <c r="I23" s="107">
        <v>21886.664399999998</v>
      </c>
      <c r="J23" s="108">
        <v>-1505.81195</v>
      </c>
      <c r="L23">
        <f>F23/1000</f>
        <v>5322.102045809999</v>
      </c>
      <c r="M23">
        <f>G23/1000</f>
        <v>5348.816991260001</v>
      </c>
      <c r="N23">
        <f>H23/1000</f>
        <v>6.334093</v>
      </c>
      <c r="O23">
        <f>I23/1000</f>
        <v>21.886664399999997</v>
      </c>
    </row>
    <row r="24" spans="1:10" ht="15">
      <c r="A24" s="25"/>
      <c r="B24" s="26"/>
      <c r="C24" s="26"/>
      <c r="D24" s="27"/>
      <c r="E24" s="27"/>
      <c r="F24" s="109"/>
      <c r="G24" s="110"/>
      <c r="H24" s="111"/>
      <c r="I24" s="112" t="s">
        <v>9</v>
      </c>
      <c r="J24" s="113">
        <f>I23+J23</f>
        <v>20380.85245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A2:J3"/>
    <mergeCell ref="H5:H6"/>
    <mergeCell ref="I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1" max="11" width="11.7109375" style="0" hidden="1" customWidth="1"/>
    <col min="12" max="12" width="12.7109375" style="0" bestFit="1" customWidth="1"/>
  </cols>
  <sheetData>
    <row r="1" ht="12.75">
      <c r="C1"/>
    </row>
    <row r="2" spans="1:10" ht="12.75">
      <c r="A2" s="271" t="s">
        <v>19</v>
      </c>
      <c r="B2" s="271"/>
      <c r="C2" s="272"/>
      <c r="D2" s="272"/>
      <c r="E2" s="272"/>
      <c r="F2" s="273"/>
      <c r="G2" s="273"/>
      <c r="H2" s="273"/>
      <c r="I2" s="273"/>
      <c r="J2" s="273"/>
    </row>
    <row r="3" spans="1:10" ht="12.75">
      <c r="A3" s="272"/>
      <c r="B3" s="272"/>
      <c r="C3" s="272"/>
      <c r="D3" s="272"/>
      <c r="E3" s="272"/>
      <c r="F3" s="273"/>
      <c r="G3" s="273"/>
      <c r="H3" s="273"/>
      <c r="I3" s="273"/>
      <c r="J3" s="27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9" t="s">
        <v>16</v>
      </c>
      <c r="I5" s="267" t="s">
        <v>5</v>
      </c>
      <c r="J5" s="268"/>
    </row>
    <row r="6" spans="1:10" ht="15.75">
      <c r="A6" s="20"/>
      <c r="B6" s="12"/>
      <c r="C6" s="29"/>
      <c r="D6" s="8"/>
      <c r="E6" s="8"/>
      <c r="F6" s="37"/>
      <c r="G6" s="38"/>
      <c r="H6" s="27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1" ht="15">
      <c r="A8" s="22" t="s">
        <v>8</v>
      </c>
      <c r="B8" s="4"/>
      <c r="C8" s="4"/>
      <c r="D8" s="8"/>
      <c r="E8" s="8"/>
      <c r="F8" s="93">
        <v>2814200536.76</v>
      </c>
      <c r="G8" s="83">
        <v>2832735099.09</v>
      </c>
      <c r="H8" s="92">
        <v>1419210</v>
      </c>
      <c r="I8" s="81">
        <v>18427810.41</v>
      </c>
      <c r="J8" s="80">
        <v>-1312458.08</v>
      </c>
      <c r="K8" s="117">
        <f>G8-F8-H8</f>
        <v>17115352.329999924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17115352.33</v>
      </c>
      <c r="K9" s="118"/>
      <c r="L9" s="69"/>
    </row>
    <row r="10" spans="1:11" ht="15">
      <c r="A10" s="24"/>
      <c r="B10" s="13"/>
      <c r="C10" s="13"/>
      <c r="D10" s="14"/>
      <c r="E10" s="14"/>
      <c r="F10" s="101"/>
      <c r="G10" s="88"/>
      <c r="H10" s="100"/>
      <c r="I10" s="86"/>
      <c r="J10" s="85"/>
      <c r="K10" s="118"/>
    </row>
    <row r="11" spans="1:11" ht="15">
      <c r="A11" s="22" t="s">
        <v>10</v>
      </c>
      <c r="B11" s="4"/>
      <c r="C11" s="4"/>
      <c r="D11" s="8"/>
      <c r="E11" s="8"/>
      <c r="F11" s="93">
        <v>0</v>
      </c>
      <c r="G11" s="83">
        <v>0</v>
      </c>
      <c r="H11" s="103">
        <v>0</v>
      </c>
      <c r="I11" s="81">
        <v>0</v>
      </c>
      <c r="J11" s="80">
        <v>0</v>
      </c>
      <c r="K11" s="117">
        <f>G11-F11-H11</f>
        <v>0</v>
      </c>
    </row>
    <row r="12" spans="1:11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0</v>
      </c>
      <c r="K12" s="118"/>
    </row>
    <row r="13" spans="1:11" ht="15">
      <c r="A13" s="30"/>
      <c r="B13" s="31"/>
      <c r="C13" s="31"/>
      <c r="D13" s="32"/>
      <c r="E13" s="32"/>
      <c r="F13" s="98"/>
      <c r="G13" s="97"/>
      <c r="H13" s="96"/>
      <c r="I13" s="95"/>
      <c r="J13" s="94"/>
      <c r="K13" s="118"/>
    </row>
    <row r="14" spans="1:11" ht="15">
      <c r="A14" s="22" t="s">
        <v>11</v>
      </c>
      <c r="B14" s="4"/>
      <c r="C14" s="4"/>
      <c r="D14" s="8"/>
      <c r="E14" s="8"/>
      <c r="F14" s="93">
        <v>159010500.64999998</v>
      </c>
      <c r="G14" s="83">
        <v>160236891.93</v>
      </c>
      <c r="H14" s="92">
        <v>0</v>
      </c>
      <c r="I14" s="81">
        <v>1226391.28</v>
      </c>
      <c r="J14" s="80">
        <v>0</v>
      </c>
      <c r="K14" s="117">
        <f>G14-F14-H14</f>
        <v>1226391.280000031</v>
      </c>
    </row>
    <row r="15" spans="1:11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1226391.28</v>
      </c>
      <c r="K15" s="118"/>
    </row>
    <row r="16" spans="1:11" ht="15">
      <c r="A16" s="24"/>
      <c r="B16" s="13"/>
      <c r="C16" s="13"/>
      <c r="D16" s="14"/>
      <c r="E16" s="14"/>
      <c r="F16" s="101"/>
      <c r="G16" s="88"/>
      <c r="H16" s="100"/>
      <c r="I16" s="86"/>
      <c r="J16" s="85"/>
      <c r="K16" s="118"/>
    </row>
    <row r="17" spans="1:11" ht="15">
      <c r="A17" s="22" t="s">
        <v>12</v>
      </c>
      <c r="B17" s="4"/>
      <c r="C17" s="4"/>
      <c r="D17" s="8"/>
      <c r="E17" s="8"/>
      <c r="F17" s="93">
        <v>1120010480.8</v>
      </c>
      <c r="G17" s="83">
        <v>1122030783.27</v>
      </c>
      <c r="H17" s="92">
        <v>0</v>
      </c>
      <c r="I17" s="102">
        <v>2020302.47</v>
      </c>
      <c r="J17" s="80">
        <v>0</v>
      </c>
      <c r="K17" s="117">
        <f>G17-F17-H17</f>
        <v>2020302.4700000286</v>
      </c>
    </row>
    <row r="18" spans="1:11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2020302.47</v>
      </c>
      <c r="K18" s="118"/>
    </row>
    <row r="19" spans="1:11" ht="15">
      <c r="A19" s="30"/>
      <c r="B19" s="31"/>
      <c r="C19" s="31"/>
      <c r="D19" s="32"/>
      <c r="E19" s="32"/>
      <c r="F19" s="98"/>
      <c r="G19" s="97"/>
      <c r="H19" s="96"/>
      <c r="I19" s="95"/>
      <c r="J19" s="94"/>
      <c r="K19" s="118"/>
    </row>
    <row r="20" spans="1:11" ht="15">
      <c r="A20" s="22" t="s">
        <v>13</v>
      </c>
      <c r="B20" s="4"/>
      <c r="C20" s="4"/>
      <c r="D20" s="8"/>
      <c r="E20" s="8"/>
      <c r="F20" s="93">
        <v>574022264.3399999</v>
      </c>
      <c r="G20" s="83">
        <v>575589313.01</v>
      </c>
      <c r="H20" s="92">
        <v>15250</v>
      </c>
      <c r="I20" s="81">
        <v>1551798.67</v>
      </c>
      <c r="J20" s="80">
        <v>0</v>
      </c>
      <c r="K20" s="117">
        <f>G20-F20-H20</f>
        <v>1551798.6700000763</v>
      </c>
    </row>
    <row r="21" spans="1:11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1551798.67</v>
      </c>
      <c r="K21" s="118"/>
    </row>
    <row r="22" spans="1:11" ht="15">
      <c r="A22" s="24"/>
      <c r="B22" s="13"/>
      <c r="C22" s="13"/>
      <c r="D22" s="14"/>
      <c r="E22" s="14"/>
      <c r="F22" s="89"/>
      <c r="G22" s="88"/>
      <c r="H22" s="87"/>
      <c r="I22" s="86"/>
      <c r="J22" s="85"/>
      <c r="K22" s="118"/>
    </row>
    <row r="23" spans="1:11" ht="15">
      <c r="A23" s="22" t="s">
        <v>14</v>
      </c>
      <c r="B23" s="4"/>
      <c r="C23" s="4"/>
      <c r="D23" s="8"/>
      <c r="E23" s="8"/>
      <c r="F23" s="84">
        <f>F20+F17+F14+F11+F8</f>
        <v>4667243782.55</v>
      </c>
      <c r="G23" s="83">
        <f>G20+G17+G14+G11+G8</f>
        <v>4690592087.3</v>
      </c>
      <c r="H23" s="82">
        <f>H20+H17+H14+H11+H8</f>
        <v>1434460</v>
      </c>
      <c r="I23" s="81">
        <f>I20+I17+I14+I11+I8</f>
        <v>23226302.83</v>
      </c>
      <c r="J23" s="80">
        <f>J20+J17+J14+J11+J8</f>
        <v>-1312458.08</v>
      </c>
      <c r="K23" s="119">
        <f>G23-F23-H23</f>
        <v>21913844.75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21913844.75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7" ht="12.75">
      <c r="A27" s="274" t="s">
        <v>20</v>
      </c>
      <c r="B27" s="274"/>
      <c r="C27" s="274"/>
      <c r="F27" s="120">
        <v>169</v>
      </c>
      <c r="G27" s="121" t="s">
        <v>21</v>
      </c>
    </row>
    <row r="28" spans="1:3" ht="12.75">
      <c r="A28" s="130" t="s">
        <v>22</v>
      </c>
      <c r="B28" s="130"/>
      <c r="C28" s="131"/>
    </row>
    <row r="29" spans="1:10" ht="15.75">
      <c r="A29" s="123"/>
      <c r="B29" s="124">
        <v>3</v>
      </c>
      <c r="C29" s="125" t="s">
        <v>23</v>
      </c>
      <c r="F29" s="126"/>
      <c r="G29" s="127"/>
      <c r="H29" s="126"/>
      <c r="I29" s="275">
        <f>J23</f>
        <v>-1312458.08</v>
      </c>
      <c r="J29" s="276"/>
    </row>
    <row r="30" spans="1:10" ht="14.25">
      <c r="A30" s="130" t="s">
        <v>24</v>
      </c>
      <c r="B30" s="130"/>
      <c r="C30" s="131"/>
      <c r="D30" s="132"/>
      <c r="E30" s="132"/>
      <c r="F30" s="132"/>
      <c r="G30" s="127"/>
      <c r="H30" s="126"/>
      <c r="I30" s="126"/>
      <c r="J30" s="126"/>
    </row>
    <row r="31" spans="1:10" ht="15.75">
      <c r="A31" s="122"/>
      <c r="B31" s="124">
        <v>161</v>
      </c>
      <c r="C31" s="128" t="s">
        <v>25</v>
      </c>
      <c r="D31" s="126"/>
      <c r="E31" s="126"/>
      <c r="F31" s="126"/>
      <c r="G31" s="127"/>
      <c r="H31" s="126"/>
      <c r="I31" s="275">
        <f>I23</f>
        <v>23226302.83</v>
      </c>
      <c r="J31" s="276"/>
    </row>
    <row r="32" spans="1:10" ht="14.25">
      <c r="A32" s="130" t="s">
        <v>26</v>
      </c>
      <c r="B32" s="130"/>
      <c r="C32" s="131"/>
      <c r="D32" s="132"/>
      <c r="E32" s="132"/>
      <c r="F32" s="132"/>
      <c r="G32" s="126"/>
      <c r="H32" s="126"/>
      <c r="I32" s="126"/>
      <c r="J32" s="126"/>
    </row>
    <row r="33" spans="2:7" ht="12.75">
      <c r="B33" s="129">
        <v>5</v>
      </c>
      <c r="C33" s="126" t="s">
        <v>27</v>
      </c>
      <c r="G33" s="127"/>
    </row>
    <row r="34" spans="1:5" ht="15">
      <c r="A34" s="74"/>
      <c r="B34" s="74"/>
      <c r="C34" s="74"/>
      <c r="D34" s="74"/>
      <c r="E34" s="73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6">
    <mergeCell ref="A2:J3"/>
    <mergeCell ref="H5:H6"/>
    <mergeCell ref="I5:J5"/>
    <mergeCell ref="A27:C27"/>
    <mergeCell ref="I29:J29"/>
    <mergeCell ref="I31:J31"/>
  </mergeCells>
  <conditionalFormatting sqref="J15">
    <cfRule type="cellIs" priority="2" dxfId="8" operator="notEqual" stopIfTrue="1">
      <formula>ROUND($G$14-$F$14-$H$14,2)</formula>
    </cfRule>
  </conditionalFormatting>
  <conditionalFormatting sqref="J12 J9 J21 J18">
    <cfRule type="cellIs" priority="3" dxfId="8" operator="notEqual" stopIfTrue="1">
      <formula>ROUND(G8-F8-H8,2)</formula>
    </cfRule>
  </conditionalFormatting>
  <conditionalFormatting sqref="F23">
    <cfRule type="cellIs" priority="4" dxfId="3" operator="notEqual" stopIfTrue="1">
      <formula>5122255638.14+176135489.87-1922122-5891220</formula>
    </cfRule>
  </conditionalFormatting>
  <conditionalFormatting sqref="G23">
    <cfRule type="cellIs" priority="5" dxfId="3" operator="notEqual" stopIfTrue="1">
      <formula>5113331197.29+212327151.34</formula>
    </cfRule>
  </conditionalFormatting>
  <conditionalFormatting sqref="H23">
    <cfRule type="cellIs" priority="6" dxfId="3" operator="notEqual" stopIfTrue="1">
      <formula>7813342</formula>
    </cfRule>
  </conditionalFormatting>
  <conditionalFormatting sqref="J24">
    <cfRule type="cellIs" priority="7" dxfId="3" operator="notEqual" stopIfTrue="1">
      <formula>27267220.62</formula>
    </cfRule>
  </conditionalFormatting>
  <conditionalFormatting sqref="F27">
    <cfRule type="cellIs" priority="1" dxfId="3" operator="notEqual" stopIfTrue="1">
      <formula>172-4+1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587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5.421875" style="1" hidden="1" customWidth="1"/>
    <col min="5" max="5" width="17.8515625" style="1" hidden="1" customWidth="1"/>
    <col min="6" max="7" width="13.28125" style="0" customWidth="1"/>
    <col min="8" max="8" width="14.2812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2" width="14.421875" style="0" customWidth="1"/>
    <col min="13" max="13" width="13.57421875" style="0" customWidth="1"/>
  </cols>
  <sheetData>
    <row r="1" ht="12.75">
      <c r="C1"/>
    </row>
    <row r="2" spans="1:13" ht="18">
      <c r="A2" s="138" t="s">
        <v>56</v>
      </c>
      <c r="B2" s="138"/>
      <c r="C2" s="139"/>
      <c r="J2" s="137"/>
      <c r="K2" s="137"/>
      <c r="L2" s="137"/>
      <c r="M2" s="137"/>
    </row>
    <row r="3" spans="1:10" ht="15">
      <c r="A3" s="135"/>
      <c r="B3" s="135"/>
      <c r="C3" s="135"/>
      <c r="D3" s="135"/>
      <c r="E3" s="135"/>
      <c r="F3" s="136"/>
      <c r="G3" s="136"/>
      <c r="H3" s="136"/>
      <c r="I3" s="136"/>
      <c r="J3" s="136"/>
    </row>
    <row r="4" spans="1:13" ht="15">
      <c r="A4" s="271" t="s">
        <v>54</v>
      </c>
      <c r="B4" s="281"/>
      <c r="C4" s="281"/>
      <c r="D4" s="281"/>
      <c r="E4" s="281"/>
      <c r="F4" s="281"/>
      <c r="G4" s="281"/>
      <c r="H4" s="281"/>
      <c r="I4" s="281"/>
      <c r="J4" s="281"/>
      <c r="L4" s="136"/>
      <c r="M4" s="136"/>
    </row>
    <row r="5" ht="13.5" thickBot="1">
      <c r="M5" s="106" t="s">
        <v>17</v>
      </c>
    </row>
    <row r="6" spans="1:13" ht="27.75" customHeight="1" thickTop="1">
      <c r="A6" s="140" t="s">
        <v>2</v>
      </c>
      <c r="B6" s="141"/>
      <c r="C6" s="142"/>
      <c r="D6" s="143"/>
      <c r="E6" s="143"/>
      <c r="F6" s="194" t="s">
        <v>3</v>
      </c>
      <c r="G6" s="203"/>
      <c r="H6" s="185" t="s">
        <v>4</v>
      </c>
      <c r="I6" s="279" t="s">
        <v>32</v>
      </c>
      <c r="J6" s="280"/>
      <c r="K6" s="257"/>
      <c r="L6" s="164" t="s">
        <v>30</v>
      </c>
      <c r="M6" s="282" t="s">
        <v>33</v>
      </c>
    </row>
    <row r="7" spans="1:13" ht="21.75" customHeight="1">
      <c r="A7" s="144"/>
      <c r="B7" s="12"/>
      <c r="C7" s="29"/>
      <c r="D7" s="8"/>
      <c r="E7" s="8"/>
      <c r="F7" s="195"/>
      <c r="G7" s="204" t="s">
        <v>39</v>
      </c>
      <c r="H7" s="186"/>
      <c r="I7" s="105" t="s">
        <v>6</v>
      </c>
      <c r="J7" s="104" t="s">
        <v>7</v>
      </c>
      <c r="K7" s="178"/>
      <c r="L7" s="165"/>
      <c r="M7" s="283"/>
    </row>
    <row r="8" spans="1:13" ht="15">
      <c r="A8" s="145"/>
      <c r="B8" s="31"/>
      <c r="C8" s="31"/>
      <c r="D8" s="32"/>
      <c r="E8" s="32"/>
      <c r="F8" s="196"/>
      <c r="G8" s="205"/>
      <c r="H8" s="187"/>
      <c r="I8" s="33"/>
      <c r="J8" s="34"/>
      <c r="K8" s="178"/>
      <c r="L8" s="179"/>
      <c r="M8" s="180"/>
    </row>
    <row r="9" spans="1:13" s="139" customFormat="1" ht="15">
      <c r="A9" s="146" t="s">
        <v>8</v>
      </c>
      <c r="B9" s="4"/>
      <c r="C9" s="4"/>
      <c r="D9" s="8"/>
      <c r="E9" s="8"/>
      <c r="F9" s="197">
        <v>3655989354.48</v>
      </c>
      <c r="G9" s="206">
        <v>920934</v>
      </c>
      <c r="H9" s="188">
        <v>3699474275.0999994</v>
      </c>
      <c r="I9" s="81">
        <f>44498959.66</f>
        <v>44498959.66</v>
      </c>
      <c r="J9" s="80">
        <f>-1014039.04</f>
        <v>-1014039.04</v>
      </c>
      <c r="K9" s="171"/>
      <c r="L9" s="231">
        <f>32469281.29-588467.89</f>
        <v>31880813.4</v>
      </c>
      <c r="M9" s="182"/>
    </row>
    <row r="10" spans="1:13" ht="15">
      <c r="A10" s="148"/>
      <c r="B10" s="26"/>
      <c r="C10" s="26"/>
      <c r="D10" s="27"/>
      <c r="E10" s="27"/>
      <c r="F10" s="198"/>
      <c r="G10" s="207"/>
      <c r="H10" s="189"/>
      <c r="I10" s="76" t="s">
        <v>9</v>
      </c>
      <c r="J10" s="75">
        <f>I9+J9</f>
        <v>43484920.62</v>
      </c>
      <c r="K10" s="170"/>
      <c r="L10" s="166" t="s">
        <v>31</v>
      </c>
      <c r="M10" s="253">
        <f>J10-L9</f>
        <v>11604107.219999999</v>
      </c>
    </row>
    <row r="11" spans="1:13" ht="15">
      <c r="A11" s="151"/>
      <c r="B11" s="13"/>
      <c r="C11" s="13"/>
      <c r="D11" s="14"/>
      <c r="E11" s="14"/>
      <c r="F11" s="199"/>
      <c r="G11" s="208"/>
      <c r="H11" s="190"/>
      <c r="I11" s="86"/>
      <c r="J11" s="85"/>
      <c r="K11" s="149"/>
      <c r="L11" s="179"/>
      <c r="M11" s="180"/>
    </row>
    <row r="12" spans="1:13" ht="15">
      <c r="A12" s="146" t="s">
        <v>12</v>
      </c>
      <c r="B12" s="4"/>
      <c r="C12" s="4"/>
      <c r="D12" s="8"/>
      <c r="E12" s="8"/>
      <c r="F12" s="197">
        <v>1733427261.5499995</v>
      </c>
      <c r="G12" s="206">
        <v>0</v>
      </c>
      <c r="H12" s="188">
        <v>1739536380.1699996</v>
      </c>
      <c r="I12" s="102">
        <v>6109118.620000144</v>
      </c>
      <c r="J12" s="80">
        <v>-3.725290298461914E-09</v>
      </c>
      <c r="K12" s="171"/>
      <c r="L12" s="231">
        <v>5658414.079999999</v>
      </c>
      <c r="M12" s="182"/>
    </row>
    <row r="13" spans="1:13" ht="15">
      <c r="A13" s="151"/>
      <c r="B13" s="13"/>
      <c r="C13" s="13"/>
      <c r="D13" s="14"/>
      <c r="E13" s="14"/>
      <c r="F13" s="199"/>
      <c r="G13" s="208"/>
      <c r="H13" s="190"/>
      <c r="I13" s="99" t="s">
        <v>9</v>
      </c>
      <c r="J13" s="80">
        <f>ROUND(I12+J12,2)</f>
        <v>6109118.62</v>
      </c>
      <c r="K13" s="170"/>
      <c r="L13" s="166" t="s">
        <v>31</v>
      </c>
      <c r="M13" s="253">
        <f>J13-L12</f>
        <v>450704.54000000097</v>
      </c>
    </row>
    <row r="14" spans="1:13" ht="15">
      <c r="A14" s="145"/>
      <c r="B14" s="31"/>
      <c r="C14" s="31"/>
      <c r="D14" s="32"/>
      <c r="E14" s="32"/>
      <c r="F14" s="200"/>
      <c r="G14" s="209"/>
      <c r="H14" s="191"/>
      <c r="I14" s="95"/>
      <c r="J14" s="94"/>
      <c r="K14" s="149"/>
      <c r="L14" s="179"/>
      <c r="M14" s="180"/>
    </row>
    <row r="15" spans="1:13" ht="15">
      <c r="A15" s="146" t="s">
        <v>11</v>
      </c>
      <c r="B15" s="4"/>
      <c r="C15" s="4"/>
      <c r="D15" s="8"/>
      <c r="E15" s="8"/>
      <c r="F15" s="197">
        <v>243008453.32</v>
      </c>
      <c r="G15" s="206">
        <v>140063</v>
      </c>
      <c r="H15" s="188">
        <v>248253100.71999997</v>
      </c>
      <c r="I15" s="81">
        <v>5244647.4</v>
      </c>
      <c r="J15" s="80">
        <v>0</v>
      </c>
      <c r="K15" s="147"/>
      <c r="L15" s="169">
        <v>2590195.636</v>
      </c>
      <c r="M15" s="184"/>
    </row>
    <row r="16" spans="1:13" ht="15">
      <c r="A16" s="148"/>
      <c r="B16" s="26"/>
      <c r="C16" s="26"/>
      <c r="D16" s="27"/>
      <c r="E16" s="27"/>
      <c r="F16" s="198"/>
      <c r="G16" s="207"/>
      <c r="H16" s="189"/>
      <c r="I16" s="76" t="s">
        <v>9</v>
      </c>
      <c r="J16" s="75">
        <f>I15+J15</f>
        <v>5244647.4</v>
      </c>
      <c r="K16" s="149"/>
      <c r="L16" s="166" t="s">
        <v>31</v>
      </c>
      <c r="M16" s="150">
        <f>J16-L15</f>
        <v>2654451.7640000004</v>
      </c>
    </row>
    <row r="17" spans="1:13" ht="15">
      <c r="A17" s="145"/>
      <c r="B17" s="31"/>
      <c r="C17" s="31"/>
      <c r="D17" s="32"/>
      <c r="E17" s="32"/>
      <c r="F17" s="200"/>
      <c r="G17" s="209"/>
      <c r="H17" s="191"/>
      <c r="I17" s="95"/>
      <c r="J17" s="94"/>
      <c r="K17" s="149"/>
      <c r="L17" s="179"/>
      <c r="M17" s="180"/>
    </row>
    <row r="18" spans="1:13" ht="15">
      <c r="A18" s="146" t="s">
        <v>13</v>
      </c>
      <c r="B18" s="4"/>
      <c r="C18" s="4"/>
      <c r="D18" s="8"/>
      <c r="E18" s="8"/>
      <c r="F18" s="197">
        <v>805168746.11</v>
      </c>
      <c r="G18" s="206">
        <v>0</v>
      </c>
      <c r="H18" s="188">
        <v>820520208.02</v>
      </c>
      <c r="I18" s="81">
        <v>15351461.910000011</v>
      </c>
      <c r="J18" s="80">
        <v>0</v>
      </c>
      <c r="K18" s="147"/>
      <c r="L18" s="169">
        <v>9112201</v>
      </c>
      <c r="M18" s="184"/>
    </row>
    <row r="19" spans="1:13" ht="15">
      <c r="A19" s="148"/>
      <c r="B19" s="26"/>
      <c r="C19" s="26"/>
      <c r="D19" s="27"/>
      <c r="E19" s="27"/>
      <c r="F19" s="198"/>
      <c r="G19" s="207"/>
      <c r="H19" s="189"/>
      <c r="I19" s="76" t="s">
        <v>9</v>
      </c>
      <c r="J19" s="75">
        <f>ROUND(I18+J18,2)</f>
        <v>15351461.91</v>
      </c>
      <c r="K19" s="149"/>
      <c r="L19" s="166" t="s">
        <v>31</v>
      </c>
      <c r="M19" s="150">
        <f>J19-L18</f>
        <v>6239260.91</v>
      </c>
    </row>
    <row r="20" spans="1:13" ht="15">
      <c r="A20" s="151"/>
      <c r="B20" s="13"/>
      <c r="C20" s="13"/>
      <c r="D20" s="14"/>
      <c r="E20" s="14"/>
      <c r="F20" s="199"/>
      <c r="G20" s="208"/>
      <c r="H20" s="190"/>
      <c r="I20" s="86"/>
      <c r="J20" s="85"/>
      <c r="K20" s="149"/>
      <c r="L20" s="179"/>
      <c r="M20" s="180"/>
    </row>
    <row r="21" spans="1:13" ht="15">
      <c r="A21" s="146" t="s">
        <v>10</v>
      </c>
      <c r="B21" s="4"/>
      <c r="C21" s="4"/>
      <c r="D21" s="8"/>
      <c r="E21" s="8"/>
      <c r="F21" s="197">
        <v>2140148923.81</v>
      </c>
      <c r="G21" s="206">
        <v>4027470</v>
      </c>
      <c r="H21" s="188">
        <v>2169380919.93</v>
      </c>
      <c r="I21" s="81">
        <v>29231996.120000005</v>
      </c>
      <c r="J21" s="80">
        <v>0</v>
      </c>
      <c r="K21" s="147"/>
      <c r="L21" s="169">
        <v>23309020.67</v>
      </c>
      <c r="M21" s="184"/>
    </row>
    <row r="22" spans="1:13" ht="15.75" thickBot="1">
      <c r="A22" s="158"/>
      <c r="B22" s="159"/>
      <c r="C22" s="159"/>
      <c r="D22" s="160"/>
      <c r="E22" s="160"/>
      <c r="F22" s="201"/>
      <c r="G22" s="210"/>
      <c r="H22" s="192"/>
      <c r="I22" s="161" t="s">
        <v>9</v>
      </c>
      <c r="J22" s="162">
        <f>I21+J21</f>
        <v>29231996.120000005</v>
      </c>
      <c r="K22" s="163"/>
      <c r="L22" s="167" t="s">
        <v>31</v>
      </c>
      <c r="M22" s="254">
        <f>J22-L21</f>
        <v>5922975.450000003</v>
      </c>
    </row>
    <row r="23" spans="1:13" ht="15">
      <c r="A23" s="151"/>
      <c r="B23" s="13"/>
      <c r="C23" s="13"/>
      <c r="D23" s="14"/>
      <c r="E23" s="14"/>
      <c r="F23" s="199"/>
      <c r="G23" s="212"/>
      <c r="H23" s="190"/>
      <c r="I23" s="86"/>
      <c r="J23" s="85"/>
      <c r="K23" s="149"/>
      <c r="L23" s="179"/>
      <c r="M23" s="180"/>
    </row>
    <row r="24" spans="1:13" ht="15">
      <c r="A24" s="146" t="s">
        <v>14</v>
      </c>
      <c r="B24" s="4"/>
      <c r="C24" s="4"/>
      <c r="D24" s="8"/>
      <c r="E24" s="8"/>
      <c r="F24" s="197">
        <f>F18+F12+F15+F21+F9</f>
        <v>8577742739.269999</v>
      </c>
      <c r="G24" s="206">
        <f>G18+G12+G15+G21+G9</f>
        <v>5088467</v>
      </c>
      <c r="H24" s="188">
        <f>H18+H12+H15+H21+H9</f>
        <v>8677164883.939999</v>
      </c>
      <c r="I24" s="81">
        <f>I18+I12+I15+I21+I9</f>
        <v>100436183.71000016</v>
      </c>
      <c r="J24" s="80">
        <f>J18+J12+J15+J21+J9</f>
        <v>-1014039.0400000038</v>
      </c>
      <c r="K24" s="152" t="e">
        <f>H24-F24-#REF!</f>
        <v>#REF!</v>
      </c>
      <c r="L24" s="169">
        <f>L18+L12+L15+L21+L9</f>
        <v>72550644.786</v>
      </c>
      <c r="M24" s="184"/>
    </row>
    <row r="25" spans="1:13" ht="15.75" thickBot="1">
      <c r="A25" s="153"/>
      <c r="B25" s="154"/>
      <c r="C25" s="154"/>
      <c r="D25" s="155"/>
      <c r="E25" s="155"/>
      <c r="F25" s="202"/>
      <c r="G25" s="211"/>
      <c r="H25" s="193"/>
      <c r="I25" s="156" t="s">
        <v>9</v>
      </c>
      <c r="J25" s="157">
        <f>J19+J13+J16+J22+J10</f>
        <v>99422144.67</v>
      </c>
      <c r="K25" s="255"/>
      <c r="L25" s="168" t="s">
        <v>31</v>
      </c>
      <c r="M25" s="258">
        <f>M19+M13+M16+M22+M10</f>
        <v>26871499.884000003</v>
      </c>
    </row>
    <row r="26" spans="1:13" ht="15" thickTop="1">
      <c r="A26" s="132"/>
      <c r="B26" s="132"/>
      <c r="C26" s="132"/>
      <c r="F26" s="177"/>
      <c r="G26" s="177"/>
      <c r="H26" s="177"/>
      <c r="I26" s="177"/>
      <c r="J26" s="177"/>
      <c r="K26" s="177"/>
      <c r="L26" s="177"/>
      <c r="M26" s="177"/>
    </row>
    <row r="27" spans="1:13" s="252" customFormat="1" ht="12">
      <c r="A27" s="259"/>
      <c r="B27" s="259"/>
      <c r="C27" s="259"/>
      <c r="D27" s="259"/>
      <c r="E27" s="259"/>
      <c r="F27" s="260"/>
      <c r="G27" s="260"/>
      <c r="H27" s="260"/>
      <c r="I27" s="260"/>
      <c r="J27" s="260"/>
      <c r="K27" s="260"/>
      <c r="L27" s="260"/>
      <c r="M27" s="260"/>
    </row>
    <row r="28" spans="1:13" ht="15">
      <c r="A28" s="74"/>
      <c r="B28" s="74"/>
      <c r="C28" s="74"/>
      <c r="D28" s="74"/>
      <c r="E28" s="73"/>
      <c r="F28" s="126"/>
      <c r="G28" s="126"/>
      <c r="H28" s="126"/>
      <c r="I28" s="126"/>
      <c r="J28" s="261"/>
      <c r="K28" s="126"/>
      <c r="L28" s="126"/>
      <c r="M28" s="126"/>
    </row>
    <row r="29" spans="1:13" ht="12.75">
      <c r="A29" s="274" t="s">
        <v>20</v>
      </c>
      <c r="B29" s="274"/>
      <c r="C29" s="274"/>
      <c r="F29" s="134">
        <v>145</v>
      </c>
      <c r="G29" s="134"/>
      <c r="H29" s="121" t="s">
        <v>55</v>
      </c>
      <c r="I29" s="126"/>
      <c r="J29" s="126"/>
      <c r="K29" s="126"/>
      <c r="L29" s="126"/>
      <c r="M29" s="126"/>
    </row>
    <row r="30" spans="1:13" ht="12.75">
      <c r="A30" s="130" t="s">
        <v>24</v>
      </c>
      <c r="B30" s="130"/>
      <c r="C30" s="131"/>
      <c r="F30" s="126"/>
      <c r="G30" s="126"/>
      <c r="H30" s="126"/>
      <c r="I30" s="126"/>
      <c r="J30" s="126"/>
      <c r="K30" s="126"/>
      <c r="L30" s="126"/>
      <c r="M30" s="126"/>
    </row>
    <row r="31" spans="1:13" ht="15.75">
      <c r="A31" s="123"/>
      <c r="B31" s="172">
        <v>126</v>
      </c>
      <c r="C31" s="125" t="s">
        <v>34</v>
      </c>
      <c r="F31" s="126"/>
      <c r="G31" s="126"/>
      <c r="H31" s="127"/>
      <c r="I31" s="277">
        <v>100436183.7100003</v>
      </c>
      <c r="J31" s="277"/>
      <c r="K31" s="126"/>
      <c r="L31" s="177"/>
      <c r="M31" s="261"/>
    </row>
    <row r="32" spans="1:13" ht="15">
      <c r="A32" s="130" t="s">
        <v>22</v>
      </c>
      <c r="B32" s="130"/>
      <c r="C32" s="125"/>
      <c r="F32" s="126"/>
      <c r="G32" s="126"/>
      <c r="H32" s="127"/>
      <c r="I32" s="175"/>
      <c r="J32" s="176"/>
      <c r="K32" s="126"/>
      <c r="L32" s="177"/>
      <c r="M32" s="261"/>
    </row>
    <row r="33" spans="1:13" ht="15.75">
      <c r="A33" s="122"/>
      <c r="B33" s="172">
        <v>6</v>
      </c>
      <c r="C33" s="128" t="s">
        <v>35</v>
      </c>
      <c r="D33" s="126"/>
      <c r="E33" s="126"/>
      <c r="F33" s="126"/>
      <c r="G33" s="126"/>
      <c r="H33" s="127"/>
      <c r="I33" s="277">
        <v>-1014039.0399999791</v>
      </c>
      <c r="J33" s="277"/>
      <c r="K33" s="126"/>
      <c r="L33" s="262"/>
      <c r="M33" s="261"/>
    </row>
    <row r="34" spans="1:13" ht="15">
      <c r="A34" s="130" t="s">
        <v>26</v>
      </c>
      <c r="B34" s="173"/>
      <c r="C34" s="131"/>
      <c r="D34" s="132"/>
      <c r="E34" s="132"/>
      <c r="F34" s="132"/>
      <c r="G34" s="132"/>
      <c r="H34" s="127"/>
      <c r="I34" s="175"/>
      <c r="J34" s="176"/>
      <c r="K34" s="126"/>
      <c r="L34" s="173"/>
      <c r="M34" s="261"/>
    </row>
    <row r="35" spans="1:13" ht="12.75">
      <c r="A35" s="126"/>
      <c r="B35" s="174">
        <v>13</v>
      </c>
      <c r="C35" s="126" t="s">
        <v>36</v>
      </c>
      <c r="F35" s="126"/>
      <c r="G35" s="126"/>
      <c r="H35" s="127"/>
      <c r="I35" s="263"/>
      <c r="J35" s="263"/>
      <c r="K35" s="126"/>
      <c r="L35" s="126"/>
      <c r="M35" s="261"/>
    </row>
    <row r="36" spans="1:13" ht="15">
      <c r="A36" s="68"/>
      <c r="B36" s="133"/>
      <c r="C36" s="68"/>
      <c r="F36" s="126"/>
      <c r="G36" s="126"/>
      <c r="H36" s="126"/>
      <c r="I36" s="126"/>
      <c r="J36" s="126"/>
      <c r="K36" s="126"/>
      <c r="L36" s="126"/>
      <c r="M36" s="126"/>
    </row>
    <row r="37" spans="1:13" ht="15">
      <c r="A37" s="132" t="s">
        <v>29</v>
      </c>
      <c r="B37" s="68"/>
      <c r="C37" s="68"/>
      <c r="F37" s="126"/>
      <c r="G37" s="126"/>
      <c r="H37" s="126"/>
      <c r="I37" s="126"/>
      <c r="J37" s="126"/>
      <c r="K37" s="126"/>
      <c r="L37" s="126"/>
      <c r="M37" s="126"/>
    </row>
    <row r="38" spans="1:13" ht="12.75">
      <c r="A38" s="130" t="s">
        <v>24</v>
      </c>
      <c r="B38" s="130"/>
      <c r="C38" s="131"/>
      <c r="F38" s="126"/>
      <c r="G38" s="126"/>
      <c r="H38" s="126"/>
      <c r="I38" s="126"/>
      <c r="J38" s="126"/>
      <c r="K38" s="126"/>
      <c r="L38" s="126"/>
      <c r="M38" s="126"/>
    </row>
    <row r="39" spans="1:13" ht="15.75">
      <c r="A39" s="122"/>
      <c r="B39" s="172">
        <v>110</v>
      </c>
      <c r="C39" s="128" t="s">
        <v>25</v>
      </c>
      <c r="D39" s="126"/>
      <c r="E39" s="126"/>
      <c r="F39" s="126"/>
      <c r="G39" s="126"/>
      <c r="H39" s="127"/>
      <c r="I39" s="277">
        <f>28747745.55+164903.41</f>
        <v>28912648.96</v>
      </c>
      <c r="J39" s="277"/>
      <c r="K39" s="126"/>
      <c r="L39" s="177"/>
      <c r="M39" s="261"/>
    </row>
    <row r="40" spans="1:13" ht="15">
      <c r="A40" s="130" t="s">
        <v>22</v>
      </c>
      <c r="B40" s="130"/>
      <c r="C40" s="125"/>
      <c r="F40" s="126"/>
      <c r="G40" s="126"/>
      <c r="H40" s="127"/>
      <c r="I40" s="175"/>
      <c r="J40" s="176"/>
      <c r="K40" s="126"/>
      <c r="L40" s="177"/>
      <c r="M40" s="261"/>
    </row>
    <row r="41" spans="1:13" ht="15.75">
      <c r="A41" s="68"/>
      <c r="B41" s="264">
        <v>11</v>
      </c>
      <c r="C41" s="125" t="s">
        <v>28</v>
      </c>
      <c r="F41" s="126"/>
      <c r="G41" s="126"/>
      <c r="H41" s="126"/>
      <c r="I41" s="277">
        <f>-2464713.56+423564.48</f>
        <v>-2041149.08</v>
      </c>
      <c r="J41" s="277"/>
      <c r="K41" s="126"/>
      <c r="L41" s="262"/>
      <c r="M41" s="261"/>
    </row>
    <row r="42" spans="1:13" ht="15">
      <c r="A42" s="130" t="s">
        <v>26</v>
      </c>
      <c r="B42" s="173"/>
      <c r="C42" s="131"/>
      <c r="D42" s="132"/>
      <c r="E42" s="132"/>
      <c r="F42" s="132"/>
      <c r="G42" s="132"/>
      <c r="H42" s="127"/>
      <c r="I42" s="175"/>
      <c r="J42" s="176"/>
      <c r="K42" s="126"/>
      <c r="L42" s="173"/>
      <c r="M42" s="261"/>
    </row>
    <row r="43" spans="1:13" ht="15">
      <c r="A43" s="126"/>
      <c r="B43" s="174">
        <v>24</v>
      </c>
      <c r="C43" s="126" t="s">
        <v>27</v>
      </c>
      <c r="F43" s="126"/>
      <c r="G43" s="126"/>
      <c r="H43" s="127"/>
      <c r="I43" s="277"/>
      <c r="J43" s="278"/>
      <c r="K43" s="126"/>
      <c r="L43" s="126"/>
      <c r="M43" s="261"/>
    </row>
    <row r="44" spans="1:13" ht="12.75">
      <c r="A44" s="126"/>
      <c r="B44" s="174"/>
      <c r="C44" s="126"/>
      <c r="F44" s="126"/>
      <c r="G44" s="126"/>
      <c r="H44" s="127"/>
      <c r="I44" s="263"/>
      <c r="J44" s="263"/>
      <c r="K44" s="126"/>
      <c r="L44" s="126"/>
      <c r="M44" s="126"/>
    </row>
    <row r="45" spans="1:13" ht="12.75">
      <c r="A45" s="126"/>
      <c r="B45" s="174"/>
      <c r="C45" s="126"/>
      <c r="F45" s="126"/>
      <c r="G45" s="126"/>
      <c r="H45" s="127"/>
      <c r="I45" s="263"/>
      <c r="J45" s="263"/>
      <c r="K45" s="126"/>
      <c r="L45" s="126"/>
      <c r="M45" s="126"/>
    </row>
    <row r="46" spans="1:13" ht="14.25">
      <c r="A46" s="130"/>
      <c r="B46" s="256"/>
      <c r="C46" s="131"/>
      <c r="D46" s="132"/>
      <c r="E46" s="132"/>
      <c r="F46" s="132"/>
      <c r="G46" s="132"/>
      <c r="H46" s="127"/>
      <c r="I46" s="126"/>
      <c r="J46" s="126"/>
      <c r="K46" s="126"/>
      <c r="L46" s="126"/>
      <c r="M46" s="126"/>
    </row>
    <row r="47" spans="1:13" ht="14.25">
      <c r="A47" s="130"/>
      <c r="B47" s="130"/>
      <c r="C47" s="131"/>
      <c r="D47" s="132"/>
      <c r="E47" s="132"/>
      <c r="F47" s="132"/>
      <c r="G47" s="132"/>
      <c r="H47" s="127"/>
      <c r="I47" s="126"/>
      <c r="J47" s="126"/>
      <c r="K47" s="126"/>
      <c r="L47" s="126"/>
      <c r="M47" s="126"/>
    </row>
    <row r="48" spans="1:13" ht="14.25">
      <c r="A48" s="130"/>
      <c r="B48" s="173"/>
      <c r="C48" s="131"/>
      <c r="D48" s="132"/>
      <c r="E48" s="132"/>
      <c r="F48" s="132"/>
      <c r="G48" s="132"/>
      <c r="H48" s="126"/>
      <c r="I48" s="126"/>
      <c r="J48" s="126"/>
      <c r="K48" s="126"/>
      <c r="L48" s="126"/>
      <c r="M48" s="126"/>
    </row>
    <row r="49" spans="1:13" ht="15">
      <c r="A49" s="68"/>
      <c r="B49" s="68"/>
      <c r="C49" s="68"/>
      <c r="F49" s="126"/>
      <c r="G49" s="126"/>
      <c r="H49" s="126"/>
      <c r="I49" s="126"/>
      <c r="J49" s="126"/>
      <c r="K49" s="126"/>
      <c r="L49" s="126"/>
      <c r="M49" s="126"/>
    </row>
    <row r="50" spans="1:13" ht="15">
      <c r="A50" s="68"/>
      <c r="B50" s="68"/>
      <c r="C50" s="68"/>
      <c r="F50" s="126"/>
      <c r="G50" s="126"/>
      <c r="H50" s="126"/>
      <c r="I50" s="126"/>
      <c r="J50" s="126"/>
      <c r="K50" s="126"/>
      <c r="L50" s="126"/>
      <c r="M50" s="126"/>
    </row>
    <row r="51" spans="1:13" ht="15">
      <c r="A51" s="68"/>
      <c r="B51" s="68"/>
      <c r="C51" s="68"/>
      <c r="F51" s="126"/>
      <c r="G51" s="126"/>
      <c r="H51" s="126"/>
      <c r="I51" s="126"/>
      <c r="J51" s="126"/>
      <c r="K51" s="126"/>
      <c r="L51" s="126"/>
      <c r="M51" s="126"/>
    </row>
    <row r="52" spans="1:13" ht="15">
      <c r="A52" s="68"/>
      <c r="B52" s="68"/>
      <c r="C52" s="68"/>
      <c r="F52" s="126"/>
      <c r="G52" s="126"/>
      <c r="H52" s="126"/>
      <c r="I52" s="126"/>
      <c r="J52" s="126"/>
      <c r="K52" s="126"/>
      <c r="L52" s="126"/>
      <c r="M52" s="126"/>
    </row>
    <row r="53" spans="1:13" ht="15">
      <c r="A53" s="68"/>
      <c r="B53" s="68"/>
      <c r="C53" s="68"/>
      <c r="F53" s="126"/>
      <c r="G53" s="126"/>
      <c r="H53" s="126"/>
      <c r="I53" s="126"/>
      <c r="J53" s="126"/>
      <c r="K53" s="126"/>
      <c r="L53" s="126"/>
      <c r="M53" s="126"/>
    </row>
    <row r="54" spans="1:13" ht="15">
      <c r="A54" s="68"/>
      <c r="B54" s="68"/>
      <c r="C54" s="68"/>
      <c r="F54" s="126"/>
      <c r="G54" s="126"/>
      <c r="H54" s="126"/>
      <c r="I54" s="126"/>
      <c r="J54" s="126"/>
      <c r="K54" s="126"/>
      <c r="L54" s="126"/>
      <c r="M54" s="126"/>
    </row>
    <row r="55" spans="1:13" ht="15">
      <c r="A55" s="68"/>
      <c r="B55" s="68"/>
      <c r="C55" s="68"/>
      <c r="F55" s="126"/>
      <c r="G55" s="126"/>
      <c r="H55" s="126"/>
      <c r="I55" s="126"/>
      <c r="J55" s="126"/>
      <c r="K55" s="126"/>
      <c r="L55" s="126"/>
      <c r="M55" s="126"/>
    </row>
    <row r="56" spans="1:13" ht="15">
      <c r="A56" s="68"/>
      <c r="B56" s="68"/>
      <c r="C56" s="68"/>
      <c r="F56" s="126"/>
      <c r="G56" s="126"/>
      <c r="H56" s="126"/>
      <c r="I56" s="126"/>
      <c r="J56" s="126"/>
      <c r="K56" s="126"/>
      <c r="L56" s="126"/>
      <c r="M56" s="126"/>
    </row>
    <row r="57" spans="1:13" ht="15">
      <c r="A57" s="68"/>
      <c r="B57" s="68"/>
      <c r="C57" s="68"/>
      <c r="F57" s="126"/>
      <c r="G57" s="126"/>
      <c r="H57" s="126"/>
      <c r="I57" s="126"/>
      <c r="J57" s="126"/>
      <c r="K57" s="126"/>
      <c r="L57" s="126"/>
      <c r="M57" s="126"/>
    </row>
    <row r="58" spans="1:13" ht="15">
      <c r="A58" s="68"/>
      <c r="B58" s="68"/>
      <c r="C58" s="68"/>
      <c r="F58" s="126"/>
      <c r="G58" s="126"/>
      <c r="H58" s="126"/>
      <c r="I58" s="126"/>
      <c r="J58" s="126"/>
      <c r="K58" s="126"/>
      <c r="L58" s="126"/>
      <c r="M58" s="126"/>
    </row>
    <row r="59" spans="1:13" ht="15">
      <c r="A59" s="68"/>
      <c r="B59" s="68"/>
      <c r="C59" s="68"/>
      <c r="F59" s="126"/>
      <c r="G59" s="126"/>
      <c r="H59" s="126"/>
      <c r="I59" s="126"/>
      <c r="J59" s="126"/>
      <c r="K59" s="126"/>
      <c r="L59" s="126"/>
      <c r="M59" s="126"/>
    </row>
    <row r="60" spans="1:13" ht="15">
      <c r="A60" s="68"/>
      <c r="B60" s="68"/>
      <c r="C60" s="68"/>
      <c r="F60" s="126"/>
      <c r="G60" s="126"/>
      <c r="H60" s="126"/>
      <c r="I60" s="126"/>
      <c r="J60" s="126"/>
      <c r="K60" s="126"/>
      <c r="L60" s="126"/>
      <c r="M60" s="126"/>
    </row>
    <row r="61" spans="1:13" ht="15">
      <c r="A61" s="68"/>
      <c r="B61" s="68"/>
      <c r="C61" s="68"/>
      <c r="F61" s="126"/>
      <c r="G61" s="126"/>
      <c r="H61" s="126"/>
      <c r="I61" s="126"/>
      <c r="J61" s="126"/>
      <c r="K61" s="126"/>
      <c r="L61" s="126"/>
      <c r="M61" s="126"/>
    </row>
    <row r="62" spans="1:13" ht="15">
      <c r="A62" s="68"/>
      <c r="B62" s="68"/>
      <c r="C62" s="68"/>
      <c r="F62" s="126"/>
      <c r="G62" s="126"/>
      <c r="H62" s="126"/>
      <c r="I62" s="126"/>
      <c r="J62" s="126"/>
      <c r="K62" s="126"/>
      <c r="L62" s="126"/>
      <c r="M62" s="126"/>
    </row>
    <row r="63" spans="1:13" ht="15">
      <c r="A63" s="68"/>
      <c r="B63" s="68"/>
      <c r="C63" s="68"/>
      <c r="F63" s="126"/>
      <c r="G63" s="126"/>
      <c r="H63" s="126"/>
      <c r="I63" s="126"/>
      <c r="J63" s="126"/>
      <c r="K63" s="126"/>
      <c r="L63" s="126"/>
      <c r="M63" s="126"/>
    </row>
    <row r="64" spans="1:13" ht="15">
      <c r="A64" s="68"/>
      <c r="B64" s="68"/>
      <c r="C64" s="68"/>
      <c r="F64" s="126"/>
      <c r="G64" s="126"/>
      <c r="H64" s="126"/>
      <c r="I64" s="126"/>
      <c r="J64" s="126"/>
      <c r="K64" s="126"/>
      <c r="L64" s="126"/>
      <c r="M64" s="126"/>
    </row>
    <row r="65" spans="1:13" ht="15">
      <c r="A65" s="68"/>
      <c r="B65" s="68"/>
      <c r="C65" s="68"/>
      <c r="F65" s="126"/>
      <c r="G65" s="126"/>
      <c r="H65" s="126"/>
      <c r="I65" s="126"/>
      <c r="J65" s="126"/>
      <c r="K65" s="126"/>
      <c r="L65" s="126"/>
      <c r="M65" s="126"/>
    </row>
    <row r="66" spans="1:13" ht="15">
      <c r="A66" s="68"/>
      <c r="B66" s="68"/>
      <c r="C66" s="68"/>
      <c r="F66" s="126"/>
      <c r="G66" s="126"/>
      <c r="H66" s="126"/>
      <c r="I66" s="126"/>
      <c r="J66" s="126"/>
      <c r="K66" s="126"/>
      <c r="L66" s="126"/>
      <c r="M66" s="126"/>
    </row>
    <row r="67" spans="1:13" ht="15">
      <c r="A67" s="68"/>
      <c r="B67" s="68"/>
      <c r="C67" s="68"/>
      <c r="F67" s="126"/>
      <c r="G67" s="126"/>
      <c r="H67" s="126"/>
      <c r="I67" s="126"/>
      <c r="J67" s="126"/>
      <c r="K67" s="126"/>
      <c r="L67" s="126"/>
      <c r="M67" s="126"/>
    </row>
    <row r="68" spans="1:13" ht="15">
      <c r="A68" s="68"/>
      <c r="B68" s="68"/>
      <c r="C68" s="68"/>
      <c r="F68" s="126"/>
      <c r="G68" s="126"/>
      <c r="H68" s="126"/>
      <c r="I68" s="126"/>
      <c r="J68" s="126"/>
      <c r="K68" s="126"/>
      <c r="L68" s="126"/>
      <c r="M68" s="126"/>
    </row>
    <row r="69" spans="1:13" ht="15">
      <c r="A69" s="68"/>
      <c r="B69" s="68"/>
      <c r="C69" s="68"/>
      <c r="F69" s="126"/>
      <c r="G69" s="126"/>
      <c r="H69" s="126"/>
      <c r="I69" s="126"/>
      <c r="J69" s="126"/>
      <c r="K69" s="126"/>
      <c r="L69" s="126"/>
      <c r="M69" s="126"/>
    </row>
    <row r="70" spans="1:13" ht="15">
      <c r="A70" s="68"/>
      <c r="B70" s="68"/>
      <c r="C70" s="68"/>
      <c r="F70" s="126"/>
      <c r="G70" s="126"/>
      <c r="H70" s="126"/>
      <c r="I70" s="126"/>
      <c r="J70" s="126"/>
      <c r="K70" s="126"/>
      <c r="L70" s="126"/>
      <c r="M70" s="126"/>
    </row>
    <row r="71" spans="1:13" ht="15">
      <c r="A71" s="68"/>
      <c r="B71" s="68"/>
      <c r="C71" s="68"/>
      <c r="F71" s="126"/>
      <c r="G71" s="126"/>
      <c r="H71" s="126"/>
      <c r="I71" s="126"/>
      <c r="J71" s="126"/>
      <c r="K71" s="126"/>
      <c r="L71" s="126"/>
      <c r="M71" s="126"/>
    </row>
    <row r="72" spans="1:13" ht="15">
      <c r="A72" s="68"/>
      <c r="B72" s="68"/>
      <c r="C72" s="68"/>
      <c r="F72" s="126"/>
      <c r="G72" s="126"/>
      <c r="H72" s="126"/>
      <c r="I72" s="126"/>
      <c r="J72" s="126"/>
      <c r="K72" s="126"/>
      <c r="L72" s="126"/>
      <c r="M72" s="126"/>
    </row>
    <row r="73" spans="1:13" ht="15">
      <c r="A73" s="68"/>
      <c r="B73" s="68"/>
      <c r="C73" s="68"/>
      <c r="F73" s="126"/>
      <c r="G73" s="126"/>
      <c r="H73" s="126"/>
      <c r="I73" s="126"/>
      <c r="J73" s="126"/>
      <c r="K73" s="126"/>
      <c r="L73" s="126"/>
      <c r="M73" s="126"/>
    </row>
    <row r="74" spans="1:13" ht="15">
      <c r="A74" s="68"/>
      <c r="B74" s="68"/>
      <c r="C74" s="68"/>
      <c r="F74" s="126"/>
      <c r="G74" s="126"/>
      <c r="H74" s="126"/>
      <c r="I74" s="126"/>
      <c r="J74" s="126"/>
      <c r="K74" s="126"/>
      <c r="L74" s="126"/>
      <c r="M74" s="126"/>
    </row>
    <row r="75" spans="1:13" ht="15">
      <c r="A75" s="68"/>
      <c r="B75" s="68"/>
      <c r="C75" s="68"/>
      <c r="F75" s="126"/>
      <c r="G75" s="126"/>
      <c r="H75" s="126"/>
      <c r="I75" s="126"/>
      <c r="J75" s="126"/>
      <c r="K75" s="126"/>
      <c r="L75" s="126"/>
      <c r="M75" s="126"/>
    </row>
    <row r="76" spans="1:13" ht="15">
      <c r="A76" s="68"/>
      <c r="B76" s="68"/>
      <c r="C76" s="68"/>
      <c r="F76" s="126"/>
      <c r="G76" s="126"/>
      <c r="H76" s="126"/>
      <c r="I76" s="126"/>
      <c r="J76" s="126"/>
      <c r="K76" s="126"/>
      <c r="L76" s="126"/>
      <c r="M76" s="126"/>
    </row>
    <row r="77" spans="1:13" ht="15">
      <c r="A77" s="68"/>
      <c r="B77" s="68"/>
      <c r="C77" s="68"/>
      <c r="F77" s="126"/>
      <c r="G77" s="126"/>
      <c r="H77" s="126"/>
      <c r="I77" s="126"/>
      <c r="J77" s="126"/>
      <c r="K77" s="126"/>
      <c r="L77" s="126"/>
      <c r="M77" s="126"/>
    </row>
    <row r="78" spans="1:13" ht="15">
      <c r="A78" s="68"/>
      <c r="B78" s="68"/>
      <c r="C78" s="68"/>
      <c r="F78" s="126"/>
      <c r="G78" s="126"/>
      <c r="H78" s="126"/>
      <c r="I78" s="126"/>
      <c r="J78" s="126"/>
      <c r="K78" s="126"/>
      <c r="L78" s="126"/>
      <c r="M78" s="126"/>
    </row>
    <row r="79" spans="1:13" ht="15">
      <c r="A79" s="68"/>
      <c r="B79" s="68"/>
      <c r="C79" s="68"/>
      <c r="F79" s="126"/>
      <c r="G79" s="126"/>
      <c r="H79" s="126"/>
      <c r="I79" s="126"/>
      <c r="J79" s="126"/>
      <c r="K79" s="126"/>
      <c r="L79" s="126"/>
      <c r="M79" s="126"/>
    </row>
    <row r="80" spans="1:13" ht="15">
      <c r="A80" s="68"/>
      <c r="B80" s="68"/>
      <c r="C80" s="68"/>
      <c r="F80" s="126"/>
      <c r="G80" s="126"/>
      <c r="H80" s="126"/>
      <c r="I80" s="126"/>
      <c r="J80" s="126"/>
      <c r="K80" s="126"/>
      <c r="L80" s="126"/>
      <c r="M80" s="126"/>
    </row>
    <row r="81" spans="1:13" ht="15">
      <c r="A81" s="68"/>
      <c r="B81" s="68"/>
      <c r="C81" s="68"/>
      <c r="F81" s="126"/>
      <c r="G81" s="126"/>
      <c r="H81" s="126"/>
      <c r="I81" s="126"/>
      <c r="J81" s="126"/>
      <c r="K81" s="126"/>
      <c r="L81" s="126"/>
      <c r="M81" s="126"/>
    </row>
    <row r="82" spans="1:13" ht="15">
      <c r="A82" s="68"/>
      <c r="B82" s="68"/>
      <c r="C82" s="68"/>
      <c r="F82" s="126"/>
      <c r="G82" s="126"/>
      <c r="H82" s="126"/>
      <c r="I82" s="126"/>
      <c r="J82" s="126"/>
      <c r="K82" s="126"/>
      <c r="L82" s="126"/>
      <c r="M82" s="126"/>
    </row>
    <row r="83" spans="1:13" ht="15">
      <c r="A83" s="68"/>
      <c r="B83" s="68"/>
      <c r="C83" s="68"/>
      <c r="F83" s="126"/>
      <c r="G83" s="126"/>
      <c r="H83" s="126"/>
      <c r="I83" s="126"/>
      <c r="J83" s="126"/>
      <c r="K83" s="126"/>
      <c r="L83" s="126"/>
      <c r="M83" s="126"/>
    </row>
    <row r="84" spans="1:13" ht="15">
      <c r="A84" s="68"/>
      <c r="B84" s="68"/>
      <c r="C84" s="68"/>
      <c r="F84" s="126"/>
      <c r="G84" s="126"/>
      <c r="H84" s="126"/>
      <c r="I84" s="126"/>
      <c r="J84" s="126"/>
      <c r="K84" s="126"/>
      <c r="L84" s="126"/>
      <c r="M84" s="126"/>
    </row>
    <row r="85" spans="1:13" ht="15">
      <c r="A85" s="68"/>
      <c r="B85" s="68"/>
      <c r="C85" s="68"/>
      <c r="F85" s="126"/>
      <c r="G85" s="126"/>
      <c r="H85" s="126"/>
      <c r="I85" s="126"/>
      <c r="J85" s="126"/>
      <c r="K85" s="126"/>
      <c r="L85" s="126"/>
      <c r="M85" s="126"/>
    </row>
    <row r="86" spans="1:13" ht="15">
      <c r="A86" s="68"/>
      <c r="B86" s="68"/>
      <c r="C86" s="68"/>
      <c r="F86" s="126"/>
      <c r="G86" s="126"/>
      <c r="H86" s="126"/>
      <c r="I86" s="126"/>
      <c r="J86" s="126"/>
      <c r="K86" s="126"/>
      <c r="L86" s="126"/>
      <c r="M86" s="126"/>
    </row>
    <row r="87" spans="1:13" ht="15">
      <c r="A87" s="68"/>
      <c r="B87" s="68"/>
      <c r="C87" s="68"/>
      <c r="F87" s="126"/>
      <c r="G87" s="126"/>
      <c r="H87" s="126"/>
      <c r="I87" s="126"/>
      <c r="J87" s="126"/>
      <c r="K87" s="126"/>
      <c r="L87" s="126"/>
      <c r="M87" s="126"/>
    </row>
    <row r="88" spans="1:13" ht="15">
      <c r="A88" s="68"/>
      <c r="B88" s="68"/>
      <c r="C88" s="68"/>
      <c r="F88" s="126"/>
      <c r="G88" s="126"/>
      <c r="H88" s="126"/>
      <c r="I88" s="126"/>
      <c r="J88" s="126"/>
      <c r="K88" s="126"/>
      <c r="L88" s="126"/>
      <c r="M88" s="126"/>
    </row>
    <row r="89" spans="1:13" ht="15">
      <c r="A89" s="68"/>
      <c r="B89" s="68"/>
      <c r="C89" s="68"/>
      <c r="F89" s="126"/>
      <c r="G89" s="126"/>
      <c r="H89" s="126"/>
      <c r="I89" s="126"/>
      <c r="J89" s="126"/>
      <c r="K89" s="126"/>
      <c r="L89" s="126"/>
      <c r="M89" s="126"/>
    </row>
    <row r="90" spans="1:13" ht="15">
      <c r="A90" s="68"/>
      <c r="B90" s="68"/>
      <c r="C90" s="68"/>
      <c r="F90" s="126"/>
      <c r="G90" s="126"/>
      <c r="H90" s="126"/>
      <c r="I90" s="126"/>
      <c r="J90" s="126"/>
      <c r="K90" s="126"/>
      <c r="L90" s="126"/>
      <c r="M90" s="126"/>
    </row>
    <row r="91" spans="1:13" ht="15">
      <c r="A91" s="68"/>
      <c r="B91" s="68"/>
      <c r="C91" s="68"/>
      <c r="F91" s="126"/>
      <c r="G91" s="126"/>
      <c r="H91" s="126"/>
      <c r="I91" s="126"/>
      <c r="J91" s="126"/>
      <c r="K91" s="126"/>
      <c r="L91" s="126"/>
      <c r="M91" s="126"/>
    </row>
    <row r="92" spans="1:13" ht="15">
      <c r="A92" s="68"/>
      <c r="B92" s="68"/>
      <c r="C92" s="68"/>
      <c r="F92" s="126"/>
      <c r="G92" s="126"/>
      <c r="H92" s="126"/>
      <c r="I92" s="126"/>
      <c r="J92" s="126"/>
      <c r="K92" s="126"/>
      <c r="L92" s="126"/>
      <c r="M92" s="126"/>
    </row>
    <row r="93" spans="1:13" ht="15">
      <c r="A93" s="68"/>
      <c r="B93" s="68"/>
      <c r="C93" s="68"/>
      <c r="F93" s="126"/>
      <c r="G93" s="126"/>
      <c r="H93" s="126"/>
      <c r="I93" s="126"/>
      <c r="J93" s="126"/>
      <c r="K93" s="126"/>
      <c r="L93" s="126"/>
      <c r="M93" s="126"/>
    </row>
    <row r="94" spans="1:13" ht="15">
      <c r="A94" s="68"/>
      <c r="B94" s="68"/>
      <c r="C94" s="68"/>
      <c r="F94" s="126"/>
      <c r="G94" s="126"/>
      <c r="H94" s="126"/>
      <c r="I94" s="126"/>
      <c r="J94" s="126"/>
      <c r="K94" s="126"/>
      <c r="L94" s="126"/>
      <c r="M94" s="126"/>
    </row>
    <row r="95" spans="1:13" ht="15">
      <c r="A95" s="68"/>
      <c r="B95" s="68"/>
      <c r="C95" s="68"/>
      <c r="F95" s="126"/>
      <c r="G95" s="126"/>
      <c r="H95" s="126"/>
      <c r="I95" s="126"/>
      <c r="J95" s="126"/>
      <c r="K95" s="126"/>
      <c r="L95" s="126"/>
      <c r="M95" s="126"/>
    </row>
    <row r="96" spans="1:13" ht="15">
      <c r="A96" s="68"/>
      <c r="B96" s="68"/>
      <c r="C96" s="68"/>
      <c r="F96" s="126"/>
      <c r="G96" s="126"/>
      <c r="H96" s="126"/>
      <c r="I96" s="126"/>
      <c r="J96" s="126"/>
      <c r="K96" s="126"/>
      <c r="L96" s="126"/>
      <c r="M96" s="126"/>
    </row>
    <row r="97" spans="1:13" ht="15">
      <c r="A97" s="68"/>
      <c r="B97" s="68"/>
      <c r="C97" s="68"/>
      <c r="F97" s="126"/>
      <c r="G97" s="126"/>
      <c r="H97" s="126"/>
      <c r="I97" s="126"/>
      <c r="J97" s="126"/>
      <c r="K97" s="126"/>
      <c r="L97" s="126"/>
      <c r="M97" s="126"/>
    </row>
    <row r="98" spans="1:13" ht="15">
      <c r="A98" s="68"/>
      <c r="B98" s="68"/>
      <c r="C98" s="68"/>
      <c r="F98" s="126"/>
      <c r="G98" s="126"/>
      <c r="H98" s="126"/>
      <c r="I98" s="126"/>
      <c r="J98" s="126"/>
      <c r="K98" s="126"/>
      <c r="L98" s="126"/>
      <c r="M98" s="126"/>
    </row>
    <row r="99" spans="1:13" ht="15">
      <c r="A99" s="68"/>
      <c r="B99" s="68"/>
      <c r="C99" s="68"/>
      <c r="F99" s="126"/>
      <c r="G99" s="126"/>
      <c r="H99" s="126"/>
      <c r="I99" s="126"/>
      <c r="J99" s="126"/>
      <c r="K99" s="126"/>
      <c r="L99" s="126"/>
      <c r="M99" s="126"/>
    </row>
    <row r="100" spans="1:13" ht="15">
      <c r="A100" s="68"/>
      <c r="B100" s="68"/>
      <c r="C100" s="68"/>
      <c r="F100" s="126"/>
      <c r="G100" s="126"/>
      <c r="H100" s="126"/>
      <c r="I100" s="126"/>
      <c r="J100" s="126"/>
      <c r="K100" s="126"/>
      <c r="L100" s="126"/>
      <c r="M100" s="126"/>
    </row>
    <row r="101" spans="1:13" ht="15">
      <c r="A101" s="68"/>
      <c r="B101" s="68"/>
      <c r="C101" s="68"/>
      <c r="F101" s="126"/>
      <c r="G101" s="126"/>
      <c r="H101" s="126"/>
      <c r="I101" s="126"/>
      <c r="J101" s="126"/>
      <c r="K101" s="126"/>
      <c r="L101" s="126"/>
      <c r="M101" s="126"/>
    </row>
    <row r="102" spans="1:13" ht="15">
      <c r="A102" s="68"/>
      <c r="B102" s="68"/>
      <c r="C102" s="68"/>
      <c r="F102" s="126"/>
      <c r="G102" s="126"/>
      <c r="H102" s="126"/>
      <c r="I102" s="126"/>
      <c r="J102" s="126"/>
      <c r="K102" s="126"/>
      <c r="L102" s="126"/>
      <c r="M102" s="126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</sheetData>
  <sheetProtection/>
  <protectedRanges>
    <protectedRange sqref="F29:G29" name="Oblast1"/>
  </protectedRanges>
  <mergeCells count="9">
    <mergeCell ref="I43:J43"/>
    <mergeCell ref="I39:J39"/>
    <mergeCell ref="I6:J6"/>
    <mergeCell ref="A29:C29"/>
    <mergeCell ref="A4:J4"/>
    <mergeCell ref="M6:M7"/>
    <mergeCell ref="I33:J33"/>
    <mergeCell ref="I31:J31"/>
    <mergeCell ref="I41:J41"/>
  </mergeCells>
  <conditionalFormatting sqref="G29">
    <cfRule type="cellIs" priority="26" dxfId="0" operator="notEqual" stopIfTrue="1">
      <formula>157</formula>
    </cfRule>
  </conditionalFormatting>
  <conditionalFormatting sqref="I43:J43">
    <cfRule type="cellIs" priority="7" dxfId="0" operator="notEqual" stopIfTrue="1">
      <formula>54187872.24</formula>
    </cfRule>
  </conditionalFormatting>
  <conditionalFormatting sqref="I42:J42">
    <cfRule type="cellIs" priority="4" dxfId="0" operator="notEqual" stopIfTrue="1">
      <formula>-2842260.82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61" useFirstPageNumber="1" horizontalDpi="600" verticalDpi="600" orientation="portrait" paperSize="9" scale="75" r:id="rId1"/>
  <headerFooter scaleWithDoc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8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9" width="15.7109375" style="0" customWidth="1"/>
    <col min="10" max="10" width="15.8515625" style="0" customWidth="1"/>
    <col min="11" max="11" width="13.421875" style="0" bestFit="1" customWidth="1"/>
    <col min="12" max="12" width="68.421875" style="0" customWidth="1"/>
  </cols>
  <sheetData>
    <row r="1" ht="12.75">
      <c r="C1"/>
    </row>
    <row r="2" spans="1:6" ht="18">
      <c r="A2" s="138" t="s">
        <v>37</v>
      </c>
      <c r="B2" s="138"/>
      <c r="C2" s="139"/>
      <c r="F2" s="137"/>
    </row>
    <row r="3" spans="1:5" ht="15">
      <c r="A3" s="135"/>
      <c r="B3" s="135"/>
      <c r="C3" s="135"/>
      <c r="D3" s="135"/>
      <c r="E3" s="135"/>
    </row>
    <row r="4" spans="1:6" ht="15">
      <c r="A4" s="271" t="s">
        <v>38</v>
      </c>
      <c r="B4" s="281"/>
      <c r="C4" s="281"/>
      <c r="D4" s="281"/>
      <c r="E4" s="281"/>
      <c r="F4" s="136"/>
    </row>
    <row r="5" ht="13.5" thickBot="1">
      <c r="F5" s="106" t="s">
        <v>17</v>
      </c>
    </row>
    <row r="6" spans="1:12" ht="27.75" customHeight="1" thickTop="1">
      <c r="A6" s="140" t="s">
        <v>2</v>
      </c>
      <c r="B6" s="141"/>
      <c r="C6" s="142"/>
      <c r="D6" s="143"/>
      <c r="E6" s="143"/>
      <c r="F6" s="290" t="s">
        <v>45</v>
      </c>
      <c r="G6" s="284" t="s">
        <v>40</v>
      </c>
      <c r="H6" s="286" t="s">
        <v>41</v>
      </c>
      <c r="I6" s="286" t="s">
        <v>42</v>
      </c>
      <c r="J6" s="288" t="s">
        <v>43</v>
      </c>
      <c r="K6" s="239" t="s">
        <v>44</v>
      </c>
      <c r="L6" s="126" t="s">
        <v>52</v>
      </c>
    </row>
    <row r="7" spans="1:11" ht="21.75" customHeight="1" thickBot="1">
      <c r="A7" s="219"/>
      <c r="B7" s="220"/>
      <c r="C7" s="221"/>
      <c r="D7" s="222"/>
      <c r="E7" s="222"/>
      <c r="F7" s="291"/>
      <c r="G7" s="285"/>
      <c r="H7" s="287" t="s">
        <v>41</v>
      </c>
      <c r="I7" s="287" t="s">
        <v>42</v>
      </c>
      <c r="J7" s="289" t="s">
        <v>42</v>
      </c>
      <c r="K7" s="243"/>
    </row>
    <row r="8" spans="1:11" ht="15.75" thickTop="1">
      <c r="A8" s="151"/>
      <c r="B8" s="13"/>
      <c r="C8" s="13"/>
      <c r="D8" s="14"/>
      <c r="E8" s="14"/>
      <c r="F8" s="213"/>
      <c r="G8" s="223"/>
      <c r="H8" s="179"/>
      <c r="I8" s="179"/>
      <c r="J8" s="178"/>
      <c r="K8" s="213"/>
    </row>
    <row r="9" spans="1:11" s="139" customFormat="1" ht="15">
      <c r="A9" s="146" t="s">
        <v>8</v>
      </c>
      <c r="B9" s="4"/>
      <c r="C9" s="4"/>
      <c r="D9" s="8"/>
      <c r="E9" s="8"/>
      <c r="F9" s="240">
        <f aca="true" t="shared" si="0" ref="F9:K9">F10+F11+F12+F13+F14</f>
        <v>21554289.20700006</v>
      </c>
      <c r="G9" s="230">
        <f t="shared" si="0"/>
        <v>648900</v>
      </c>
      <c r="H9" s="231">
        <f t="shared" si="0"/>
        <v>19630631.220000003</v>
      </c>
      <c r="I9" s="231">
        <f t="shared" si="0"/>
        <v>876175.23</v>
      </c>
      <c r="J9" s="246">
        <f t="shared" si="0"/>
        <v>-398582.76</v>
      </c>
      <c r="K9" s="240">
        <f t="shared" si="0"/>
        <v>0.002999946940690279</v>
      </c>
    </row>
    <row r="10" spans="1:11" ht="15">
      <c r="A10" s="151"/>
      <c r="B10" s="13"/>
      <c r="C10" s="13" t="s">
        <v>47</v>
      </c>
      <c r="D10" s="14"/>
      <c r="E10" s="14"/>
      <c r="F10" s="242">
        <v>1402332.9300000025</v>
      </c>
      <c r="G10" s="241">
        <v>40000</v>
      </c>
      <c r="H10" s="245">
        <v>1362332.93</v>
      </c>
      <c r="I10" s="245">
        <v>0</v>
      </c>
      <c r="J10" s="244">
        <v>0</v>
      </c>
      <c r="K10" s="242">
        <f>-J10+I10+H10+G10-F10</f>
        <v>-2.561137080192566E-09</v>
      </c>
    </row>
    <row r="11" spans="1:12" ht="15">
      <c r="A11" s="151"/>
      <c r="B11" s="13"/>
      <c r="C11" s="13" t="s">
        <v>46</v>
      </c>
      <c r="D11" s="14"/>
      <c r="E11" s="14"/>
      <c r="F11" s="242">
        <v>5683566.490000015</v>
      </c>
      <c r="G11" s="241">
        <v>145000</v>
      </c>
      <c r="H11" s="245">
        <v>5044146</v>
      </c>
      <c r="I11" s="245">
        <v>320396.73</v>
      </c>
      <c r="J11" s="244">
        <v>-174023.76</v>
      </c>
      <c r="K11" s="242">
        <f>-J11+I11+H11+G11-F11</f>
        <v>-1.4901161193847656E-08</v>
      </c>
      <c r="L11" s="126" t="s">
        <v>53</v>
      </c>
    </row>
    <row r="12" spans="1:12" ht="15">
      <c r="A12" s="151"/>
      <c r="B12" s="13"/>
      <c r="C12" s="13" t="s">
        <v>48</v>
      </c>
      <c r="D12" s="14"/>
      <c r="E12" s="14"/>
      <c r="F12" s="242">
        <v>7589920.587000033</v>
      </c>
      <c r="G12" s="241">
        <v>264000</v>
      </c>
      <c r="H12" s="245">
        <v>6545583.090000003</v>
      </c>
      <c r="I12" s="245">
        <v>555778.5</v>
      </c>
      <c r="J12" s="244">
        <v>-224559</v>
      </c>
      <c r="K12" s="242">
        <f>-J12+I12+H12+G12-F12</f>
        <v>0.002999969758093357</v>
      </c>
      <c r="L12" s="126" t="s">
        <v>51</v>
      </c>
    </row>
    <row r="13" spans="1:11" ht="15">
      <c r="A13" s="151"/>
      <c r="B13" s="13"/>
      <c r="C13" s="13" t="s">
        <v>50</v>
      </c>
      <c r="D13" s="14"/>
      <c r="E13" s="14"/>
      <c r="F13" s="242">
        <v>1084174.9300000055</v>
      </c>
      <c r="G13" s="241">
        <v>53000</v>
      </c>
      <c r="H13" s="245">
        <v>1031174.9300000002</v>
      </c>
      <c r="I13" s="245">
        <v>0</v>
      </c>
      <c r="J13" s="244">
        <v>0</v>
      </c>
      <c r="K13" s="242">
        <f>-J13+I13+H13+G13-F13</f>
        <v>-5.3551048040390015E-09</v>
      </c>
    </row>
    <row r="14" spans="1:11" ht="15">
      <c r="A14" s="151"/>
      <c r="B14" s="13"/>
      <c r="C14" s="13" t="s">
        <v>49</v>
      </c>
      <c r="D14" s="14"/>
      <c r="E14" s="14"/>
      <c r="F14" s="242">
        <v>5794294.270000002</v>
      </c>
      <c r="G14" s="241">
        <v>146900</v>
      </c>
      <c r="H14" s="245">
        <v>5647394.27</v>
      </c>
      <c r="I14" s="245">
        <v>0</v>
      </c>
      <c r="J14" s="244">
        <v>0</v>
      </c>
      <c r="K14" s="242">
        <f>-J14+I14+H14+G14-F14</f>
        <v>0</v>
      </c>
    </row>
    <row r="15" spans="1:11" ht="15">
      <c r="A15" s="145"/>
      <c r="B15" s="31"/>
      <c r="C15" s="31"/>
      <c r="D15" s="32"/>
      <c r="E15" s="32"/>
      <c r="F15" s="248"/>
      <c r="G15" s="249"/>
      <c r="H15" s="250"/>
      <c r="I15" s="250"/>
      <c r="J15" s="251"/>
      <c r="K15" s="248"/>
    </row>
    <row r="16" spans="1:11" ht="15">
      <c r="A16" s="146" t="s">
        <v>12</v>
      </c>
      <c r="B16" s="4"/>
      <c r="C16" s="4"/>
      <c r="D16" s="8"/>
      <c r="E16" s="8"/>
      <c r="F16" s="214"/>
      <c r="G16" s="224"/>
      <c r="H16" s="181"/>
      <c r="I16" s="181"/>
      <c r="J16" s="234"/>
      <c r="K16" s="214"/>
    </row>
    <row r="17" spans="1:11" ht="15">
      <c r="A17" s="151"/>
      <c r="B17" s="13"/>
      <c r="C17" s="13"/>
      <c r="D17" s="14"/>
      <c r="E17" s="14"/>
      <c r="F17" s="215">
        <v>446889.0830001044</v>
      </c>
      <c r="G17" s="232">
        <v>5000</v>
      </c>
      <c r="H17" s="233">
        <v>370497.08</v>
      </c>
      <c r="I17" s="233">
        <v>71392</v>
      </c>
      <c r="J17" s="235">
        <v>0</v>
      </c>
      <c r="K17" s="247">
        <f>J17+I17+H17+G17-F17</f>
        <v>-0.00300010439241305</v>
      </c>
    </row>
    <row r="18" spans="1:11" ht="15">
      <c r="A18" s="145"/>
      <c r="B18" s="31"/>
      <c r="C18" s="31"/>
      <c r="D18" s="32"/>
      <c r="E18" s="32"/>
      <c r="F18" s="213"/>
      <c r="G18" s="223"/>
      <c r="H18" s="179"/>
      <c r="I18" s="179"/>
      <c r="J18" s="178"/>
      <c r="K18" s="213"/>
    </row>
    <row r="19" spans="1:11" ht="15">
      <c r="A19" s="146" t="s">
        <v>11</v>
      </c>
      <c r="B19" s="4"/>
      <c r="C19" s="4"/>
      <c r="D19" s="8"/>
      <c r="E19" s="8"/>
      <c r="F19" s="216"/>
      <c r="G19" s="225"/>
      <c r="H19" s="183"/>
      <c r="I19" s="183"/>
      <c r="J19" s="236"/>
      <c r="K19" s="216"/>
    </row>
    <row r="20" spans="1:11" ht="15">
      <c r="A20" s="148"/>
      <c r="B20" s="26"/>
      <c r="C20" s="26"/>
      <c r="D20" s="27"/>
      <c r="E20" s="27"/>
      <c r="F20" s="215">
        <v>1258934.1199999985</v>
      </c>
      <c r="G20" s="232">
        <v>75000</v>
      </c>
      <c r="H20" s="233">
        <v>1155622.8499999999</v>
      </c>
      <c r="I20" s="233">
        <v>28311.27</v>
      </c>
      <c r="J20" s="235" t="e">
        <f>'Rekapitulace 2019'!#REF!</f>
        <v>#REF!</v>
      </c>
      <c r="K20" s="247" t="e">
        <f>J20+I20+H20+G20-F20</f>
        <v>#REF!</v>
      </c>
    </row>
    <row r="21" spans="1:11" ht="15">
      <c r="A21" s="145"/>
      <c r="B21" s="31"/>
      <c r="C21" s="31"/>
      <c r="D21" s="32"/>
      <c r="E21" s="32"/>
      <c r="F21" s="213"/>
      <c r="G21" s="223"/>
      <c r="H21" s="179"/>
      <c r="I21" s="179"/>
      <c r="J21" s="178"/>
      <c r="K21" s="213"/>
    </row>
    <row r="22" spans="1:11" ht="15">
      <c r="A22" s="146" t="s">
        <v>13</v>
      </c>
      <c r="B22" s="4"/>
      <c r="C22" s="4"/>
      <c r="D22" s="8"/>
      <c r="E22" s="8"/>
      <c r="F22" s="216"/>
      <c r="G22" s="225"/>
      <c r="H22" s="183"/>
      <c r="I22" s="183"/>
      <c r="J22" s="236"/>
      <c r="K22" s="216"/>
    </row>
    <row r="23" spans="1:11" ht="15">
      <c r="A23" s="148"/>
      <c r="B23" s="26"/>
      <c r="C23" s="26"/>
      <c r="D23" s="27"/>
      <c r="E23" s="27"/>
      <c r="F23" s="215">
        <v>924209.4800000042</v>
      </c>
      <c r="G23" s="232">
        <v>100000</v>
      </c>
      <c r="H23" s="233">
        <v>665074.67</v>
      </c>
      <c r="I23" s="233">
        <v>159134.81</v>
      </c>
      <c r="J23" s="235">
        <v>0</v>
      </c>
      <c r="K23" s="247">
        <f>J23+I23+H23+G23-F23</f>
        <v>-4.190951585769653E-09</v>
      </c>
    </row>
    <row r="24" spans="1:11" ht="15">
      <c r="A24" s="151"/>
      <c r="B24" s="13"/>
      <c r="C24" s="13"/>
      <c r="D24" s="14"/>
      <c r="E24" s="14"/>
      <c r="F24" s="213"/>
      <c r="G24" s="223"/>
      <c r="H24" s="179"/>
      <c r="I24" s="179"/>
      <c r="J24" s="178"/>
      <c r="K24" s="213"/>
    </row>
    <row r="25" spans="1:11" ht="15">
      <c r="A25" s="146" t="s">
        <v>10</v>
      </c>
      <c r="B25" s="4"/>
      <c r="C25" s="4"/>
      <c r="D25" s="8"/>
      <c r="E25" s="8"/>
      <c r="F25" s="216"/>
      <c r="G25" s="225"/>
      <c r="H25" s="183"/>
      <c r="I25" s="183"/>
      <c r="J25" s="236"/>
      <c r="K25" s="216"/>
    </row>
    <row r="26" spans="1:11" ht="15.75" thickBot="1">
      <c r="A26" s="158"/>
      <c r="B26" s="159"/>
      <c r="C26" s="159"/>
      <c r="D26" s="160"/>
      <c r="E26" s="160"/>
      <c r="F26" s="215">
        <v>966996.3800001964</v>
      </c>
      <c r="G26" s="232">
        <v>40000</v>
      </c>
      <c r="H26" s="233">
        <v>40000</v>
      </c>
      <c r="I26" s="233">
        <v>40000</v>
      </c>
      <c r="J26" s="235">
        <v>0</v>
      </c>
      <c r="K26" s="247">
        <f>J23+I23+H23+G23-F23</f>
        <v>-4.190951585769653E-09</v>
      </c>
    </row>
    <row r="27" spans="1:11" ht="15">
      <c r="A27" s="151"/>
      <c r="B27" s="13"/>
      <c r="C27" s="13"/>
      <c r="D27" s="14"/>
      <c r="E27" s="14"/>
      <c r="F27" s="213"/>
      <c r="G27" s="223"/>
      <c r="H27" s="179"/>
      <c r="I27" s="179"/>
      <c r="J27" s="178"/>
      <c r="K27" s="213"/>
    </row>
    <row r="28" spans="1:11" ht="15">
      <c r="A28" s="146" t="s">
        <v>14</v>
      </c>
      <c r="B28" s="4"/>
      <c r="C28" s="4"/>
      <c r="D28" s="8"/>
      <c r="E28" s="8"/>
      <c r="F28" s="217"/>
      <c r="G28" s="226"/>
      <c r="H28" s="228"/>
      <c r="I28" s="228"/>
      <c r="J28" s="237"/>
      <c r="K28" s="217"/>
    </row>
    <row r="29" spans="1:11" ht="15.75" thickBot="1">
      <c r="A29" s="153"/>
      <c r="B29" s="154"/>
      <c r="C29" s="154"/>
      <c r="D29" s="155"/>
      <c r="E29" s="155"/>
      <c r="F29" s="218">
        <f aca="true" t="shared" si="1" ref="F29:K29">F23+F17+F20+F26+F9</f>
        <v>25151318.27000036</v>
      </c>
      <c r="G29" s="227">
        <f t="shared" si="1"/>
        <v>868900</v>
      </c>
      <c r="H29" s="229">
        <f t="shared" si="1"/>
        <v>21861825.82</v>
      </c>
      <c r="I29" s="229">
        <f t="shared" si="1"/>
        <v>1175013.31</v>
      </c>
      <c r="J29" s="238" t="e">
        <f t="shared" si="1"/>
        <v>#REF!</v>
      </c>
      <c r="K29" s="218" t="e">
        <f t="shared" si="1"/>
        <v>#REF!</v>
      </c>
    </row>
    <row r="30" spans="1:3" ht="15.75" thickTop="1">
      <c r="A30" s="68"/>
      <c r="B30" s="68"/>
      <c r="C30" s="68"/>
    </row>
    <row r="31" spans="1:5" ht="15">
      <c r="A31" s="74"/>
      <c r="B31" s="74"/>
      <c r="C31" s="74"/>
      <c r="D31" s="74"/>
      <c r="E31" s="73"/>
    </row>
    <row r="32" spans="1:3" ht="15">
      <c r="A32" s="68"/>
      <c r="B32" s="68"/>
      <c r="C32" s="68"/>
    </row>
    <row r="33" spans="1:3" ht="15">
      <c r="A33" s="68"/>
      <c r="B33" s="68"/>
      <c r="C33" s="68"/>
    </row>
    <row r="34" spans="1:3" ht="15">
      <c r="A34" s="68"/>
      <c r="B34" s="68"/>
      <c r="C34" s="68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</sheetData>
  <sheetProtection/>
  <mergeCells count="6">
    <mergeCell ref="G6:G7"/>
    <mergeCell ref="H6:H7"/>
    <mergeCell ref="I6:I7"/>
    <mergeCell ref="J6:J7"/>
    <mergeCell ref="A4:E4"/>
    <mergeCell ref="F6:F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Balabuch Petr</cp:lastModifiedBy>
  <cp:lastPrinted>2020-05-25T07:31:02Z</cp:lastPrinted>
  <dcterms:created xsi:type="dcterms:W3CDTF">2010-02-26T09:25:30Z</dcterms:created>
  <dcterms:modified xsi:type="dcterms:W3CDTF">2020-06-01T10:23:12Z</dcterms:modified>
  <cp:category/>
  <cp:version/>
  <cp:contentType/>
  <cp:contentStatus/>
</cp:coreProperties>
</file>