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19\ZOK 22.6.2020\"/>
    </mc:Choice>
  </mc:AlternateContent>
  <bookViews>
    <workbookView xWindow="0" yWindow="0" windowWidth="28800" windowHeight="11100"/>
  </bookViews>
  <sheets>
    <sheet name="10. DP, DT, NFV" sheetId="1" r:id="rId1"/>
  </sheets>
  <definedNames>
    <definedName name="_xlnm.Print_Titles" localSheetId="0">'10. DP, DT, NFV'!$4:$5</definedName>
    <definedName name="_xlnm.Print_Area" localSheetId="0">'10. DP, DT, NFV'!$A$1:$W$114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3" i="1" l="1"/>
  <c r="I111" i="1"/>
  <c r="W110" i="1" l="1"/>
  <c r="W84" i="1"/>
  <c r="W45" i="1" l="1"/>
  <c r="H13" i="1" l="1"/>
  <c r="H39" i="1"/>
  <c r="H53" i="1"/>
  <c r="H96" i="1"/>
  <c r="R115" i="1"/>
  <c r="T115" i="1"/>
  <c r="R114" i="1"/>
  <c r="T114" i="1"/>
  <c r="U112" i="1"/>
  <c r="I13" i="1" l="1"/>
  <c r="F13" i="1"/>
  <c r="O10" i="1"/>
  <c r="M10" i="1"/>
  <c r="L10" i="1"/>
  <c r="W107" i="1"/>
  <c r="W105" i="1" s="1"/>
  <c r="W104" i="1"/>
  <c r="W103" i="1"/>
  <c r="W101" i="1"/>
  <c r="W99" i="1"/>
  <c r="W98" i="1"/>
  <c r="W97" i="1"/>
  <c r="W94" i="1"/>
  <c r="W93" i="1"/>
  <c r="W91" i="1"/>
  <c r="W90" i="1"/>
  <c r="W88" i="1"/>
  <c r="W87" i="1"/>
  <c r="W83" i="1"/>
  <c r="W82" i="1"/>
  <c r="W81" i="1"/>
  <c r="W80" i="1"/>
  <c r="W79" i="1"/>
  <c r="W76" i="1"/>
  <c r="W74" i="1"/>
  <c r="W73" i="1" s="1"/>
  <c r="W72" i="1"/>
  <c r="W71" i="1"/>
  <c r="W69" i="1"/>
  <c r="W68" i="1"/>
  <c r="W67" i="1"/>
  <c r="W65" i="1"/>
  <c r="W64" i="1"/>
  <c r="W60" i="1"/>
  <c r="W59" i="1"/>
  <c r="W56" i="1"/>
  <c r="W53" i="1" s="1"/>
  <c r="W52" i="1"/>
  <c r="W51" i="1"/>
  <c r="W44" i="1"/>
  <c r="W43" i="1"/>
  <c r="W40" i="1"/>
  <c r="W37" i="1"/>
  <c r="W36" i="1"/>
  <c r="W35" i="1"/>
  <c r="W28" i="1"/>
  <c r="W27" i="1" s="1"/>
  <c r="W26" i="1"/>
  <c r="W25" i="1"/>
  <c r="W23" i="1"/>
  <c r="W22" i="1"/>
  <c r="W20" i="1"/>
  <c r="W14" i="1"/>
  <c r="W13" i="1" s="1"/>
  <c r="W12" i="1"/>
  <c r="W11" i="1"/>
  <c r="W9" i="1"/>
  <c r="W8" i="1"/>
  <c r="U8" i="1"/>
  <c r="U9" i="1"/>
  <c r="U11" i="1"/>
  <c r="U12" i="1"/>
  <c r="U14" i="1"/>
  <c r="U15" i="1"/>
  <c r="U16" i="1"/>
  <c r="U17" i="1"/>
  <c r="U18" i="1"/>
  <c r="U20" i="1"/>
  <c r="U22" i="1"/>
  <c r="U23" i="1"/>
  <c r="U25" i="1"/>
  <c r="U26" i="1"/>
  <c r="U28" i="1"/>
  <c r="U29" i="1"/>
  <c r="U31" i="1"/>
  <c r="U32" i="1"/>
  <c r="U33" i="1"/>
  <c r="U35" i="1"/>
  <c r="U36" i="1"/>
  <c r="U37" i="1"/>
  <c r="U40" i="1"/>
  <c r="U41" i="1"/>
  <c r="U42" i="1"/>
  <c r="U43" i="1"/>
  <c r="U44" i="1"/>
  <c r="U46" i="1"/>
  <c r="U47" i="1"/>
  <c r="U48" i="1"/>
  <c r="U51" i="1"/>
  <c r="U52" i="1"/>
  <c r="U54" i="1"/>
  <c r="U55" i="1"/>
  <c r="U56" i="1"/>
  <c r="U57" i="1"/>
  <c r="U58" i="1"/>
  <c r="U59" i="1"/>
  <c r="U60" i="1"/>
  <c r="U61" i="1"/>
  <c r="U62" i="1"/>
  <c r="U64" i="1"/>
  <c r="U65" i="1"/>
  <c r="U67" i="1"/>
  <c r="U68" i="1"/>
  <c r="U69" i="1"/>
  <c r="U70" i="1"/>
  <c r="U71" i="1"/>
  <c r="U72" i="1"/>
  <c r="U74" i="1"/>
  <c r="U75" i="1"/>
  <c r="U76" i="1"/>
  <c r="U79" i="1"/>
  <c r="U80" i="1"/>
  <c r="U81" i="1"/>
  <c r="U82" i="1"/>
  <c r="U83" i="1"/>
  <c r="U85" i="1"/>
  <c r="U86" i="1"/>
  <c r="U87" i="1"/>
  <c r="U88" i="1"/>
  <c r="U90" i="1"/>
  <c r="U91" i="1"/>
  <c r="U93" i="1"/>
  <c r="U94" i="1"/>
  <c r="U97" i="1"/>
  <c r="U98" i="1"/>
  <c r="U99" i="1"/>
  <c r="U100" i="1"/>
  <c r="U101" i="1"/>
  <c r="U103" i="1"/>
  <c r="U104" i="1"/>
  <c r="U106" i="1"/>
  <c r="U107" i="1"/>
  <c r="U110" i="1"/>
  <c r="W96" i="1" l="1"/>
  <c r="W50" i="1"/>
  <c r="I66" i="1"/>
  <c r="G66" i="1"/>
  <c r="G105" i="1" l="1"/>
  <c r="O105" i="1"/>
  <c r="N105" i="1"/>
  <c r="M105" i="1"/>
  <c r="L105" i="1"/>
  <c r="G102" i="1"/>
  <c r="O102" i="1"/>
  <c r="N102" i="1"/>
  <c r="M102" i="1"/>
  <c r="L102" i="1"/>
  <c r="G96" i="1"/>
  <c r="U96" i="1" s="1"/>
  <c r="O96" i="1"/>
  <c r="N96" i="1"/>
  <c r="M96" i="1"/>
  <c r="L96" i="1"/>
  <c r="O89" i="1"/>
  <c r="O92" i="1"/>
  <c r="N92" i="1"/>
  <c r="N89" i="1"/>
  <c r="M92" i="1"/>
  <c r="M89" i="1"/>
  <c r="L92" i="1"/>
  <c r="L89" i="1"/>
  <c r="G84" i="1"/>
  <c r="O84" i="1"/>
  <c r="N84" i="1"/>
  <c r="M84" i="1"/>
  <c r="L84" i="1"/>
  <c r="O78" i="1"/>
  <c r="N78" i="1"/>
  <c r="L78" i="1"/>
  <c r="M78" i="1"/>
  <c r="N73" i="1"/>
  <c r="G73" i="1"/>
  <c r="O73" i="1"/>
  <c r="M73" i="1"/>
  <c r="O66" i="1"/>
  <c r="N66" i="1"/>
  <c r="M66" i="1"/>
  <c r="L66" i="1"/>
  <c r="O63" i="1"/>
  <c r="N63" i="1"/>
  <c r="M63" i="1"/>
  <c r="L63" i="1"/>
  <c r="G53" i="1"/>
  <c r="O53" i="1"/>
  <c r="N53" i="1"/>
  <c r="M53" i="1"/>
  <c r="L53" i="1"/>
  <c r="G50" i="1"/>
  <c r="O50" i="1"/>
  <c r="N50" i="1"/>
  <c r="M50" i="1"/>
  <c r="L50" i="1"/>
  <c r="G45" i="1"/>
  <c r="O45" i="1"/>
  <c r="N45" i="1"/>
  <c r="M45" i="1"/>
  <c r="L45" i="1"/>
  <c r="N38" i="1"/>
  <c r="G39" i="1"/>
  <c r="G38" i="1" s="1"/>
  <c r="O39" i="1"/>
  <c r="O38" i="1" s="1"/>
  <c r="N39" i="1"/>
  <c r="M39" i="1"/>
  <c r="M38" i="1" s="1"/>
  <c r="L39" i="1"/>
  <c r="L38" i="1" s="1"/>
  <c r="G34" i="1"/>
  <c r="O34" i="1"/>
  <c r="O30" i="1" s="1"/>
  <c r="N34" i="1"/>
  <c r="N30" i="1" s="1"/>
  <c r="M34" i="1"/>
  <c r="M30" i="1" s="1"/>
  <c r="G21" i="1"/>
  <c r="O21" i="1"/>
  <c r="N21" i="1"/>
  <c r="M21" i="1"/>
  <c r="L21" i="1"/>
  <c r="O27" i="1"/>
  <c r="N27" i="1"/>
  <c r="M27" i="1"/>
  <c r="L27" i="1"/>
  <c r="M24" i="1"/>
  <c r="G7" i="1"/>
  <c r="O7" i="1"/>
  <c r="N7" i="1"/>
  <c r="M7" i="1"/>
  <c r="L7" i="1"/>
  <c r="H10" i="1"/>
  <c r="G10" i="1"/>
  <c r="N10" i="1"/>
  <c r="G13" i="1"/>
  <c r="O13" i="1"/>
  <c r="O6" i="1" s="1"/>
  <c r="N13" i="1"/>
  <c r="M13" i="1"/>
  <c r="L13" i="1"/>
  <c r="N6" i="1" l="1"/>
  <c r="L77" i="1"/>
  <c r="M77" i="1"/>
  <c r="U10" i="1"/>
  <c r="O77" i="1"/>
  <c r="M6" i="1"/>
  <c r="N49" i="1"/>
  <c r="L6" i="1"/>
  <c r="U39" i="1"/>
  <c r="M49" i="1"/>
  <c r="M19" i="1"/>
  <c r="G30" i="1"/>
  <c r="O49" i="1"/>
  <c r="N77" i="1"/>
  <c r="U13" i="1"/>
  <c r="G6" i="1"/>
  <c r="H21" i="1" l="1"/>
  <c r="H105" i="1"/>
  <c r="U105" i="1" s="1"/>
  <c r="H102" i="1"/>
  <c r="H92" i="1"/>
  <c r="G92" i="1"/>
  <c r="H89" i="1"/>
  <c r="G89" i="1"/>
  <c r="U21" i="1" l="1"/>
  <c r="U92" i="1"/>
  <c r="U89" i="1"/>
  <c r="H95" i="1"/>
  <c r="U102" i="1"/>
  <c r="H78" i="1"/>
  <c r="H73" i="1"/>
  <c r="U73" i="1" s="1"/>
  <c r="H66" i="1"/>
  <c r="U66" i="1" s="1"/>
  <c r="H63" i="1"/>
  <c r="U53" i="1"/>
  <c r="H50" i="1"/>
  <c r="H45" i="1"/>
  <c r="U45" i="1" s="1"/>
  <c r="H38" i="1"/>
  <c r="U38" i="1" s="1"/>
  <c r="H34" i="1"/>
  <c r="G27" i="1"/>
  <c r="H27" i="1"/>
  <c r="H24" i="1"/>
  <c r="G24" i="1"/>
  <c r="U24" i="1" s="1"/>
  <c r="H7" i="1"/>
  <c r="L34" i="1"/>
  <c r="L30" i="1" s="1"/>
  <c r="O24" i="1"/>
  <c r="O19" i="1" s="1"/>
  <c r="N24" i="1"/>
  <c r="N19" i="1" s="1"/>
  <c r="L24" i="1"/>
  <c r="L19" i="1" s="1"/>
  <c r="H19" i="1" l="1"/>
  <c r="H6" i="1"/>
  <c r="U7" i="1"/>
  <c r="H49" i="1"/>
  <c r="U50" i="1"/>
  <c r="H30" i="1"/>
  <c r="U30" i="1" s="1"/>
  <c r="U34" i="1"/>
  <c r="U27" i="1"/>
  <c r="G19" i="1"/>
  <c r="H84" i="1"/>
  <c r="N95" i="1"/>
  <c r="N108" i="1" s="1"/>
  <c r="N114" i="1" s="1"/>
  <c r="H77" i="1" l="1"/>
  <c r="U84" i="1"/>
  <c r="H108" i="1"/>
  <c r="U6" i="1"/>
  <c r="U19" i="1"/>
  <c r="E84" i="1"/>
  <c r="F102" i="1"/>
  <c r="I102" i="1"/>
  <c r="E102" i="1"/>
  <c r="H114" i="1" l="1"/>
  <c r="S34" i="1"/>
  <c r="W34" i="1" s="1"/>
  <c r="W30" i="1" s="1"/>
  <c r="I105" i="1"/>
  <c r="I96" i="1"/>
  <c r="I95" i="1" s="1"/>
  <c r="F96" i="1"/>
  <c r="E96" i="1"/>
  <c r="I92" i="1"/>
  <c r="I89" i="1"/>
  <c r="I84" i="1"/>
  <c r="I73" i="1"/>
  <c r="I63" i="1"/>
  <c r="I53" i="1"/>
  <c r="I50" i="1"/>
  <c r="I39" i="1"/>
  <c r="I34" i="1"/>
  <c r="I30" i="1" s="1"/>
  <c r="I27" i="1"/>
  <c r="I24" i="1"/>
  <c r="I21" i="1"/>
  <c r="I7" i="1"/>
  <c r="F105" i="1"/>
  <c r="F92" i="1"/>
  <c r="F89" i="1"/>
  <c r="F84" i="1"/>
  <c r="I78" i="1"/>
  <c r="F78" i="1"/>
  <c r="F66" i="1"/>
  <c r="F63" i="1"/>
  <c r="F53" i="1"/>
  <c r="F50" i="1"/>
  <c r="F39" i="1"/>
  <c r="F34" i="1"/>
  <c r="F27" i="1"/>
  <c r="F24" i="1"/>
  <c r="F21" i="1"/>
  <c r="F73" i="1"/>
  <c r="E73" i="1"/>
  <c r="F95" i="1" l="1"/>
  <c r="F77" i="1"/>
  <c r="I77" i="1"/>
  <c r="F19" i="1"/>
  <c r="I19" i="1"/>
  <c r="I49" i="1"/>
  <c r="F49" i="1"/>
  <c r="F45" i="1"/>
  <c r="I45" i="1"/>
  <c r="F38" i="1"/>
  <c r="I38" i="1"/>
  <c r="F30" i="1"/>
  <c r="S105" i="1"/>
  <c r="L95" i="1"/>
  <c r="S102" i="1"/>
  <c r="W102" i="1" s="1"/>
  <c r="W95" i="1" s="1"/>
  <c r="S92" i="1"/>
  <c r="W92" i="1" s="1"/>
  <c r="S89" i="1"/>
  <c r="W89" i="1" s="1"/>
  <c r="S84" i="1"/>
  <c r="G78" i="1"/>
  <c r="U78" i="1" s="1"/>
  <c r="S78" i="1"/>
  <c r="W78" i="1" s="1"/>
  <c r="S73" i="1"/>
  <c r="L73" i="1"/>
  <c r="L49" i="1" s="1"/>
  <c r="S66" i="1"/>
  <c r="W66" i="1" s="1"/>
  <c r="G63" i="1"/>
  <c r="U63" i="1" s="1"/>
  <c r="S63" i="1"/>
  <c r="W63" i="1" s="1"/>
  <c r="S53" i="1"/>
  <c r="S50" i="1"/>
  <c r="S45" i="1"/>
  <c r="S39" i="1"/>
  <c r="S30" i="1"/>
  <c r="S27" i="1"/>
  <c r="S21" i="1"/>
  <c r="W21" i="1" s="1"/>
  <c r="S10" i="1"/>
  <c r="W10" i="1" s="1"/>
  <c r="S13" i="1"/>
  <c r="L108" i="1" l="1"/>
  <c r="L114" i="1" s="1"/>
  <c r="W49" i="1"/>
  <c r="S38" i="1"/>
  <c r="W39" i="1"/>
  <c r="W38" i="1" s="1"/>
  <c r="W77" i="1"/>
  <c r="G77" i="1"/>
  <c r="U77" i="1" s="1"/>
  <c r="G49" i="1"/>
  <c r="M95" i="1"/>
  <c r="M108" i="1" s="1"/>
  <c r="M114" i="1" s="1"/>
  <c r="O95" i="1"/>
  <c r="O108" i="1" s="1"/>
  <c r="O114" i="1" s="1"/>
  <c r="S49" i="1"/>
  <c r="S77" i="1"/>
  <c r="E53" i="1"/>
  <c r="E105" i="1"/>
  <c r="E95" i="1" s="1"/>
  <c r="E92" i="1"/>
  <c r="E89" i="1"/>
  <c r="E78" i="1"/>
  <c r="E66" i="1"/>
  <c r="E63" i="1"/>
  <c r="E50" i="1"/>
  <c r="E45" i="1"/>
  <c r="E34" i="1"/>
  <c r="E30" i="1" s="1"/>
  <c r="E27" i="1"/>
  <c r="E21" i="1"/>
  <c r="E10" i="1"/>
  <c r="E7" i="1"/>
  <c r="E49" i="1" l="1"/>
  <c r="U49" i="1"/>
  <c r="E77" i="1"/>
  <c r="G95" i="1"/>
  <c r="U95" i="1" l="1"/>
  <c r="G108" i="1"/>
  <c r="U115" i="1"/>
  <c r="I10" i="1"/>
  <c r="U108" i="1" l="1"/>
  <c r="I109" i="1"/>
  <c r="U114" i="1"/>
  <c r="G114" i="1"/>
  <c r="I115" i="1" s="1"/>
  <c r="I6" i="1"/>
  <c r="I108" i="1" s="1"/>
  <c r="I114" i="1" l="1"/>
  <c r="U117" i="1"/>
  <c r="S7" i="1"/>
  <c r="S6" i="1" l="1"/>
  <c r="W7" i="1"/>
  <c r="W6" i="1" s="1"/>
  <c r="S96" i="1"/>
  <c r="S95" i="1" s="1"/>
  <c r="S115" i="1" s="1"/>
  <c r="S24" i="1"/>
  <c r="S19" i="1" l="1"/>
  <c r="S108" i="1" s="1"/>
  <c r="S114" i="1" s="1"/>
  <c r="W24" i="1"/>
  <c r="W19" i="1" s="1"/>
  <c r="W108" i="1" s="1"/>
  <c r="W114" i="1" s="1"/>
  <c r="E13" i="1"/>
  <c r="E6" i="1" l="1"/>
  <c r="E24" i="1"/>
  <c r="E19" i="1" s="1"/>
  <c r="F10" i="1"/>
  <c r="E39" i="1"/>
  <c r="E38" i="1" s="1"/>
  <c r="F7" i="1"/>
  <c r="E108" i="1" l="1"/>
  <c r="E114" i="1" s="1"/>
  <c r="F6" i="1"/>
  <c r="F108" i="1" s="1"/>
  <c r="F114" i="1" s="1"/>
</calcChain>
</file>

<file path=xl/comments1.xml><?xml version="1.0" encoding="utf-8"?>
<comments xmlns="http://schemas.openxmlformats.org/spreadsheetml/2006/main">
  <authors>
    <author>Drábková Vladimíra</author>
  </authors>
  <commentList>
    <comment ref="H70" authorId="0" shapeId="0">
      <text>
        <r>
          <rPr>
            <b/>
            <sz val="9"/>
            <color indexed="81"/>
            <rFont val="Tahoma"/>
            <family val="2"/>
            <charset val="238"/>
          </rPr>
          <t>Drábková Vladimíra:</t>
        </r>
        <r>
          <rPr>
            <sz val="9"/>
            <color indexed="81"/>
            <rFont val="Tahoma"/>
            <family val="2"/>
            <charset val="238"/>
          </rPr>
          <t xml:space="preserve">
20 000 + 40 000= neexist. účet, není to vratka</t>
        </r>
      </text>
    </comment>
  </commentList>
</comments>
</file>

<file path=xl/sharedStrings.xml><?xml version="1.0" encoding="utf-8"?>
<sst xmlns="http://schemas.openxmlformats.org/spreadsheetml/2006/main" count="287" uniqueCount="165">
  <si>
    <t xml:space="preserve">Odbor </t>
  </si>
  <si>
    <t>UZ</t>
  </si>
  <si>
    <t>ORJ</t>
  </si>
  <si>
    <t>Odbor strategického rozvoje kraje</t>
  </si>
  <si>
    <t xml:space="preserve">Dotační program: </t>
  </si>
  <si>
    <t xml:space="preserve">Dotační tituly: </t>
  </si>
  <si>
    <t>Podpora soutěží propagujících podnikatele</t>
  </si>
  <si>
    <t>Podpora poradenství pro podnikatele</t>
  </si>
  <si>
    <t xml:space="preserve">Podpora regionálního značení </t>
  </si>
  <si>
    <t>Podpora farmářských trhů</t>
  </si>
  <si>
    <t>Podpora zpracování územně plánovací dokumentace</t>
  </si>
  <si>
    <t xml:space="preserve">Podpora budování a obnovy infrastruktury obce </t>
  </si>
  <si>
    <t>Podpora přípravy projektové dokumentace</t>
  </si>
  <si>
    <t xml:space="preserve">Odbor životního prostředí a zemědělství </t>
  </si>
  <si>
    <t>Podpora začínajících včelařů</t>
  </si>
  <si>
    <t>Podpora stávajících včelařů</t>
  </si>
  <si>
    <t xml:space="preserve">Řešení mimořádné situace na infrastruktuře vodovodů a kanalizací pro veřejnou potřebu </t>
  </si>
  <si>
    <t xml:space="preserve">Podpora činnosti záchranných stanic pro handicapované živočichy </t>
  </si>
  <si>
    <t>Odbor školství a mládeže</t>
  </si>
  <si>
    <t xml:space="preserve">Odbor sociálních věcí </t>
  </si>
  <si>
    <t>Podpora prevence kriminality</t>
  </si>
  <si>
    <t>Podpora integrace romských komunit</t>
  </si>
  <si>
    <t>Podpora prorodinných aktivit</t>
  </si>
  <si>
    <t xml:space="preserve">Podpora aktivit směřujících k sociálnímu začleňování </t>
  </si>
  <si>
    <t xml:space="preserve">Odbor dopravy a silničního hospodářství </t>
  </si>
  <si>
    <t>Odbor sportu, kultury a památkové péče</t>
  </si>
  <si>
    <t xml:space="preserve">Podpora celoroční sportovní činnosti </t>
  </si>
  <si>
    <t>Podpora přípravy dětí a mládeže na vrcholový sport</t>
  </si>
  <si>
    <t xml:space="preserve">Podpora sportovních akcí </t>
  </si>
  <si>
    <t xml:space="preserve">Podpora reprezentantů ČR z Olomouckého kraje </t>
  </si>
  <si>
    <t>Obnova kulturních památek</t>
  </si>
  <si>
    <t>Obnova staveb drobné architektury místního významu</t>
  </si>
  <si>
    <t>Obnova nemovitostí, které nejsou kulturní památkou, nacházejících se na území památkových rezervací a památkových zón</t>
  </si>
  <si>
    <t xml:space="preserve">Víceletá podpora významných kulturních akcí </t>
  </si>
  <si>
    <t xml:space="preserve">Odbor zdravotnictví </t>
  </si>
  <si>
    <t>Kontaktní a poradenské služby</t>
  </si>
  <si>
    <t xml:space="preserve">Terénní programy </t>
  </si>
  <si>
    <t>Ambulantní léčba</t>
  </si>
  <si>
    <t>Doléčovací programy</t>
  </si>
  <si>
    <t>Specifická selektivní a indikovaná prevence</t>
  </si>
  <si>
    <t>Odbor kancelář hejtmana</t>
  </si>
  <si>
    <t>Nadregionální akce cestovního ruchu</t>
  </si>
  <si>
    <t xml:space="preserve">Podpora rozvoje zahraničních vztahů Olomouckého kraje </t>
  </si>
  <si>
    <t xml:space="preserve">Podpora zkvalitnění služeb turistických informačních center v Olomouckém kraji </t>
  </si>
  <si>
    <t>Podpora cestovního ruchu v turistických regionech Jeseníky a Střední Morava</t>
  </si>
  <si>
    <t>Podpora kinematografie v turistických regionech Jeseníky a Střední Morava</t>
  </si>
  <si>
    <t>Požadováno celkem</t>
  </si>
  <si>
    <t>Schválený rozpočet 2019</t>
  </si>
  <si>
    <t>v Kč</t>
  </si>
  <si>
    <t xml:space="preserve">Schváleno ROK, ZOK </t>
  </si>
  <si>
    <r>
      <t xml:space="preserve">Počet přijatých žádostí 
</t>
    </r>
    <r>
      <rPr>
        <sz val="8"/>
        <rFont val="Arial"/>
        <family val="2"/>
        <charset val="238"/>
      </rPr>
      <t>(mimo stornovaných)</t>
    </r>
  </si>
  <si>
    <t>Vratky 2020</t>
  </si>
  <si>
    <t xml:space="preserve">Rekonstrukce a oprava kulturních domů </t>
  </si>
  <si>
    <t>Podpora venkovských prodejen</t>
  </si>
  <si>
    <t>Podpora rozvoje vysokoškolského vzdělávání na území Olomouckého kraje</t>
  </si>
  <si>
    <t>Podpora profesně zaměřených studijních programů na vysokých školách v Olomouckém kraji</t>
  </si>
  <si>
    <t>Podpora přípravy nových vzdělávacích programů na vysokých školách v Olomouckém kraji</t>
  </si>
  <si>
    <t xml:space="preserve">Podpora mládežnických reprezentantů ČR (do 21 let) z Olomouckého 
kraje </t>
  </si>
  <si>
    <t xml:space="preserve">Víceletá podpora v oblasti sportu </t>
  </si>
  <si>
    <t>Víceletá podpora významných sportovních akcí</t>
  </si>
  <si>
    <t>Víceletá podpora sportovní činnosti</t>
  </si>
  <si>
    <t>Podpora výstavby a rekonstrukcí</t>
  </si>
  <si>
    <t>Podpora obnovy kulturního zázemí v investiční oblasti</t>
  </si>
  <si>
    <t>Podpora významných aktivit v oblasti zdravotnictví</t>
  </si>
  <si>
    <t>Podpora zdravotně-preventivních aktivit pro všechny skupiny obyvatel</t>
  </si>
  <si>
    <t>Podpora poskytovatelů lůžkové paliativní péče</t>
  </si>
  <si>
    <t>Podpora poskytovatelů domácí paliativní péče</t>
  </si>
  <si>
    <t>Podpora specializačního vzdělávání lékařů v oblasti paliativní péče</t>
  </si>
  <si>
    <t>Podpora odborného vzdělávání nelékařských zdravotnických pracovníků v oblasti paliativní péče</t>
  </si>
  <si>
    <t>Podpora akcí zaměřených na oblast životního prostředí a zemědělství a podpora činnosti zájmových spolků a organizací, předmětem jejichž činnosti je oblast životního prostředí a zemědělství</t>
  </si>
  <si>
    <t>x</t>
  </si>
  <si>
    <t>1. 1. - 31. 5. 2019</t>
  </si>
  <si>
    <t>Příjem žádostí
od - do</t>
  </si>
  <si>
    <t>1.4. - 28.6.2019</t>
  </si>
  <si>
    <t>2.5. - 20.5.2019</t>
  </si>
  <si>
    <t>1.4. - 15.4.2019</t>
  </si>
  <si>
    <t>3.6. - 17.6.2019</t>
  </si>
  <si>
    <t>Dotace na získání trenérské licence</t>
  </si>
  <si>
    <t>1.3. - 17.5.2019</t>
  </si>
  <si>
    <t>18.1. - 1.4.2019</t>
  </si>
  <si>
    <t>31.5. - 26.7.2019</t>
  </si>
  <si>
    <t>31.5. - 1.7.2019</t>
  </si>
  <si>
    <t>8.4. - 26.4.2019</t>
  </si>
  <si>
    <t>4.4. - 12.4.2019</t>
  </si>
  <si>
    <t>1.4. - 10.4.2019</t>
  </si>
  <si>
    <t>21.1. - 8.2.2019</t>
  </si>
  <si>
    <t>4.2. - 20.2.2019</t>
  </si>
  <si>
    <t>25.2. - 4.3.2019</t>
  </si>
  <si>
    <t>18.1. - 8.2.2019</t>
  </si>
  <si>
    <t>22.10. - 9.11.2018</t>
  </si>
  <si>
    <t>18.1. - 18.2.2019</t>
  </si>
  <si>
    <t>22.1. - 8.2.2019</t>
  </si>
  <si>
    <t>21.1. - 4.2.2019</t>
  </si>
  <si>
    <t>21.1 - 4.2.2019</t>
  </si>
  <si>
    <t>18.1. - 15.2.2019</t>
  </si>
  <si>
    <t>1. kolo 7.1. - 21.1.2019
2. kolo 17.6. - 28.6.2019</t>
  </si>
  <si>
    <t>Program na podporu lesních ekosystémů 2018-2020</t>
  </si>
  <si>
    <t>1. kolo 18.1. - 1.2.2019
2. kolo 1.7. - 16.8.2019</t>
  </si>
  <si>
    <t>1. kolo 21.1. - 4.2.2019
2. kolo 3.6. - 17.6.2019</t>
  </si>
  <si>
    <t>1. kolo 25.2. - 26.4.2019
2. kolo 27.5. - 28.6.2019</t>
  </si>
  <si>
    <t>Řešení mimořádné situace na vodních dílech a realizace opatření sloužících k předcházení a odstraňování následků povodní</t>
  </si>
  <si>
    <t>Program finanční podpory poskytování sociálních služeb v Olomouckém kraji - Podprogram č. 2</t>
  </si>
  <si>
    <t>Počet schválených žádostí</t>
  </si>
  <si>
    <t>18.1 - 24.1.2019</t>
  </si>
  <si>
    <t>Dotace na pořízení, technické zhodnocení a opravu požární techniky a nákup věcného vybavení JSDH obcí Olomouckého kraje</t>
  </si>
  <si>
    <t xml:space="preserve">Dotace pro JSDH obcí Olomouckého kraje na nákup dopravních automobilů a cisternových automobilových stříkaček </t>
  </si>
  <si>
    <t xml:space="preserve">Program na podporu JSDH </t>
  </si>
  <si>
    <t xml:space="preserve">Dotace na akce hasičů, spolků a pobočných spolků hasičů Olomouckého kraje </t>
  </si>
  <si>
    <t xml:space="preserve">Dotace na činnost spolků a pobočných spolků hasičů Olomouckého kraje </t>
  </si>
  <si>
    <t>Dotace na činnost, akce a projekty hasičů, spolků a pobočných spolků hasičů Olomouckého kraje</t>
  </si>
  <si>
    <t xml:space="preserve">Program na podporu místních produktů </t>
  </si>
  <si>
    <t xml:space="preserve">Program na podporu podnikání </t>
  </si>
  <si>
    <t xml:space="preserve">Program obnovy venkova Olomouckého kraje </t>
  </si>
  <si>
    <t>Program na podporu včelařů na území Olomouckého kraje</t>
  </si>
  <si>
    <t xml:space="preserve">Dotace obcím Olomouckého kraje na řešení mimořádných událostí v oblasti vodohospodářské infrastruktury </t>
  </si>
  <si>
    <t>Program na podporu aktivit v oblasti životního prostředí a zemědělství</t>
  </si>
  <si>
    <t xml:space="preserve">Program na podporu vzdělávání na vysokých školách v Olomouckém kraji </t>
  </si>
  <si>
    <t xml:space="preserve">Studijní stipendium Olomouckého kraje na studium v zahraničí </t>
  </si>
  <si>
    <t xml:space="preserve">Program na podporu sportu v Olomouckém kraji </t>
  </si>
  <si>
    <t>Program na podporu volnočasových a tělovýchovných aktivit v Olomouckém kraji</t>
  </si>
  <si>
    <t xml:space="preserve">Program na podporu environmentálního vzdělávání, výchovy a osvěty v Olomouckém kraji </t>
  </si>
  <si>
    <t xml:space="preserve">Program na podporu sportovní činnosti dětí a mládeže v Olomouckém kraji </t>
  </si>
  <si>
    <t xml:space="preserve">Program na podporu práce s dětmi a mládeží v Olomouckém kraji </t>
  </si>
  <si>
    <t xml:space="preserve">Dotační program pro sociální oblast </t>
  </si>
  <si>
    <t xml:space="preserve">Podpora výstavby a oprav cyklostezek </t>
  </si>
  <si>
    <t xml:space="preserve">Podpora opatření pro zvýšení bezpečnosti provozu a budování přechodů pro chodce </t>
  </si>
  <si>
    <t xml:space="preserve">Podpora výstavby, obnovy a vybavení dětských dopravních hřišť </t>
  </si>
  <si>
    <t xml:space="preserve">Program památkové péče v Olomouckém kraji </t>
  </si>
  <si>
    <t xml:space="preserve">Program podpory kultury v Olomouckém kraji </t>
  </si>
  <si>
    <t>Program na podporu zdraví a zdravého životního stylu</t>
  </si>
  <si>
    <t xml:space="preserve">Program pro vzdělávání ve zdravotnictví </t>
  </si>
  <si>
    <t xml:space="preserve">Program pro oblast protidrogové prevence </t>
  </si>
  <si>
    <t xml:space="preserve">Dotační program na podporu cestovního ruchu a zahraničních vztahů </t>
  </si>
  <si>
    <t xml:space="preserve">Program na podporu sportovní činnosti v Olomouckém kraji </t>
  </si>
  <si>
    <t xml:space="preserve">Program na podporu handicapovaných sportovců v Olomouckém kraji </t>
  </si>
  <si>
    <t xml:space="preserve">Program na podporu výstavby a rekonstrukcí sportovních zařízení v obcích Olomouckého kraje </t>
  </si>
  <si>
    <t xml:space="preserve">Program na podporu investičních akcí v oblasti sportu - provoz a údržba sportovních a tělovýchovných zařízení v Olomouckém kraji </t>
  </si>
  <si>
    <t xml:space="preserve">Program na podporu investičních projektů v oblasti kultury v Olomouckém kraji </t>
  </si>
  <si>
    <t xml:space="preserve">Program pro celoživotní vzdělávání na LF UP  </t>
  </si>
  <si>
    <t xml:space="preserve">Program na podporu obnovy drobného majektu v oblasti kultury v Olomouckém kraji </t>
  </si>
  <si>
    <t xml:space="preserve">Program na podporu poskytovatelů paliativní péče </t>
  </si>
  <si>
    <t xml:space="preserve">Program pro vzdělávání v paliativní péči </t>
  </si>
  <si>
    <t xml:space="preserve">Program na podporu stálých profesionálních souborů v Olomouckém kraji </t>
  </si>
  <si>
    <t>21.1. - 7.2.2019</t>
  </si>
  <si>
    <t>21.1. - 5.2.2019</t>
  </si>
  <si>
    <t>18.3. - 5.4.2019</t>
  </si>
  <si>
    <t>28.1. - 8.2. 2019</t>
  </si>
  <si>
    <t>28.1. - 8.2.2019</t>
  </si>
  <si>
    <t>21.1. - 31.1.2019</t>
  </si>
  <si>
    <t>1.2. - 28.2.2019</t>
  </si>
  <si>
    <t>21.1. - 15.2.2019</t>
  </si>
  <si>
    <t>21.1. - 28.1.2019</t>
  </si>
  <si>
    <t>14.6. - 31.7. 2019</t>
  </si>
  <si>
    <t>2.9. - 5. 9.2019</t>
  </si>
  <si>
    <t>Individuální dotace (všechny odbory)</t>
  </si>
  <si>
    <t xml:space="preserve">Dotační programy / tituly  a individuální dotace celkem </t>
  </si>
  <si>
    <t xml:space="preserve">Dotační programy/tituly celkem  </t>
  </si>
  <si>
    <t>Upravený rozpočet k 31.12.2019</t>
  </si>
  <si>
    <t>Skutečnost k 31.12.2019</t>
  </si>
  <si>
    <t>Vyplaceno k 31.12.2019</t>
  </si>
  <si>
    <t>Vratky v roce 2019 
(k 31.12.2019)</t>
  </si>
  <si>
    <t>Vratky v roce 2020</t>
  </si>
  <si>
    <t>Návratné finanční výpomoci (všechny odbory)</t>
  </si>
  <si>
    <t>10. Dotační programy / tituly a návratné finanční výpomoci z rozpočtu Olomouckého kraje v roce 2019</t>
  </si>
  <si>
    <t>8 = 6 - 7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</si>
</sst>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1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2">
    <xf numFmtId="0" fontId="0" fillId="0" borderId="0" xfId="0"/>
    <xf numFmtId="0" fontId="2" fillId="2" borderId="0" xfId="1" applyFont="1" applyFill="1"/>
    <xf numFmtId="3" fontId="3" fillId="2" borderId="0" xfId="0" applyNumberFormat="1" applyFont="1" applyFill="1"/>
    <xf numFmtId="0" fontId="3" fillId="0" borderId="0" xfId="0" applyFont="1"/>
    <xf numFmtId="0" fontId="5" fillId="3" borderId="4" xfId="1" applyFont="1" applyFill="1" applyBorder="1" applyAlignment="1">
      <alignment horizontal="left"/>
    </xf>
    <xf numFmtId="0" fontId="1" fillId="3" borderId="5" xfId="1" applyFont="1" applyFill="1" applyBorder="1"/>
    <xf numFmtId="0" fontId="6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8" xfId="0" applyFont="1" applyFill="1" applyBorder="1"/>
    <xf numFmtId="0" fontId="4" fillId="0" borderId="0" xfId="0" applyFont="1"/>
    <xf numFmtId="0" fontId="4" fillId="0" borderId="0" xfId="0" applyFont="1" applyBorder="1"/>
    <xf numFmtId="0" fontId="8" fillId="2" borderId="0" xfId="1" applyFont="1" applyFill="1"/>
    <xf numFmtId="3" fontId="3" fillId="2" borderId="0" xfId="0" applyNumberFormat="1" applyFont="1" applyFill="1" applyBorder="1"/>
    <xf numFmtId="0" fontId="1" fillId="3" borderId="27" xfId="1" applyFont="1" applyFill="1" applyBorder="1" applyAlignment="1">
      <alignment horizontal="center" vertical="center"/>
    </xf>
    <xf numFmtId="0" fontId="1" fillId="3" borderId="28" xfId="1" applyFont="1" applyFill="1" applyBorder="1" applyAlignment="1">
      <alignment horizontal="center" vertical="center"/>
    </xf>
    <xf numFmtId="0" fontId="1" fillId="3" borderId="29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left"/>
    </xf>
    <xf numFmtId="0" fontId="3" fillId="2" borderId="33" xfId="0" applyFont="1" applyFill="1" applyBorder="1"/>
    <xf numFmtId="0" fontId="1" fillId="2" borderId="34" xfId="0" applyFont="1" applyFill="1" applyBorder="1" applyAlignment="1">
      <alignment horizontal="left"/>
    </xf>
    <xf numFmtId="0" fontId="1" fillId="2" borderId="36" xfId="0" applyFont="1" applyFill="1" applyBorder="1"/>
    <xf numFmtId="3" fontId="1" fillId="2" borderId="44" xfId="0" applyNumberFormat="1" applyFont="1" applyFill="1" applyBorder="1"/>
    <xf numFmtId="3" fontId="4" fillId="2" borderId="0" xfId="0" applyNumberFormat="1" applyFont="1" applyFill="1" applyBorder="1"/>
    <xf numFmtId="3" fontId="8" fillId="2" borderId="0" xfId="1" applyNumberFormat="1" applyFont="1" applyFill="1" applyBorder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0" fontId="8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0" fontId="3" fillId="2" borderId="34" xfId="0" applyFont="1" applyFill="1" applyBorder="1"/>
    <xf numFmtId="0" fontId="3" fillId="2" borderId="38" xfId="0" applyFont="1" applyFill="1" applyBorder="1"/>
    <xf numFmtId="0" fontId="1" fillId="2" borderId="39" xfId="0" applyFont="1" applyFill="1" applyBorder="1" applyAlignment="1">
      <alignment horizontal="left"/>
    </xf>
    <xf numFmtId="0" fontId="1" fillId="2" borderId="39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wrapText="1"/>
    </xf>
    <xf numFmtId="0" fontId="6" fillId="2" borderId="6" xfId="0" applyFont="1" applyFill="1" applyBorder="1" applyAlignment="1">
      <alignment horizontal="left"/>
    </xf>
    <xf numFmtId="0" fontId="1" fillId="2" borderId="2" xfId="0" applyFont="1" applyFill="1" applyBorder="1"/>
    <xf numFmtId="4" fontId="6" fillId="2" borderId="6" xfId="0" applyNumberFormat="1" applyFont="1" applyFill="1" applyBorder="1"/>
    <xf numFmtId="4" fontId="10" fillId="2" borderId="2" xfId="0" applyNumberFormat="1" applyFont="1" applyFill="1" applyBorder="1"/>
    <xf numFmtId="4" fontId="10" fillId="2" borderId="10" xfId="0" applyNumberFormat="1" applyFont="1" applyFill="1" applyBorder="1"/>
    <xf numFmtId="3" fontId="5" fillId="3" borderId="5" xfId="1" applyNumberFormat="1" applyFont="1" applyFill="1" applyBorder="1"/>
    <xf numFmtId="4" fontId="6" fillId="2" borderId="51" xfId="0" applyNumberFormat="1" applyFont="1" applyFill="1" applyBorder="1"/>
    <xf numFmtId="4" fontId="6" fillId="2" borderId="54" xfId="0" applyNumberFormat="1" applyFont="1" applyFill="1" applyBorder="1"/>
    <xf numFmtId="4" fontId="10" fillId="2" borderId="7" xfId="0" applyNumberFormat="1" applyFont="1" applyFill="1" applyBorder="1"/>
    <xf numFmtId="4" fontId="10" fillId="2" borderId="46" xfId="0" applyNumberFormat="1" applyFont="1" applyFill="1" applyBorder="1"/>
    <xf numFmtId="4" fontId="10" fillId="2" borderId="47" xfId="0" applyNumberFormat="1" applyFont="1" applyFill="1" applyBorder="1"/>
    <xf numFmtId="4" fontId="5" fillId="4" borderId="4" xfId="1" applyNumberFormat="1" applyFont="1" applyFill="1" applyBorder="1"/>
    <xf numFmtId="0" fontId="3" fillId="2" borderId="40" xfId="0" applyFont="1" applyFill="1" applyBorder="1"/>
    <xf numFmtId="0" fontId="1" fillId="2" borderId="11" xfId="0" applyFont="1" applyFill="1" applyBorder="1"/>
    <xf numFmtId="0" fontId="1" fillId="2" borderId="34" xfId="0" applyFont="1" applyFill="1" applyBorder="1"/>
    <xf numFmtId="0" fontId="6" fillId="2" borderId="6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0" xfId="0" applyFont="1" applyFill="1" applyBorder="1" applyAlignment="1">
      <alignment wrapText="1"/>
    </xf>
    <xf numFmtId="0" fontId="3" fillId="2" borderId="6" xfId="0" applyFont="1" applyFill="1" applyBorder="1"/>
    <xf numFmtId="0" fontId="1" fillId="2" borderId="13" xfId="0" applyFont="1" applyFill="1" applyBorder="1"/>
    <xf numFmtId="0" fontId="3" fillId="2" borderId="22" xfId="0" applyFont="1" applyFill="1" applyBorder="1"/>
    <xf numFmtId="0" fontId="1" fillId="2" borderId="17" xfId="0" applyFont="1" applyFill="1" applyBorder="1" applyAlignment="1">
      <alignment horizontal="right"/>
    </xf>
    <xf numFmtId="4" fontId="6" fillId="2" borderId="10" xfId="0" applyNumberFormat="1" applyFont="1" applyFill="1" applyBorder="1"/>
    <xf numFmtId="0" fontId="1" fillId="2" borderId="10" xfId="0" applyFont="1" applyFill="1" applyBorder="1"/>
    <xf numFmtId="4" fontId="6" fillId="2" borderId="23" xfId="0" applyNumberFormat="1" applyFont="1" applyFill="1" applyBorder="1"/>
    <xf numFmtId="3" fontId="1" fillId="2" borderId="0" xfId="0" applyNumberFormat="1" applyFont="1" applyFill="1" applyBorder="1"/>
    <xf numFmtId="0" fontId="1" fillId="2" borderId="34" xfId="0" applyFont="1" applyFill="1" applyBorder="1" applyAlignment="1">
      <alignment horizontal="left" vertical="top"/>
    </xf>
    <xf numFmtId="3" fontId="6" fillId="2" borderId="0" xfId="0" applyNumberFormat="1" applyFont="1" applyFill="1" applyBorder="1"/>
    <xf numFmtId="3" fontId="5" fillId="4" borderId="4" xfId="1" applyNumberFormat="1" applyFont="1" applyFill="1" applyBorder="1" applyAlignment="1">
      <alignment horizontal="center"/>
    </xf>
    <xf numFmtId="3" fontId="6" fillId="2" borderId="5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0" fontId="3" fillId="0" borderId="40" xfId="0" applyFont="1" applyFill="1" applyBorder="1"/>
    <xf numFmtId="0" fontId="1" fillId="0" borderId="11" xfId="0" applyFont="1" applyFill="1" applyBorder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5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9" fillId="3" borderId="2" xfId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 wrapText="1"/>
    </xf>
    <xf numFmtId="0" fontId="6" fillId="2" borderId="6" xfId="0" applyFont="1" applyFill="1" applyBorder="1"/>
    <xf numFmtId="0" fontId="6" fillId="2" borderId="11" xfId="0" applyFont="1" applyFill="1" applyBorder="1"/>
    <xf numFmtId="0" fontId="3" fillId="0" borderId="11" xfId="0" applyFont="1" applyFill="1" applyBorder="1"/>
    <xf numFmtId="0" fontId="6" fillId="2" borderId="16" xfId="0" applyFont="1" applyFill="1" applyBorder="1" applyAlignment="1">
      <alignment wrapText="1"/>
    </xf>
    <xf numFmtId="1" fontId="4" fillId="0" borderId="0" xfId="0" applyNumberFormat="1" applyFont="1"/>
    <xf numFmtId="4" fontId="6" fillId="2" borderId="8" xfId="0" applyNumberFormat="1" applyFont="1" applyFill="1" applyBorder="1"/>
    <xf numFmtId="3" fontId="10" fillId="2" borderId="44" xfId="0" applyNumberFormat="1" applyFont="1" applyFill="1" applyBorder="1"/>
    <xf numFmtId="3" fontId="10" fillId="2" borderId="20" xfId="0" applyNumberFormat="1" applyFont="1" applyFill="1" applyBorder="1"/>
    <xf numFmtId="4" fontId="10" fillId="2" borderId="8" xfId="0" applyNumberFormat="1" applyFont="1" applyFill="1" applyBorder="1"/>
    <xf numFmtId="0" fontId="1" fillId="2" borderId="41" xfId="0" applyFont="1" applyFill="1" applyBorder="1"/>
    <xf numFmtId="0" fontId="1" fillId="2" borderId="13" xfId="0" applyFont="1" applyFill="1" applyBorder="1" applyAlignment="1">
      <alignment wrapText="1"/>
    </xf>
    <xf numFmtId="3" fontId="6" fillId="2" borderId="8" xfId="0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wrapText="1"/>
    </xf>
    <xf numFmtId="4" fontId="7" fillId="2" borderId="51" xfId="0" applyNumberFormat="1" applyFont="1" applyFill="1" applyBorder="1"/>
    <xf numFmtId="4" fontId="13" fillId="0" borderId="0" xfId="0" applyNumberFormat="1" applyFont="1"/>
    <xf numFmtId="3" fontId="13" fillId="2" borderId="0" xfId="0" applyNumberFormat="1" applyFont="1" applyFill="1" applyBorder="1"/>
    <xf numFmtId="0" fontId="13" fillId="0" borderId="0" xfId="0" applyFont="1"/>
    <xf numFmtId="3" fontId="7" fillId="2" borderId="6" xfId="0" applyNumberFormat="1" applyFont="1" applyFill="1" applyBorder="1" applyAlignment="1">
      <alignment horizontal="center"/>
    </xf>
    <xf numFmtId="0" fontId="4" fillId="0" borderId="0" xfId="0" applyFont="1" applyFill="1"/>
    <xf numFmtId="4" fontId="13" fillId="2" borderId="2" xfId="0" applyNumberFormat="1" applyFont="1" applyFill="1" applyBorder="1"/>
    <xf numFmtId="4" fontId="7" fillId="2" borderId="7" xfId="0" applyNumberFormat="1" applyFont="1" applyFill="1" applyBorder="1"/>
    <xf numFmtId="4" fontId="13" fillId="2" borderId="44" xfId="0" applyNumberFormat="1" applyFont="1" applyFill="1" applyBorder="1"/>
    <xf numFmtId="0" fontId="13" fillId="0" borderId="0" xfId="0" applyFont="1" applyBorder="1"/>
    <xf numFmtId="0" fontId="13" fillId="2" borderId="0" xfId="0" applyFont="1" applyFill="1" applyBorder="1"/>
    <xf numFmtId="0" fontId="4" fillId="2" borderId="0" xfId="0" applyFont="1" applyFill="1" applyBorder="1"/>
    <xf numFmtId="3" fontId="8" fillId="4" borderId="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13" fillId="2" borderId="0" xfId="0" applyFont="1" applyFill="1"/>
    <xf numFmtId="0" fontId="4" fillId="2" borderId="0" xfId="0" applyFont="1" applyFill="1"/>
    <xf numFmtId="0" fontId="4" fillId="2" borderId="18" xfId="0" applyNumberFormat="1" applyFont="1" applyFill="1" applyBorder="1"/>
    <xf numFmtId="0" fontId="4" fillId="0" borderId="0" xfId="0" applyNumberFormat="1" applyFont="1" applyBorder="1"/>
    <xf numFmtId="4" fontId="8" fillId="4" borderId="5" xfId="0" applyNumberFormat="1" applyFont="1" applyFill="1" applyBorder="1"/>
    <xf numFmtId="4" fontId="5" fillId="4" borderId="26" xfId="0" applyNumberFormat="1" applyFont="1" applyFill="1" applyBorder="1"/>
    <xf numFmtId="4" fontId="6" fillId="0" borderId="8" xfId="0" applyNumberFormat="1" applyFont="1" applyFill="1" applyBorder="1" applyAlignment="1">
      <alignment horizontal="right"/>
    </xf>
    <xf numFmtId="4" fontId="6" fillId="2" borderId="10" xfId="0" applyNumberFormat="1" applyFont="1" applyFill="1" applyBorder="1" applyAlignment="1">
      <alignment horizontal="right"/>
    </xf>
    <xf numFmtId="4" fontId="6" fillId="5" borderId="8" xfId="0" applyNumberFormat="1" applyFont="1" applyFill="1" applyBorder="1"/>
    <xf numFmtId="4" fontId="6" fillId="5" borderId="37" xfId="0" applyNumberFormat="1" applyFont="1" applyFill="1" applyBorder="1"/>
    <xf numFmtId="3" fontId="5" fillId="2" borderId="50" xfId="1" applyNumberFormat="1" applyFont="1" applyFill="1" applyBorder="1"/>
    <xf numFmtId="4" fontId="6" fillId="2" borderId="47" xfId="0" applyNumberFormat="1" applyFont="1" applyFill="1" applyBorder="1" applyAlignment="1">
      <alignment wrapText="1"/>
    </xf>
    <xf numFmtId="4" fontId="6" fillId="5" borderId="10" xfId="0" applyNumberFormat="1" applyFont="1" applyFill="1" applyBorder="1" applyAlignment="1">
      <alignment wrapText="1"/>
    </xf>
    <xf numFmtId="3" fontId="6" fillId="5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/>
    <xf numFmtId="4" fontId="1" fillId="0" borderId="35" xfId="0" applyNumberFormat="1" applyFont="1" applyBorder="1"/>
    <xf numFmtId="4" fontId="1" fillId="0" borderId="37" xfId="0" applyNumberFormat="1" applyFont="1" applyBorder="1"/>
    <xf numFmtId="4" fontId="6" fillId="0" borderId="37" xfId="0" applyNumberFormat="1" applyFont="1" applyBorder="1"/>
    <xf numFmtId="3" fontId="1" fillId="2" borderId="61" xfId="0" applyNumberFormat="1" applyFont="1" applyFill="1" applyBorder="1"/>
    <xf numFmtId="4" fontId="6" fillId="2" borderId="67" xfId="0" applyNumberFormat="1" applyFont="1" applyFill="1" applyBorder="1"/>
    <xf numFmtId="3" fontId="6" fillId="2" borderId="21" xfId="0" applyNumberFormat="1" applyFont="1" applyFill="1" applyBorder="1" applyAlignment="1">
      <alignment horizontal="center"/>
    </xf>
    <xf numFmtId="4" fontId="6" fillId="2" borderId="76" xfId="0" applyNumberFormat="1" applyFont="1" applyFill="1" applyBorder="1"/>
    <xf numFmtId="4" fontId="6" fillId="2" borderId="53" xfId="0" applyNumberFormat="1" applyFont="1" applyFill="1" applyBorder="1"/>
    <xf numFmtId="3" fontId="6" fillId="2" borderId="60" xfId="0" applyNumberFormat="1" applyFont="1" applyFill="1" applyBorder="1"/>
    <xf numFmtId="3" fontId="6" fillId="2" borderId="21" xfId="0" applyNumberFormat="1" applyFont="1" applyFill="1" applyBorder="1"/>
    <xf numFmtId="4" fontId="6" fillId="0" borderId="66" xfId="0" applyNumberFormat="1" applyFont="1" applyBorder="1"/>
    <xf numFmtId="4" fontId="10" fillId="0" borderId="35" xfId="0" applyNumberFormat="1" applyFont="1" applyBorder="1"/>
    <xf numFmtId="4" fontId="10" fillId="0" borderId="37" xfId="0" applyNumberFormat="1" applyFont="1" applyBorder="1"/>
    <xf numFmtId="4" fontId="6" fillId="0" borderId="23" xfId="0" applyNumberFormat="1" applyFont="1" applyBorder="1"/>
    <xf numFmtId="3" fontId="5" fillId="4" borderId="5" xfId="1" applyNumberFormat="1" applyFont="1" applyFill="1" applyBorder="1" applyAlignment="1">
      <alignment horizontal="center"/>
    </xf>
    <xf numFmtId="4" fontId="5" fillId="4" borderId="26" xfId="1" applyNumberFormat="1" applyFont="1" applyFill="1" applyBorder="1"/>
    <xf numFmtId="3" fontId="6" fillId="2" borderId="45" xfId="0" applyNumberFormat="1" applyFont="1" applyFill="1" applyBorder="1"/>
    <xf numFmtId="3" fontId="4" fillId="2" borderId="0" xfId="0" applyNumberFormat="1" applyFont="1" applyFill="1" applyAlignment="1">
      <alignment horizontal="center"/>
    </xf>
    <xf numFmtId="0" fontId="13" fillId="0" borderId="0" xfId="1" applyFont="1" applyFill="1"/>
    <xf numFmtId="0" fontId="14" fillId="0" borderId="0" xfId="1" applyFont="1" applyFill="1"/>
    <xf numFmtId="0" fontId="8" fillId="3" borderId="4" xfId="1" applyFont="1" applyFill="1" applyBorder="1" applyAlignment="1">
      <alignment horizontal="left"/>
    </xf>
    <xf numFmtId="0" fontId="13" fillId="3" borderId="5" xfId="1" applyFont="1" applyFill="1" applyBorder="1"/>
    <xf numFmtId="3" fontId="8" fillId="4" borderId="25" xfId="1" applyNumberFormat="1" applyFont="1" applyFill="1" applyBorder="1" applyAlignment="1">
      <alignment horizontal="center"/>
    </xf>
    <xf numFmtId="0" fontId="4" fillId="2" borderId="6" xfId="0" applyFont="1" applyFill="1" applyBorder="1"/>
    <xf numFmtId="3" fontId="7" fillId="2" borderId="59" xfId="0" applyNumberFormat="1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34" xfId="0" applyNumberFormat="1" applyFont="1" applyFill="1" applyBorder="1" applyAlignment="1">
      <alignment horizontal="center"/>
    </xf>
    <xf numFmtId="3" fontId="7" fillId="2" borderId="33" xfId="0" applyNumberFormat="1" applyFont="1" applyFill="1" applyBorder="1" applyAlignment="1">
      <alignment horizontal="center"/>
    </xf>
    <xf numFmtId="0" fontId="13" fillId="2" borderId="10" xfId="0" applyFont="1" applyFill="1" applyBorder="1"/>
    <xf numFmtId="3" fontId="7" fillId="4" borderId="25" xfId="1" applyNumberFormat="1" applyFont="1" applyFill="1" applyBorder="1" applyAlignment="1">
      <alignment horizontal="center"/>
    </xf>
    <xf numFmtId="3" fontId="13" fillId="2" borderId="36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3" fontId="13" fillId="2" borderId="36" xfId="0" applyNumberFormat="1" applyFont="1" applyFill="1" applyBorder="1" applyAlignment="1">
      <alignment horizontal="center" wrapText="1"/>
    </xf>
    <xf numFmtId="0" fontId="4" fillId="2" borderId="17" xfId="0" applyFont="1" applyFill="1" applyBorder="1"/>
    <xf numFmtId="3" fontId="13" fillId="2" borderId="22" xfId="0" applyNumberFormat="1" applyFont="1" applyFill="1" applyBorder="1" applyAlignment="1">
      <alignment horizontal="center"/>
    </xf>
    <xf numFmtId="3" fontId="8" fillId="2" borderId="3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4" fillId="2" borderId="2" xfId="0" applyFont="1" applyFill="1" applyBorder="1"/>
    <xf numFmtId="3" fontId="13" fillId="2" borderId="41" xfId="0" applyNumberFormat="1" applyFont="1" applyFill="1" applyBorder="1" applyAlignment="1">
      <alignment horizontal="center"/>
    </xf>
    <xf numFmtId="3" fontId="7" fillId="2" borderId="34" xfId="0" applyNumberFormat="1" applyFont="1" applyFill="1" applyBorder="1" applyAlignment="1">
      <alignment horizontal="center"/>
    </xf>
    <xf numFmtId="3" fontId="13" fillId="2" borderId="33" xfId="0" applyNumberFormat="1" applyFont="1" applyFill="1" applyBorder="1" applyAlignment="1">
      <alignment horizontal="center"/>
    </xf>
    <xf numFmtId="3" fontId="13" fillId="2" borderId="40" xfId="0" applyNumberFormat="1" applyFont="1" applyFill="1" applyBorder="1" applyAlignment="1">
      <alignment horizontal="center"/>
    </xf>
    <xf numFmtId="3" fontId="13" fillId="2" borderId="24" xfId="0" applyNumberFormat="1" applyFont="1" applyFill="1" applyBorder="1" applyAlignment="1">
      <alignment horizontal="center"/>
    </xf>
    <xf numFmtId="0" fontId="15" fillId="2" borderId="53" xfId="0" applyFont="1" applyFill="1" applyBorder="1"/>
    <xf numFmtId="3" fontId="8" fillId="2" borderId="34" xfId="0" applyNumberFormat="1" applyFont="1" applyFill="1" applyBorder="1" applyAlignment="1">
      <alignment horizontal="center"/>
    </xf>
    <xf numFmtId="3" fontId="13" fillId="2" borderId="34" xfId="0" applyNumberFormat="1" applyFont="1" applyFill="1" applyBorder="1" applyAlignment="1">
      <alignment horizontal="center" wrapText="1"/>
    </xf>
    <xf numFmtId="0" fontId="4" fillId="2" borderId="10" xfId="0" applyFont="1" applyFill="1" applyBorder="1"/>
    <xf numFmtId="0" fontId="4" fillId="2" borderId="54" xfId="0" applyFont="1" applyFill="1" applyBorder="1"/>
    <xf numFmtId="3" fontId="16" fillId="2" borderId="33" xfId="0" applyNumberFormat="1" applyFont="1" applyFill="1" applyBorder="1" applyAlignment="1">
      <alignment horizontal="center"/>
    </xf>
    <xf numFmtId="0" fontId="4" fillId="2" borderId="46" xfId="0" applyFont="1" applyFill="1" applyBorder="1"/>
    <xf numFmtId="0" fontId="4" fillId="2" borderId="47" xfId="0" applyFont="1" applyFill="1" applyBorder="1"/>
    <xf numFmtId="3" fontId="13" fillId="2" borderId="22" xfId="0" applyNumberFormat="1" applyFont="1" applyFill="1" applyBorder="1" applyAlignment="1">
      <alignment horizontal="center" wrapText="1"/>
    </xf>
    <xf numFmtId="3" fontId="8" fillId="4" borderId="25" xfId="0" applyNumberFormat="1" applyFont="1" applyFill="1" applyBorder="1" applyAlignment="1">
      <alignment horizontal="center"/>
    </xf>
    <xf numFmtId="0" fontId="13" fillId="2" borderId="49" xfId="0" applyNumberFormat="1" applyFont="1" applyFill="1" applyBorder="1" applyAlignment="1">
      <alignment horizontal="center"/>
    </xf>
    <xf numFmtId="0" fontId="4" fillId="0" borderId="18" xfId="0" applyNumberFormat="1" applyFont="1" applyBorder="1"/>
    <xf numFmtId="0" fontId="13" fillId="5" borderId="72" xfId="0" applyNumberFormat="1" applyFont="1" applyFill="1" applyBorder="1" applyAlignment="1">
      <alignment horizontal="center"/>
    </xf>
    <xf numFmtId="0" fontId="16" fillId="2" borderId="33" xfId="0" applyNumberFormat="1" applyFont="1" applyFill="1" applyBorder="1" applyAlignment="1">
      <alignment horizontal="center"/>
    </xf>
    <xf numFmtId="0" fontId="13" fillId="2" borderId="34" xfId="0" applyNumberFormat="1" applyFont="1" applyFill="1" applyBorder="1" applyAlignment="1">
      <alignment horizontal="center"/>
    </xf>
    <xf numFmtId="0" fontId="13" fillId="2" borderId="36" xfId="0" applyNumberFormat="1" applyFont="1" applyFill="1" applyBorder="1" applyAlignment="1">
      <alignment horizontal="center"/>
    </xf>
    <xf numFmtId="0" fontId="13" fillId="2" borderId="41" xfId="0" applyNumberFormat="1" applyFont="1" applyFill="1" applyBorder="1" applyAlignment="1">
      <alignment horizontal="center"/>
    </xf>
    <xf numFmtId="3" fontId="16" fillId="2" borderId="59" xfId="0" applyNumberFormat="1" applyFont="1" applyFill="1" applyBorder="1" applyAlignment="1">
      <alignment horizontal="center"/>
    </xf>
    <xf numFmtId="3" fontId="14" fillId="4" borderId="25" xfId="0" applyNumberFormat="1" applyFont="1" applyFill="1" applyBorder="1" applyAlignment="1">
      <alignment horizontal="center" wrapText="1"/>
    </xf>
    <xf numFmtId="3" fontId="10" fillId="2" borderId="2" xfId="0" applyNumberFormat="1" applyFont="1" applyFill="1" applyBorder="1" applyAlignment="1">
      <alignment horizontal="center"/>
    </xf>
    <xf numFmtId="3" fontId="6" fillId="2" borderId="53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13" fillId="0" borderId="36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3" fillId="2" borderId="24" xfId="0" applyFont="1" applyFill="1" applyBorder="1"/>
    <xf numFmtId="0" fontId="3" fillId="0" borderId="49" xfId="0" applyFont="1" applyBorder="1"/>
    <xf numFmtId="0" fontId="3" fillId="0" borderId="39" xfId="0" applyFont="1" applyBorder="1"/>
    <xf numFmtId="0" fontId="3" fillId="2" borderId="59" xfId="0" applyFont="1" applyFill="1" applyBorder="1"/>
    <xf numFmtId="0" fontId="3" fillId="2" borderId="36" xfId="0" applyFont="1" applyFill="1" applyBorder="1"/>
    <xf numFmtId="0" fontId="3" fillId="2" borderId="22" xfId="0" applyFont="1" applyFill="1" applyBorder="1" applyAlignment="1">
      <alignment vertical="top"/>
    </xf>
    <xf numFmtId="0" fontId="3" fillId="2" borderId="34" xfId="0" applyFont="1" applyFill="1" applyBorder="1" applyAlignment="1">
      <alignment horizontal="left"/>
    </xf>
    <xf numFmtId="0" fontId="5" fillId="3" borderId="25" xfId="1" applyFont="1" applyFill="1" applyBorder="1" applyAlignment="1"/>
    <xf numFmtId="0" fontId="3" fillId="2" borderId="22" xfId="0" applyNumberFormat="1" applyFont="1" applyFill="1" applyBorder="1"/>
    <xf numFmtId="4" fontId="6" fillId="2" borderId="12" xfId="0" applyNumberFormat="1" applyFont="1" applyFill="1" applyBorder="1"/>
    <xf numFmtId="4" fontId="6" fillId="2" borderId="45" xfId="0" applyNumberFormat="1" applyFont="1" applyFill="1" applyBorder="1"/>
    <xf numFmtId="3" fontId="6" fillId="4" borderId="5" xfId="1" applyNumberFormat="1" applyFont="1" applyFill="1" applyBorder="1" applyAlignment="1">
      <alignment horizontal="center"/>
    </xf>
    <xf numFmtId="4" fontId="6" fillId="4" borderId="5" xfId="1" applyNumberFormat="1" applyFont="1" applyFill="1" applyBorder="1"/>
    <xf numFmtId="4" fontId="6" fillId="4" borderId="26" xfId="1" applyNumberFormat="1" applyFont="1" applyFill="1" applyBorder="1"/>
    <xf numFmtId="3" fontId="6" fillId="2" borderId="50" xfId="1" applyNumberFormat="1" applyFont="1" applyFill="1" applyBorder="1"/>
    <xf numFmtId="4" fontId="6" fillId="4" borderId="56" xfId="0" applyNumberFormat="1" applyFont="1" applyFill="1" applyBorder="1"/>
    <xf numFmtId="3" fontId="6" fillId="2" borderId="17" xfId="0" applyNumberFormat="1" applyFont="1" applyFill="1" applyBorder="1"/>
    <xf numFmtId="0" fontId="6" fillId="2" borderId="17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right"/>
    </xf>
    <xf numFmtId="0" fontId="3" fillId="2" borderId="51" xfId="0" applyFont="1" applyFill="1" applyBorder="1"/>
    <xf numFmtId="0" fontId="1" fillId="2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7" xfId="0" applyFont="1" applyFill="1" applyBorder="1"/>
    <xf numFmtId="3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4" fontId="1" fillId="2" borderId="0" xfId="0" applyNumberFormat="1" applyFont="1" applyFill="1" applyBorder="1"/>
    <xf numFmtId="4" fontId="10" fillId="0" borderId="44" xfId="0" applyNumberFormat="1" applyFont="1" applyBorder="1"/>
    <xf numFmtId="4" fontId="1" fillId="0" borderId="44" xfId="0" applyNumberFormat="1" applyFont="1" applyBorder="1"/>
    <xf numFmtId="3" fontId="6" fillId="2" borderId="2" xfId="0" applyNumberFormat="1" applyFont="1" applyFill="1" applyBorder="1" applyAlignment="1">
      <alignment horizontal="center"/>
    </xf>
    <xf numFmtId="4" fontId="6" fillId="2" borderId="0" xfId="0" applyNumberFormat="1" applyFont="1" applyFill="1" applyBorder="1"/>
    <xf numFmtId="4" fontId="6" fillId="2" borderId="2" xfId="0" applyNumberFormat="1" applyFont="1" applyFill="1" applyBorder="1"/>
    <xf numFmtId="4" fontId="6" fillId="2" borderId="35" xfId="0" applyNumberFormat="1" applyFont="1" applyFill="1" applyBorder="1"/>
    <xf numFmtId="4" fontId="6" fillId="0" borderId="44" xfId="0" applyNumberFormat="1" applyFont="1" applyBorder="1"/>
    <xf numFmtId="3" fontId="1" fillId="2" borderId="13" xfId="0" applyNumberFormat="1" applyFont="1" applyFill="1" applyBorder="1" applyAlignment="1">
      <alignment horizontal="center"/>
    </xf>
    <xf numFmtId="4" fontId="1" fillId="2" borderId="13" xfId="0" applyNumberFormat="1" applyFont="1" applyFill="1" applyBorder="1"/>
    <xf numFmtId="4" fontId="1" fillId="2" borderId="57" xfId="0" applyNumberFormat="1" applyFont="1" applyFill="1" applyBorder="1"/>
    <xf numFmtId="3" fontId="6" fillId="2" borderId="57" xfId="0" applyNumberFormat="1" applyFont="1" applyFill="1" applyBorder="1"/>
    <xf numFmtId="4" fontId="1" fillId="0" borderId="61" xfId="0" applyNumberFormat="1" applyFont="1" applyBorder="1"/>
    <xf numFmtId="3" fontId="6" fillId="2" borderId="17" xfId="0" applyNumberFormat="1" applyFont="1" applyFill="1" applyBorder="1" applyAlignment="1">
      <alignment horizontal="center"/>
    </xf>
    <xf numFmtId="3" fontId="6" fillId="2" borderId="18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4" fontId="6" fillId="2" borderId="17" xfId="0" applyNumberFormat="1" applyFont="1" applyFill="1" applyBorder="1"/>
    <xf numFmtId="3" fontId="6" fillId="2" borderId="48" xfId="0" applyNumberFormat="1" applyFont="1" applyFill="1" applyBorder="1" applyAlignment="1">
      <alignment horizontal="center"/>
    </xf>
    <xf numFmtId="4" fontId="6" fillId="2" borderId="48" xfId="0" applyNumberFormat="1" applyFont="1" applyFill="1" applyBorder="1"/>
    <xf numFmtId="4" fontId="6" fillId="2" borderId="17" xfId="0" applyNumberFormat="1" applyFont="1" applyFill="1" applyBorder="1" applyAlignment="1">
      <alignment horizontal="right"/>
    </xf>
    <xf numFmtId="4" fontId="6" fillId="0" borderId="43" xfId="0" applyNumberFormat="1" applyFont="1" applyBorder="1"/>
    <xf numFmtId="4" fontId="6" fillId="4" borderId="4" xfId="1" applyNumberFormat="1" applyFont="1" applyFill="1" applyBorder="1"/>
    <xf numFmtId="3" fontId="6" fillId="4" borderId="4" xfId="1" applyNumberFormat="1" applyFont="1" applyFill="1" applyBorder="1" applyAlignment="1">
      <alignment horizontal="center"/>
    </xf>
    <xf numFmtId="4" fontId="6" fillId="2" borderId="16" xfId="0" applyNumberFormat="1" applyFont="1" applyFill="1" applyBorder="1"/>
    <xf numFmtId="4" fontId="6" fillId="5" borderId="17" xfId="0" applyNumberFormat="1" applyFont="1" applyFill="1" applyBorder="1"/>
    <xf numFmtId="3" fontId="6" fillId="5" borderId="17" xfId="0" applyNumberFormat="1" applyFont="1" applyFill="1" applyBorder="1"/>
    <xf numFmtId="0" fontId="6" fillId="2" borderId="19" xfId="0" applyFont="1" applyFill="1" applyBorder="1" applyAlignment="1">
      <alignment wrapText="1"/>
    </xf>
    <xf numFmtId="0" fontId="1" fillId="2" borderId="19" xfId="0" applyFont="1" applyFill="1" applyBorder="1"/>
    <xf numFmtId="0" fontId="6" fillId="2" borderId="19" xfId="0" applyFont="1" applyFill="1" applyBorder="1"/>
    <xf numFmtId="4" fontId="1" fillId="2" borderId="7" xfId="0" applyNumberFormat="1" applyFont="1" applyFill="1" applyBorder="1"/>
    <xf numFmtId="3" fontId="1" fillId="2" borderId="0" xfId="0" applyNumberFormat="1" applyFont="1" applyFill="1" applyBorder="1" applyAlignment="1">
      <alignment horizontal="center"/>
    </xf>
    <xf numFmtId="4" fontId="1" fillId="2" borderId="46" xfId="0" applyNumberFormat="1" applyFont="1" applyFill="1" applyBorder="1"/>
    <xf numFmtId="4" fontId="6" fillId="2" borderId="7" xfId="0" applyNumberFormat="1" applyFont="1" applyFill="1" applyBorder="1"/>
    <xf numFmtId="3" fontId="6" fillId="2" borderId="7" xfId="0" applyNumberFormat="1" applyFont="1" applyFill="1" applyBorder="1" applyAlignment="1">
      <alignment horizontal="center"/>
    </xf>
    <xf numFmtId="4" fontId="6" fillId="0" borderId="35" xfId="0" applyNumberFormat="1" applyFont="1" applyBorder="1"/>
    <xf numFmtId="4" fontId="1" fillId="2" borderId="10" xfId="0" applyNumberFormat="1" applyFont="1" applyFill="1" applyBorder="1"/>
    <xf numFmtId="4" fontId="5" fillId="4" borderId="50" xfId="1" applyNumberFormat="1" applyFont="1" applyFill="1" applyBorder="1"/>
    <xf numFmtId="4" fontId="5" fillId="4" borderId="5" xfId="1" applyNumberFormat="1" applyFont="1" applyFill="1" applyBorder="1"/>
    <xf numFmtId="3" fontId="5" fillId="4" borderId="50" xfId="1" applyNumberFormat="1" applyFont="1" applyFill="1" applyBorder="1"/>
    <xf numFmtId="4" fontId="5" fillId="4" borderId="56" xfId="0" applyNumberFormat="1" applyFont="1" applyFill="1" applyBorder="1"/>
    <xf numFmtId="0" fontId="1" fillId="0" borderId="17" xfId="0" applyFont="1" applyBorder="1"/>
    <xf numFmtId="0" fontId="6" fillId="2" borderId="17" xfId="0" applyFont="1" applyFill="1" applyBorder="1" applyAlignment="1">
      <alignment wrapText="1"/>
    </xf>
    <xf numFmtId="0" fontId="1" fillId="0" borderId="2" xfId="0" applyFont="1" applyBorder="1"/>
    <xf numFmtId="0" fontId="6" fillId="0" borderId="17" xfId="0" applyFont="1" applyBorder="1"/>
    <xf numFmtId="3" fontId="6" fillId="0" borderId="63" xfId="0" applyNumberFormat="1" applyFont="1" applyBorder="1"/>
    <xf numFmtId="0" fontId="6" fillId="0" borderId="2" xfId="0" applyFont="1" applyBorder="1"/>
    <xf numFmtId="3" fontId="6" fillId="0" borderId="65" xfId="0" applyNumberFormat="1" applyFont="1" applyBorder="1"/>
    <xf numFmtId="3" fontId="6" fillId="0" borderId="11" xfId="0" applyNumberFormat="1" applyFont="1" applyBorder="1" applyAlignment="1">
      <alignment horizontal="center"/>
    </xf>
    <xf numFmtId="4" fontId="6" fillId="0" borderId="77" xfId="0" applyNumberFormat="1" applyFont="1" applyBorder="1"/>
    <xf numFmtId="3" fontId="6" fillId="0" borderId="15" xfId="0" applyNumberFormat="1" applyFont="1" applyBorder="1" applyAlignment="1">
      <alignment horizontal="center"/>
    </xf>
    <xf numFmtId="4" fontId="6" fillId="0" borderId="78" xfId="0" applyNumberFormat="1" applyFont="1" applyBorder="1"/>
    <xf numFmtId="4" fontId="6" fillId="2" borderId="11" xfId="0" applyNumberFormat="1" applyFont="1" applyFill="1" applyBorder="1"/>
    <xf numFmtId="4" fontId="6" fillId="0" borderId="11" xfId="0" applyNumberFormat="1" applyFont="1" applyBorder="1"/>
    <xf numFmtId="3" fontId="6" fillId="0" borderId="62" xfId="0" applyNumberFormat="1" applyFont="1" applyBorder="1"/>
    <xf numFmtId="4" fontId="6" fillId="0" borderId="79" xfId="0" applyNumberFormat="1" applyFont="1" applyBorder="1"/>
    <xf numFmtId="3" fontId="6" fillId="0" borderId="17" xfId="0" applyNumberFormat="1" applyFont="1" applyBorder="1" applyAlignment="1">
      <alignment horizontal="center"/>
    </xf>
    <xf numFmtId="4" fontId="6" fillId="0" borderId="16" xfId="0" applyNumberFormat="1" applyFont="1" applyBorder="1"/>
    <xf numFmtId="3" fontId="6" fillId="0" borderId="18" xfId="0" applyNumberFormat="1" applyFont="1" applyBorder="1" applyAlignment="1">
      <alignment horizontal="center"/>
    </xf>
    <xf numFmtId="4" fontId="6" fillId="0" borderId="48" xfId="0" applyNumberFormat="1" applyFont="1" applyBorder="1"/>
    <xf numFmtId="4" fontId="6" fillId="0" borderId="10" xfId="0" applyNumberFormat="1" applyFont="1" applyBorder="1"/>
    <xf numFmtId="4" fontId="6" fillId="4" borderId="26" xfId="0" applyNumberFormat="1" applyFont="1" applyFill="1" applyBorder="1"/>
    <xf numFmtId="3" fontId="6" fillId="0" borderId="19" xfId="0" applyNumberFormat="1" applyFont="1" applyBorder="1" applyAlignment="1">
      <alignment horizontal="center"/>
    </xf>
    <xf numFmtId="4" fontId="6" fillId="0" borderId="14" xfId="0" applyNumberFormat="1" applyFont="1" applyBorder="1"/>
    <xf numFmtId="3" fontId="6" fillId="0" borderId="14" xfId="0" applyNumberFormat="1" applyFont="1" applyBorder="1" applyAlignment="1">
      <alignment horizontal="center"/>
    </xf>
    <xf numFmtId="4" fontId="6" fillId="0" borderId="19" xfId="0" applyNumberFormat="1" applyFont="1" applyBorder="1"/>
    <xf numFmtId="4" fontId="6" fillId="2" borderId="57" xfId="0" applyNumberFormat="1" applyFont="1" applyFill="1" applyBorder="1"/>
    <xf numFmtId="4" fontId="6" fillId="2" borderId="19" xfId="0" applyNumberFormat="1" applyFont="1" applyFill="1" applyBorder="1"/>
    <xf numFmtId="4" fontId="6" fillId="0" borderId="65" xfId="0" applyNumberFormat="1" applyFont="1" applyBorder="1"/>
    <xf numFmtId="0" fontId="6" fillId="2" borderId="21" xfId="0" applyFont="1" applyFill="1" applyBorder="1" applyAlignment="1">
      <alignment wrapText="1"/>
    </xf>
    <xf numFmtId="0" fontId="17" fillId="2" borderId="53" xfId="0" applyFont="1" applyFill="1" applyBorder="1"/>
    <xf numFmtId="0" fontId="6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7" xfId="0" applyFont="1" applyFill="1" applyBorder="1" applyAlignment="1">
      <alignment wrapText="1"/>
    </xf>
    <xf numFmtId="0" fontId="6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0" fontId="1" fillId="2" borderId="54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 wrapText="1"/>
    </xf>
    <xf numFmtId="0" fontId="6" fillId="2" borderId="51" xfId="0" applyFont="1" applyFill="1" applyBorder="1" applyAlignment="1">
      <alignment horizontal="left" wrapText="1"/>
    </xf>
    <xf numFmtId="0" fontId="6" fillId="2" borderId="5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right"/>
    </xf>
    <xf numFmtId="0" fontId="3" fillId="2" borderId="52" xfId="0" applyFont="1" applyFill="1" applyBorder="1"/>
    <xf numFmtId="4" fontId="1" fillId="2" borderId="44" xfId="0" applyNumberFormat="1" applyFont="1" applyFill="1" applyBorder="1"/>
    <xf numFmtId="4" fontId="1" fillId="0" borderId="2" xfId="0" applyNumberFormat="1" applyFont="1" applyBorder="1"/>
    <xf numFmtId="3" fontId="6" fillId="2" borderId="0" xfId="0" applyNumberFormat="1" applyFont="1" applyFill="1" applyBorder="1" applyAlignment="1">
      <alignment horizontal="center"/>
    </xf>
    <xf numFmtId="4" fontId="6" fillId="2" borderId="46" xfId="0" applyNumberFormat="1" applyFont="1" applyFill="1" applyBorder="1"/>
    <xf numFmtId="4" fontId="6" fillId="0" borderId="6" xfId="0" applyNumberFormat="1" applyFont="1" applyBorder="1"/>
    <xf numFmtId="3" fontId="1" fillId="2" borderId="10" xfId="0" applyNumberFormat="1" applyFont="1" applyFill="1" applyBorder="1" applyAlignment="1">
      <alignment horizontal="center"/>
    </xf>
    <xf numFmtId="4" fontId="1" fillId="2" borderId="8" xfId="0" applyNumberFormat="1" applyFont="1" applyFill="1" applyBorder="1"/>
    <xf numFmtId="3" fontId="1" fillId="2" borderId="9" xfId="0" applyNumberFormat="1" applyFont="1" applyFill="1" applyBorder="1" applyAlignment="1">
      <alignment horizontal="center"/>
    </xf>
    <xf numFmtId="4" fontId="1" fillId="2" borderId="47" xfId="0" applyNumberFormat="1" applyFont="1" applyFill="1" applyBorder="1"/>
    <xf numFmtId="4" fontId="1" fillId="2" borderId="20" xfId="0" applyNumberFormat="1" applyFont="1" applyFill="1" applyBorder="1"/>
    <xf numFmtId="4" fontId="1" fillId="0" borderId="10" xfId="0" applyNumberFormat="1" applyFont="1" applyBorder="1"/>
    <xf numFmtId="4" fontId="1" fillId="5" borderId="2" xfId="0" applyNumberFormat="1" applyFont="1" applyFill="1" applyBorder="1"/>
    <xf numFmtId="4" fontId="1" fillId="5" borderId="44" xfId="0" applyNumberFormat="1" applyFont="1" applyFill="1" applyBorder="1"/>
    <xf numFmtId="4" fontId="6" fillId="2" borderId="63" xfId="0" applyNumberFormat="1" applyFont="1" applyFill="1" applyBorder="1"/>
    <xf numFmtId="3" fontId="6" fillId="2" borderId="18" xfId="0" applyNumberFormat="1" applyFont="1" applyFill="1" applyBorder="1"/>
    <xf numFmtId="4" fontId="6" fillId="0" borderId="17" xfId="0" applyNumberFormat="1" applyFont="1" applyBorder="1"/>
    <xf numFmtId="4" fontId="6" fillId="2" borderId="20" xfId="0" applyNumberFormat="1" applyFont="1" applyFill="1" applyBorder="1" applyAlignment="1">
      <alignment horizontal="right"/>
    </xf>
    <xf numFmtId="4" fontId="6" fillId="2" borderId="63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4" fontId="6" fillId="2" borderId="43" xfId="0" applyNumberFormat="1" applyFont="1" applyFill="1" applyBorder="1"/>
    <xf numFmtId="4" fontId="5" fillId="3" borderId="5" xfId="1" applyNumberFormat="1" applyFont="1" applyFill="1" applyBorder="1"/>
    <xf numFmtId="4" fontId="6" fillId="2" borderId="20" xfId="0" applyNumberFormat="1" applyFont="1" applyFill="1" applyBorder="1"/>
    <xf numFmtId="4" fontId="6" fillId="2" borderId="44" xfId="0" applyNumberFormat="1" applyFont="1" applyFill="1" applyBorder="1"/>
    <xf numFmtId="4" fontId="4" fillId="0" borderId="0" xfId="0" applyNumberFormat="1" applyFont="1"/>
    <xf numFmtId="0" fontId="1" fillId="2" borderId="9" xfId="0" applyFont="1" applyFill="1" applyBorder="1" applyAlignment="1">
      <alignment wrapText="1"/>
    </xf>
    <xf numFmtId="4" fontId="1" fillId="3" borderId="29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/>
    <xf numFmtId="4" fontId="1" fillId="0" borderId="46" xfId="0" applyNumberFormat="1" applyFont="1" applyFill="1" applyBorder="1"/>
    <xf numFmtId="4" fontId="6" fillId="0" borderId="2" xfId="0" applyNumberFormat="1" applyFont="1" applyBorder="1"/>
    <xf numFmtId="4" fontId="6" fillId="0" borderId="17" xfId="0" applyNumberFormat="1" applyFont="1" applyFill="1" applyBorder="1"/>
    <xf numFmtId="3" fontId="6" fillId="2" borderId="16" xfId="0" applyNumberFormat="1" applyFont="1" applyFill="1" applyBorder="1" applyAlignment="1">
      <alignment horizontal="center"/>
    </xf>
    <xf numFmtId="4" fontId="6" fillId="2" borderId="45" xfId="0" applyNumberFormat="1" applyFont="1" applyFill="1" applyBorder="1" applyAlignment="1">
      <alignment horizontal="right"/>
    </xf>
    <xf numFmtId="3" fontId="13" fillId="6" borderId="2" xfId="0" applyNumberFormat="1" applyFont="1" applyFill="1" applyBorder="1" applyAlignment="1">
      <alignment horizontal="center"/>
    </xf>
    <xf numFmtId="4" fontId="13" fillId="6" borderId="7" xfId="0" applyNumberFormat="1" applyFont="1" applyFill="1" applyBorder="1"/>
    <xf numFmtId="3" fontId="1" fillId="2" borderId="9" xfId="0" applyNumberFormat="1" applyFont="1" applyFill="1" applyBorder="1"/>
    <xf numFmtId="4" fontId="6" fillId="5" borderId="10" xfId="0" applyNumberFormat="1" applyFont="1" applyFill="1" applyBorder="1"/>
    <xf numFmtId="4" fontId="6" fillId="5" borderId="20" xfId="0" applyNumberFormat="1" applyFont="1" applyFill="1" applyBorder="1"/>
    <xf numFmtId="4" fontId="1" fillId="2" borderId="9" xfId="0" applyNumberFormat="1" applyFont="1" applyFill="1" applyBorder="1"/>
    <xf numFmtId="3" fontId="8" fillId="4" borderId="32" xfId="0" applyNumberFormat="1" applyFont="1" applyFill="1" applyBorder="1" applyAlignment="1">
      <alignment horizontal="center"/>
    </xf>
    <xf numFmtId="0" fontId="5" fillId="3" borderId="5" xfId="1" applyFont="1" applyFill="1" applyBorder="1" applyAlignment="1"/>
    <xf numFmtId="0" fontId="1" fillId="3" borderId="5" xfId="1" applyFont="1" applyFill="1" applyBorder="1" applyAlignment="1"/>
    <xf numFmtId="4" fontId="5" fillId="3" borderId="5" xfId="0" applyNumberFormat="1" applyFont="1" applyFill="1" applyBorder="1"/>
    <xf numFmtId="0" fontId="6" fillId="2" borderId="6" xfId="0" applyFont="1" applyFill="1" applyBorder="1" applyAlignment="1">
      <alignment horizontal="left" wrapText="1"/>
    </xf>
    <xf numFmtId="0" fontId="6" fillId="2" borderId="17" xfId="0" applyNumberFormat="1" applyFont="1" applyFill="1" applyBorder="1"/>
    <xf numFmtId="0" fontId="1" fillId="2" borderId="17" xfId="0" applyNumberFormat="1" applyFont="1" applyFill="1" applyBorder="1"/>
    <xf numFmtId="4" fontId="1" fillId="0" borderId="7" xfId="0" applyNumberFormat="1" applyFont="1" applyBorder="1"/>
    <xf numFmtId="4" fontId="6" fillId="2" borderId="18" xfId="0" applyNumberFormat="1" applyFont="1" applyFill="1" applyBorder="1" applyAlignment="1">
      <alignment horizontal="right"/>
    </xf>
    <xf numFmtId="4" fontId="1" fillId="2" borderId="17" xfId="0" applyNumberFormat="1" applyFont="1" applyFill="1" applyBorder="1"/>
    <xf numFmtId="0" fontId="6" fillId="2" borderId="0" xfId="0" applyNumberFormat="1" applyFont="1" applyFill="1" applyBorder="1"/>
    <xf numFmtId="4" fontId="6" fillId="2" borderId="9" xfId="0" applyNumberFormat="1" applyFont="1" applyFill="1" applyBorder="1" applyAlignment="1">
      <alignment horizontal="right"/>
    </xf>
    <xf numFmtId="0" fontId="6" fillId="2" borderId="6" xfId="0" applyNumberFormat="1" applyFont="1" applyFill="1" applyBorder="1"/>
    <xf numFmtId="0" fontId="6" fillId="2" borderId="2" xfId="0" applyNumberFormat="1" applyFont="1" applyFill="1" applyBorder="1"/>
    <xf numFmtId="0" fontId="6" fillId="2" borderId="10" xfId="0" applyNumberFormat="1" applyFont="1" applyFill="1" applyBorder="1"/>
    <xf numFmtId="4" fontId="1" fillId="5" borderId="10" xfId="0" applyNumberFormat="1" applyFont="1" applyFill="1" applyBorder="1"/>
    <xf numFmtId="4" fontId="1" fillId="5" borderId="20" xfId="0" applyNumberFormat="1" applyFont="1" applyFill="1" applyBorder="1"/>
    <xf numFmtId="4" fontId="1" fillId="2" borderId="0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3" fillId="0" borderId="0" xfId="0" applyNumberFormat="1" applyFont="1" applyBorder="1"/>
    <xf numFmtId="3" fontId="16" fillId="4" borderId="32" xfId="0" applyNumberFormat="1" applyFont="1" applyFill="1" applyBorder="1" applyAlignment="1">
      <alignment horizontal="center"/>
    </xf>
    <xf numFmtId="4" fontId="5" fillId="3" borderId="26" xfId="0" applyNumberFormat="1" applyFont="1" applyFill="1" applyBorder="1"/>
    <xf numFmtId="0" fontId="6" fillId="2" borderId="2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/>
    </xf>
    <xf numFmtId="0" fontId="18" fillId="2" borderId="2" xfId="0" applyFont="1" applyFill="1" applyBorder="1" applyAlignment="1">
      <alignment wrapText="1"/>
    </xf>
    <xf numFmtId="0" fontId="6" fillId="2" borderId="2" xfId="0" applyFont="1" applyFill="1" applyBorder="1"/>
    <xf numFmtId="0" fontId="1" fillId="3" borderId="5" xfId="0" applyFont="1" applyFill="1" applyBorder="1"/>
    <xf numFmtId="0" fontId="6" fillId="3" borderId="5" xfId="0" applyFont="1" applyFill="1" applyBorder="1"/>
    <xf numFmtId="4" fontId="1" fillId="0" borderId="2" xfId="0" applyNumberFormat="1" applyFont="1" applyFill="1" applyBorder="1"/>
    <xf numFmtId="4" fontId="5" fillId="2" borderId="2" xfId="0" applyNumberFormat="1" applyFont="1" applyFill="1" applyBorder="1"/>
    <xf numFmtId="4" fontId="5" fillId="2" borderId="6" xfId="0" applyNumberFormat="1" applyFont="1" applyFill="1" applyBorder="1"/>
    <xf numFmtId="4" fontId="3" fillId="0" borderId="0" xfId="0" applyNumberFormat="1" applyFont="1"/>
    <xf numFmtId="4" fontId="6" fillId="3" borderId="5" xfId="0" applyNumberFormat="1" applyFont="1" applyFill="1" applyBorder="1"/>
    <xf numFmtId="0" fontId="3" fillId="2" borderId="41" xfId="0" applyFont="1" applyFill="1" applyBorder="1"/>
    <xf numFmtId="0" fontId="6" fillId="2" borderId="13" xfId="0" applyFont="1" applyFill="1" applyBorder="1"/>
    <xf numFmtId="0" fontId="1" fillId="2" borderId="34" xfId="0" applyFont="1" applyFill="1" applyBorder="1" applyAlignment="1">
      <alignment vertical="top"/>
    </xf>
    <xf numFmtId="0" fontId="6" fillId="2" borderId="13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4" fontId="5" fillId="4" borderId="71" xfId="0" applyNumberFormat="1" applyFont="1" applyFill="1" applyBorder="1"/>
    <xf numFmtId="3" fontId="5" fillId="4" borderId="5" xfId="0" applyNumberFormat="1" applyFont="1" applyFill="1" applyBorder="1" applyAlignment="1">
      <alignment horizontal="center"/>
    </xf>
    <xf numFmtId="4" fontId="5" fillId="4" borderId="5" xfId="0" applyNumberFormat="1" applyFont="1" applyFill="1" applyBorder="1"/>
    <xf numFmtId="3" fontId="5" fillId="2" borderId="50" xfId="0" applyNumberFormat="1" applyFont="1" applyFill="1" applyBorder="1"/>
    <xf numFmtId="3" fontId="6" fillId="2" borderId="44" xfId="0" applyNumberFormat="1" applyFont="1" applyFill="1" applyBorder="1"/>
    <xf numFmtId="3" fontId="1" fillId="2" borderId="20" xfId="0" applyNumberFormat="1" applyFont="1" applyFill="1" applyBorder="1"/>
    <xf numFmtId="3" fontId="5" fillId="4" borderId="50" xfId="0" applyNumberFormat="1" applyFont="1" applyFill="1" applyBorder="1"/>
    <xf numFmtId="4" fontId="8" fillId="4" borderId="5" xfId="0" applyNumberFormat="1" applyFont="1" applyFill="1" applyBorder="1" applyAlignment="1"/>
    <xf numFmtId="4" fontId="5" fillId="4" borderId="5" xfId="0" applyNumberFormat="1" applyFont="1" applyFill="1" applyBorder="1" applyAlignment="1"/>
    <xf numFmtId="0" fontId="5" fillId="4" borderId="50" xfId="0" applyFont="1" applyFill="1" applyBorder="1"/>
    <xf numFmtId="3" fontId="8" fillId="4" borderId="32" xfId="1" applyNumberFormat="1" applyFont="1" applyFill="1" applyBorder="1" applyAlignment="1">
      <alignment horizontal="center"/>
    </xf>
    <xf numFmtId="3" fontId="5" fillId="4" borderId="25" xfId="1" applyNumberFormat="1" applyFont="1" applyFill="1" applyBorder="1" applyAlignment="1">
      <alignment horizontal="center"/>
    </xf>
    <xf numFmtId="0" fontId="20" fillId="0" borderId="0" xfId="0" applyFont="1"/>
    <xf numFmtId="4" fontId="21" fillId="0" borderId="0" xfId="0" applyNumberFormat="1" applyFont="1"/>
    <xf numFmtId="4" fontId="6" fillId="0" borderId="7" xfId="0" applyNumberFormat="1" applyFont="1" applyBorder="1"/>
    <xf numFmtId="4" fontId="6" fillId="4" borderId="50" xfId="0" applyNumberFormat="1" applyFont="1" applyFill="1" applyBorder="1"/>
    <xf numFmtId="4" fontId="6" fillId="4" borderId="5" xfId="0" applyNumberFormat="1" applyFont="1" applyFill="1" applyBorder="1"/>
    <xf numFmtId="4" fontId="8" fillId="4" borderId="26" xfId="0" applyNumberFormat="1" applyFont="1" applyFill="1" applyBorder="1"/>
    <xf numFmtId="4" fontId="6" fillId="2" borderId="18" xfId="0" applyNumberFormat="1" applyFont="1" applyFill="1" applyBorder="1"/>
    <xf numFmtId="3" fontId="1" fillId="3" borderId="29" xfId="0" applyNumberFormat="1" applyFont="1" applyFill="1" applyBorder="1" applyAlignment="1">
      <alignment horizontal="center" vertical="center" wrapText="1"/>
    </xf>
    <xf numFmtId="3" fontId="1" fillId="3" borderId="28" xfId="0" applyNumberFormat="1" applyFont="1" applyFill="1" applyBorder="1" applyAlignment="1">
      <alignment horizontal="center" vertical="center" wrapText="1"/>
    </xf>
    <xf numFmtId="3" fontId="1" fillId="3" borderId="70" xfId="0" applyNumberFormat="1" applyFont="1" applyFill="1" applyBorder="1" applyAlignment="1">
      <alignment horizontal="center" vertical="center" wrapText="1"/>
    </xf>
    <xf numFmtId="3" fontId="1" fillId="3" borderId="55" xfId="0" applyNumberFormat="1" applyFont="1" applyFill="1" applyBorder="1" applyAlignment="1">
      <alignment horizontal="center" vertical="center" wrapText="1"/>
    </xf>
    <xf numFmtId="3" fontId="1" fillId="3" borderId="30" xfId="0" applyNumberFormat="1" applyFont="1" applyFill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0" fontId="1" fillId="3" borderId="64" xfId="1" applyFont="1" applyFill="1" applyBorder="1" applyAlignment="1">
      <alignment horizontal="center" wrapText="1"/>
    </xf>
    <xf numFmtId="3" fontId="1" fillId="3" borderId="68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wrapText="1"/>
    </xf>
    <xf numFmtId="3" fontId="9" fillId="3" borderId="73" xfId="0" applyNumberFormat="1" applyFont="1" applyFill="1" applyBorder="1" applyAlignment="1">
      <alignment horizontal="center" wrapText="1"/>
    </xf>
    <xf numFmtId="3" fontId="9" fillId="3" borderId="0" xfId="0" applyNumberFormat="1" applyFont="1" applyFill="1" applyBorder="1" applyAlignment="1">
      <alignment horizontal="center" wrapText="1"/>
    </xf>
    <xf numFmtId="3" fontId="9" fillId="3" borderId="69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center" wrapText="1"/>
    </xf>
    <xf numFmtId="3" fontId="9" fillId="3" borderId="74" xfId="0" applyNumberFormat="1" applyFont="1" applyFill="1" applyBorder="1" applyAlignment="1">
      <alignment horizontal="center" wrapText="1"/>
    </xf>
    <xf numFmtId="3" fontId="9" fillId="3" borderId="75" xfId="0" applyNumberFormat="1" applyFont="1" applyFill="1" applyBorder="1" applyAlignment="1">
      <alignment horizontal="center" wrapText="1"/>
    </xf>
    <xf numFmtId="3" fontId="9" fillId="3" borderId="57" xfId="0" applyNumberFormat="1" applyFont="1" applyFill="1" applyBorder="1" applyAlignment="1">
      <alignment horizontal="center" wrapText="1"/>
    </xf>
    <xf numFmtId="0" fontId="9" fillId="3" borderId="61" xfId="1" applyFont="1" applyFill="1" applyBorder="1"/>
    <xf numFmtId="4" fontId="6" fillId="2" borderId="6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3" borderId="30" xfId="1" applyFont="1" applyFill="1" applyBorder="1" applyAlignment="1">
      <alignment horizontal="center" wrapText="1"/>
    </xf>
    <xf numFmtId="4" fontId="6" fillId="0" borderId="42" xfId="0" applyNumberFormat="1" applyFont="1" applyBorder="1"/>
    <xf numFmtId="4" fontId="5" fillId="3" borderId="50" xfId="0" applyNumberFormat="1" applyFont="1" applyFill="1" applyBorder="1"/>
    <xf numFmtId="4" fontId="5" fillId="3" borderId="4" xfId="1" applyNumberFormat="1" applyFont="1" applyFill="1" applyBorder="1"/>
    <xf numFmtId="4" fontId="6" fillId="3" borderId="5" xfId="1" applyNumberFormat="1" applyFont="1" applyFill="1" applyBorder="1"/>
    <xf numFmtId="4" fontId="6" fillId="3" borderId="4" xfId="1" applyNumberFormat="1" applyFont="1" applyFill="1" applyBorder="1"/>
    <xf numFmtId="4" fontId="5" fillId="3" borderId="50" xfId="1" applyNumberFormat="1" applyFont="1" applyFill="1" applyBorder="1"/>
    <xf numFmtId="0" fontId="1" fillId="2" borderId="0" xfId="1" applyFont="1" applyFill="1" applyBorder="1"/>
    <xf numFmtId="0" fontId="1" fillId="3" borderId="21" xfId="1" applyFont="1" applyFill="1" applyBorder="1"/>
    <xf numFmtId="0" fontId="9" fillId="3" borderId="0" xfId="1" applyFont="1" applyFill="1" applyBorder="1"/>
    <xf numFmtId="3" fontId="8" fillId="2" borderId="57" xfId="1" applyNumberFormat="1" applyFont="1" applyFill="1" applyBorder="1"/>
    <xf numFmtId="0" fontId="4" fillId="0" borderId="57" xfId="0" applyFont="1" applyBorder="1"/>
    <xf numFmtId="4" fontId="5" fillId="4" borderId="61" xfId="0" applyNumberFormat="1" applyFont="1" applyFill="1" applyBorder="1"/>
    <xf numFmtId="0" fontId="6" fillId="2" borderId="21" xfId="0" applyFont="1" applyFill="1" applyBorder="1" applyAlignment="1">
      <alignment horizontal="left"/>
    </xf>
    <xf numFmtId="0" fontId="1" fillId="2" borderId="53" xfId="0" applyFont="1" applyFill="1" applyBorder="1" applyAlignment="1">
      <alignment horizontal="left"/>
    </xf>
    <xf numFmtId="0" fontId="3" fillId="2" borderId="53" xfId="0" applyFont="1" applyFill="1" applyBorder="1"/>
    <xf numFmtId="3" fontId="7" fillId="2" borderId="21" xfId="0" applyNumberFormat="1" applyFont="1" applyFill="1" applyBorder="1"/>
    <xf numFmtId="0" fontId="4" fillId="0" borderId="21" xfId="0" applyFont="1" applyBorder="1"/>
    <xf numFmtId="0" fontId="8" fillId="2" borderId="0" xfId="1" applyFont="1" applyFill="1" applyBorder="1"/>
    <xf numFmtId="0" fontId="0" fillId="0" borderId="0" xfId="0" applyBorder="1"/>
    <xf numFmtId="0" fontId="4" fillId="0" borderId="0" xfId="0" applyFont="1" applyFill="1" applyBorder="1"/>
    <xf numFmtId="0" fontId="1" fillId="2" borderId="14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/>
    </xf>
    <xf numFmtId="0" fontId="3" fillId="2" borderId="13" xfId="0" applyFont="1" applyFill="1" applyBorder="1"/>
    <xf numFmtId="3" fontId="7" fillId="2" borderId="57" xfId="0" applyNumberFormat="1" applyFont="1" applyFill="1" applyBorder="1"/>
    <xf numFmtId="0" fontId="0" fillId="0" borderId="57" xfId="0" applyBorder="1"/>
    <xf numFmtId="4" fontId="5" fillId="3" borderId="13" xfId="0" applyNumberFormat="1" applyFont="1" applyFill="1" applyBorder="1"/>
    <xf numFmtId="3" fontId="5" fillId="4" borderId="41" xfId="0" applyNumberFormat="1" applyFont="1" applyFill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3" fontId="5" fillId="4" borderId="57" xfId="0" applyNumberFormat="1" applyFont="1" applyFill="1" applyBorder="1"/>
    <xf numFmtId="3" fontId="8" fillId="2" borderId="21" xfId="1" applyNumberFormat="1" applyFont="1" applyFill="1" applyBorder="1"/>
    <xf numFmtId="0" fontId="8" fillId="2" borderId="21" xfId="1" applyFont="1" applyFill="1" applyBorder="1"/>
    <xf numFmtId="4" fontId="6" fillId="2" borderId="13" xfId="0" applyNumberFormat="1" applyFont="1" applyFill="1" applyBorder="1"/>
    <xf numFmtId="3" fontId="6" fillId="2" borderId="13" xfId="0" applyNumberFormat="1" applyFont="1" applyFill="1" applyBorder="1" applyAlignment="1">
      <alignment horizontal="center"/>
    </xf>
    <xf numFmtId="4" fontId="6" fillId="2" borderId="61" xfId="0" applyNumberFormat="1" applyFont="1" applyFill="1" applyBorder="1"/>
    <xf numFmtId="0" fontId="5" fillId="3" borderId="41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3" fontId="16" fillId="4" borderId="80" xfId="0" applyNumberFormat="1" applyFont="1" applyFill="1" applyBorder="1" applyAlignment="1">
      <alignment horizontal="center"/>
    </xf>
    <xf numFmtId="4" fontId="5" fillId="4" borderId="57" xfId="0" applyNumberFormat="1" applyFont="1" applyFill="1" applyBorder="1"/>
    <xf numFmtId="4" fontId="5" fillId="4" borderId="13" xfId="0" applyNumberFormat="1" applyFont="1" applyFill="1" applyBorder="1"/>
    <xf numFmtId="4" fontId="5" fillId="4" borderId="42" xfId="0" applyNumberFormat="1" applyFont="1" applyFill="1" applyBorder="1"/>
    <xf numFmtId="3" fontId="8" fillId="2" borderId="21" xfId="0" applyNumberFormat="1" applyFont="1" applyFill="1" applyBorder="1"/>
    <xf numFmtId="0" fontId="0" fillId="0" borderId="21" xfId="0" applyBorder="1"/>
    <xf numFmtId="3" fontId="6" fillId="2" borderId="61" xfId="0" applyNumberFormat="1" applyFont="1" applyFill="1" applyBorder="1"/>
    <xf numFmtId="4" fontId="1" fillId="0" borderId="13" xfId="0" applyNumberFormat="1" applyFont="1" applyBorder="1"/>
    <xf numFmtId="0" fontId="4" fillId="2" borderId="57" xfId="0" applyFont="1" applyFill="1" applyBorder="1"/>
    <xf numFmtId="3" fontId="1" fillId="2" borderId="7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4" fontId="1" fillId="0" borderId="47" xfId="0" applyNumberFormat="1" applyFont="1" applyFill="1" applyBorder="1"/>
    <xf numFmtId="4" fontId="6" fillId="3" borderId="4" xfId="0" applyNumberFormat="1" applyFont="1" applyFill="1" applyBorder="1"/>
    <xf numFmtId="4" fontId="6" fillId="2" borderId="16" xfId="0" applyNumberFormat="1" applyFont="1" applyFill="1" applyBorder="1" applyAlignment="1">
      <alignment horizontal="right"/>
    </xf>
    <xf numFmtId="4" fontId="23" fillId="0" borderId="0" xfId="0" applyNumberFormat="1" applyFont="1"/>
    <xf numFmtId="0" fontId="22" fillId="3" borderId="42" xfId="1" applyFont="1" applyFill="1" applyBorder="1" applyAlignment="1">
      <alignment horizontal="center"/>
    </xf>
    <xf numFmtId="4" fontId="6" fillId="2" borderId="66" xfId="0" applyNumberFormat="1" applyFont="1" applyFill="1" applyBorder="1"/>
    <xf numFmtId="4" fontId="1" fillId="2" borderId="35" xfId="0" applyNumberFormat="1" applyFont="1" applyFill="1" applyBorder="1"/>
    <xf numFmtId="4" fontId="1" fillId="2" borderId="37" xfId="0" applyNumberFormat="1" applyFont="1" applyFill="1" applyBorder="1"/>
    <xf numFmtId="4" fontId="1" fillId="2" borderId="42" xfId="0" applyNumberFormat="1" applyFont="1" applyFill="1" applyBorder="1"/>
    <xf numFmtId="4" fontId="10" fillId="2" borderId="35" xfId="0" applyNumberFormat="1" applyFont="1" applyFill="1" applyBorder="1"/>
    <xf numFmtId="4" fontId="10" fillId="2" borderId="37" xfId="0" applyNumberFormat="1" applyFont="1" applyFill="1" applyBorder="1"/>
    <xf numFmtId="0" fontId="20" fillId="2" borderId="0" xfId="0" applyFont="1" applyFill="1"/>
    <xf numFmtId="0" fontId="9" fillId="3" borderId="3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6" fillId="3" borderId="2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19" fillId="3" borderId="32" xfId="0" applyFont="1" applyFill="1" applyBorder="1" applyAlignment="1">
      <alignment horizontal="left"/>
    </xf>
    <xf numFmtId="0" fontId="19" fillId="3" borderId="50" xfId="0" applyFont="1" applyFill="1" applyBorder="1" applyAlignment="1">
      <alignment horizontal="left"/>
    </xf>
    <xf numFmtId="0" fontId="19" fillId="3" borderId="4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7"/>
  <sheetViews>
    <sheetView tabSelected="1" view="pageBreakPreview" zoomScaleNormal="100" zoomScaleSheetLayoutView="100" workbookViewId="0">
      <selection activeCell="Z11" sqref="Z11"/>
    </sheetView>
  </sheetViews>
  <sheetFormatPr defaultRowHeight="15" x14ac:dyDescent="0.25"/>
  <cols>
    <col min="1" max="1" width="17.7109375" style="3" customWidth="1"/>
    <col min="2" max="2" width="61.7109375" style="11" customWidth="1"/>
    <col min="3" max="4" width="6.7109375" style="11" customWidth="1"/>
    <col min="5" max="6" width="18.140625" style="333" customWidth="1"/>
    <col min="7" max="7" width="16" style="28" bestFit="1" customWidth="1"/>
    <col min="8" max="8" width="14.85546875" style="28" customWidth="1"/>
    <col min="9" max="9" width="18.140625" style="379" customWidth="1"/>
    <col min="10" max="10" width="4.7109375" style="69" hidden="1" customWidth="1"/>
    <col min="11" max="11" width="20.7109375" style="68" hidden="1" customWidth="1"/>
    <col min="12" max="12" width="15.7109375" style="29" hidden="1" customWidth="1"/>
    <col min="13" max="13" width="16" style="28" hidden="1" customWidth="1"/>
    <col min="14" max="14" width="13.28515625" style="28" hidden="1" customWidth="1"/>
    <col min="15" max="15" width="16" style="28" hidden="1" customWidth="1"/>
    <col min="16" max="17" width="0" hidden="1" customWidth="1"/>
    <col min="18" max="19" width="15.7109375" style="28" hidden="1" customWidth="1"/>
    <col min="20" max="20" width="5.42578125" style="23" hidden="1" customWidth="1"/>
    <col min="21" max="21" width="15.85546875" style="11" hidden="1" customWidth="1"/>
    <col min="22" max="22" width="2.42578125" style="11" hidden="1" customWidth="1"/>
    <col min="23" max="23" width="15.85546875" style="398" customWidth="1"/>
    <col min="24" max="16384" width="9.140625" style="11"/>
  </cols>
  <sheetData>
    <row r="1" spans="1:23" ht="20.25" x14ac:dyDescent="0.3">
      <c r="A1" s="1" t="s">
        <v>163</v>
      </c>
      <c r="B1" s="111"/>
      <c r="C1" s="111"/>
      <c r="D1" s="111"/>
      <c r="E1" s="326"/>
      <c r="F1" s="326"/>
      <c r="G1" s="69"/>
      <c r="H1" s="69"/>
      <c r="I1" s="327"/>
      <c r="L1" s="142"/>
      <c r="M1" s="69"/>
      <c r="N1" s="69"/>
      <c r="O1" s="69"/>
      <c r="R1" s="69"/>
      <c r="S1" s="69"/>
      <c r="W1" s="484"/>
    </row>
    <row r="2" spans="1:23" x14ac:dyDescent="0.25">
      <c r="A2" s="431"/>
      <c r="B2" s="110"/>
      <c r="C2" s="111"/>
      <c r="D2" s="111"/>
      <c r="E2" s="326"/>
      <c r="F2" s="327"/>
      <c r="G2" s="69"/>
      <c r="H2" s="69"/>
      <c r="I2" s="327"/>
      <c r="L2" s="142"/>
      <c r="M2" s="69"/>
      <c r="N2" s="69"/>
      <c r="O2" s="69"/>
      <c r="R2" s="69"/>
      <c r="S2" s="69"/>
      <c r="W2" s="484"/>
    </row>
    <row r="3" spans="1:23" ht="15.75" customHeight="1" thickBot="1" x14ac:dyDescent="0.3">
      <c r="A3" s="192"/>
      <c r="B3" s="111"/>
      <c r="C3" s="111"/>
      <c r="D3" s="111"/>
      <c r="E3" s="326"/>
      <c r="F3" s="327"/>
      <c r="G3" s="11"/>
      <c r="H3" s="3"/>
      <c r="L3" s="142"/>
      <c r="M3" s="69"/>
      <c r="N3" s="69"/>
      <c r="O3" s="69"/>
      <c r="R3" s="2"/>
      <c r="S3" s="3"/>
      <c r="T3" s="14"/>
      <c r="U3" s="3"/>
      <c r="V3" s="3"/>
      <c r="W3" s="328" t="s">
        <v>48</v>
      </c>
    </row>
    <row r="4" spans="1:23" s="143" customFormat="1" ht="41.25" customHeight="1" thickBot="1" x14ac:dyDescent="0.25">
      <c r="A4" s="15" t="s">
        <v>0</v>
      </c>
      <c r="B4" s="16"/>
      <c r="C4" s="17" t="s">
        <v>1</v>
      </c>
      <c r="D4" s="17" t="s">
        <v>2</v>
      </c>
      <c r="E4" s="335" t="s">
        <v>47</v>
      </c>
      <c r="F4" s="335" t="s">
        <v>157</v>
      </c>
      <c r="G4" s="405" t="s">
        <v>159</v>
      </c>
      <c r="H4" s="405" t="s">
        <v>160</v>
      </c>
      <c r="I4" s="335" t="s">
        <v>158</v>
      </c>
      <c r="J4" s="410"/>
      <c r="K4" s="412" t="s">
        <v>72</v>
      </c>
      <c r="L4" s="405" t="s">
        <v>50</v>
      </c>
      <c r="M4" s="406" t="s">
        <v>46</v>
      </c>
      <c r="N4" s="407" t="s">
        <v>102</v>
      </c>
      <c r="O4" s="408" t="s">
        <v>49</v>
      </c>
      <c r="P4" s="432"/>
      <c r="Q4" s="432"/>
      <c r="R4" s="408"/>
      <c r="S4" s="409" t="s">
        <v>51</v>
      </c>
      <c r="T4" s="410"/>
      <c r="U4" s="411" t="s">
        <v>158</v>
      </c>
      <c r="V4" s="432"/>
      <c r="W4" s="424" t="s">
        <v>161</v>
      </c>
    </row>
    <row r="5" spans="1:23" s="144" customFormat="1" ht="15" customHeight="1" thickTop="1" thickBot="1" x14ac:dyDescent="0.25">
      <c r="A5" s="485">
        <v>1</v>
      </c>
      <c r="B5" s="486"/>
      <c r="C5" s="75">
        <v>2</v>
      </c>
      <c r="D5" s="75">
        <v>3</v>
      </c>
      <c r="E5" s="76">
        <v>4</v>
      </c>
      <c r="F5" s="76">
        <v>5</v>
      </c>
      <c r="G5" s="413">
        <v>6</v>
      </c>
      <c r="H5" s="414">
        <v>7</v>
      </c>
      <c r="I5" s="76" t="s">
        <v>164</v>
      </c>
      <c r="J5" s="415"/>
      <c r="K5" s="416"/>
      <c r="L5" s="414"/>
      <c r="M5" s="417"/>
      <c r="N5" s="417"/>
      <c r="O5" s="414"/>
      <c r="P5" s="433"/>
      <c r="Q5" s="433"/>
      <c r="R5" s="418"/>
      <c r="S5" s="419"/>
      <c r="T5" s="420"/>
      <c r="U5" s="421"/>
      <c r="V5" s="433"/>
      <c r="W5" s="477">
        <v>9</v>
      </c>
    </row>
    <row r="6" spans="1:23" s="12" customFormat="1" ht="15.75" thickBot="1" x14ac:dyDescent="0.3">
      <c r="A6" s="18" t="s">
        <v>3</v>
      </c>
      <c r="B6" s="4"/>
      <c r="C6" s="5"/>
      <c r="D6" s="42">
        <v>8</v>
      </c>
      <c r="E6" s="330">
        <f>SUM(E7,E10,E13)</f>
        <v>63550000</v>
      </c>
      <c r="F6" s="330">
        <f t="shared" ref="F6:I6" si="0">SUM(F7,F10,F13)</f>
        <v>63550000</v>
      </c>
      <c r="G6" s="427">
        <f>SUM(G7,G10,G13)</f>
        <v>62134947.5</v>
      </c>
      <c r="H6" s="330">
        <f>SUM(H7,H10,H13)</f>
        <v>1948243.5</v>
      </c>
      <c r="I6" s="330">
        <f t="shared" si="0"/>
        <v>60186704</v>
      </c>
      <c r="J6" s="434"/>
      <c r="K6" s="147"/>
      <c r="L6" s="139">
        <f>SUM(L7,L10,L13)</f>
        <v>301</v>
      </c>
      <c r="M6" s="48">
        <f t="shared" ref="M6:O6" si="1">SUM(M7,M10,M13)</f>
        <v>91552107</v>
      </c>
      <c r="N6" s="65">
        <f t="shared" si="1"/>
        <v>238</v>
      </c>
      <c r="O6" s="48">
        <f t="shared" si="1"/>
        <v>67154861</v>
      </c>
      <c r="P6" s="435"/>
      <c r="Q6" s="435"/>
      <c r="R6" s="48"/>
      <c r="S6" s="140">
        <f t="shared" ref="S6" si="2">SUM(S7,S10,S13)</f>
        <v>0</v>
      </c>
      <c r="T6" s="120"/>
      <c r="U6" s="115">
        <f t="shared" ref="U6:U37" si="3">G6-H6</f>
        <v>60186704</v>
      </c>
      <c r="V6" s="435"/>
      <c r="W6" s="369">
        <f>SUM(W7,W10,W13)</f>
        <v>213777.12</v>
      </c>
    </row>
    <row r="7" spans="1:23" s="12" customFormat="1" ht="14.25" x14ac:dyDescent="0.2">
      <c r="A7" s="197" t="s">
        <v>4</v>
      </c>
      <c r="B7" s="437" t="s">
        <v>111</v>
      </c>
      <c r="C7" s="438"/>
      <c r="D7" s="439"/>
      <c r="E7" s="132">
        <f>SUM(E8:E9)</f>
        <v>900000</v>
      </c>
      <c r="F7" s="132">
        <f t="shared" ref="F7:S7" si="4">SUM(F8:F9)</f>
        <v>950000</v>
      </c>
      <c r="G7" s="132">
        <f>SUM(G8:G9)</f>
        <v>950000</v>
      </c>
      <c r="H7" s="132">
        <f t="shared" ref="H7" si="5">SUM(H8:H9)</f>
        <v>0</v>
      </c>
      <c r="I7" s="132">
        <f t="shared" si="4"/>
        <v>950000</v>
      </c>
      <c r="J7" s="440"/>
      <c r="K7" s="149" t="s">
        <v>70</v>
      </c>
      <c r="L7" s="188">
        <f>SUM(L8:L9)</f>
        <v>8</v>
      </c>
      <c r="M7" s="129">
        <f>SUM(M8:M9)</f>
        <v>1197500</v>
      </c>
      <c r="N7" s="130">
        <f>SUM(N8:N9)</f>
        <v>8</v>
      </c>
      <c r="O7" s="131">
        <f>SUM(O8:O9)</f>
        <v>950000</v>
      </c>
      <c r="P7" s="441"/>
      <c r="Q7" s="441"/>
      <c r="R7" s="132"/>
      <c r="S7" s="133">
        <f t="shared" si="4"/>
        <v>0</v>
      </c>
      <c r="T7" s="134"/>
      <c r="U7" s="135">
        <f t="shared" si="3"/>
        <v>950000</v>
      </c>
      <c r="V7" s="441"/>
      <c r="W7" s="478">
        <f t="shared" ref="W7:W22" si="6">R7-S7</f>
        <v>0</v>
      </c>
    </row>
    <row r="8" spans="1:23" s="12" customFormat="1" ht="14.25" x14ac:dyDescent="0.2">
      <c r="A8" s="20" t="s">
        <v>5</v>
      </c>
      <c r="B8" s="8" t="s">
        <v>6</v>
      </c>
      <c r="C8" s="9">
        <v>435</v>
      </c>
      <c r="D8" s="38"/>
      <c r="E8" s="220">
        <v>100000</v>
      </c>
      <c r="F8" s="220">
        <v>270000</v>
      </c>
      <c r="G8" s="40">
        <v>270000</v>
      </c>
      <c r="H8" s="40">
        <v>0</v>
      </c>
      <c r="I8" s="220">
        <v>270000</v>
      </c>
      <c r="J8" s="98"/>
      <c r="K8" s="151" t="s">
        <v>143</v>
      </c>
      <c r="L8" s="187">
        <v>4</v>
      </c>
      <c r="M8" s="45">
        <v>270000</v>
      </c>
      <c r="N8" s="90">
        <v>4</v>
      </c>
      <c r="O8" s="46">
        <v>270000</v>
      </c>
      <c r="R8" s="40"/>
      <c r="S8" s="83"/>
      <c r="T8" s="62"/>
      <c r="U8" s="136">
        <f t="shared" si="3"/>
        <v>270000</v>
      </c>
      <c r="W8" s="479">
        <f t="shared" si="6"/>
        <v>0</v>
      </c>
    </row>
    <row r="9" spans="1:23" s="12" customFormat="1" ht="14.25" x14ac:dyDescent="0.2">
      <c r="A9" s="21"/>
      <c r="B9" s="10" t="s">
        <v>7</v>
      </c>
      <c r="C9" s="9">
        <v>436</v>
      </c>
      <c r="D9" s="38"/>
      <c r="E9" s="220">
        <v>800000</v>
      </c>
      <c r="F9" s="220">
        <v>680000</v>
      </c>
      <c r="G9" s="41">
        <v>680000</v>
      </c>
      <c r="H9" s="41">
        <v>0</v>
      </c>
      <c r="I9" s="220">
        <v>680000</v>
      </c>
      <c r="J9" s="98"/>
      <c r="K9" s="151" t="s">
        <v>143</v>
      </c>
      <c r="L9" s="187">
        <v>4</v>
      </c>
      <c r="M9" s="45">
        <v>927500</v>
      </c>
      <c r="N9" s="90">
        <v>4</v>
      </c>
      <c r="O9" s="46">
        <v>680000</v>
      </c>
      <c r="R9" s="40"/>
      <c r="S9" s="84"/>
      <c r="T9" s="62"/>
      <c r="U9" s="137">
        <f t="shared" si="3"/>
        <v>680000</v>
      </c>
      <c r="W9" s="480">
        <f t="shared" si="6"/>
        <v>0</v>
      </c>
    </row>
    <row r="10" spans="1:23" s="12" customFormat="1" ht="14.25" x14ac:dyDescent="0.2">
      <c r="A10" s="30" t="s">
        <v>4</v>
      </c>
      <c r="B10" s="6" t="s">
        <v>110</v>
      </c>
      <c r="C10" s="7"/>
      <c r="D10" s="55"/>
      <c r="E10" s="39">
        <f>SUM(E11:E12)</f>
        <v>650000</v>
      </c>
      <c r="F10" s="39">
        <f>SUM(F11:F12)</f>
        <v>719500</v>
      </c>
      <c r="G10" s="43">
        <f>SUM(G11:G12)</f>
        <v>719500</v>
      </c>
      <c r="H10" s="39">
        <f>SUM(H11:H12)</f>
        <v>0</v>
      </c>
      <c r="I10" s="39">
        <f>SUM(I11:I12)</f>
        <v>719500</v>
      </c>
      <c r="J10" s="25"/>
      <c r="K10" s="152" t="s">
        <v>70</v>
      </c>
      <c r="L10" s="92">
        <f>SUM(L11:L12)</f>
        <v>17</v>
      </c>
      <c r="M10" s="43">
        <f>SUM(M11:M12)</f>
        <v>719500</v>
      </c>
      <c r="N10" s="66">
        <f t="shared" ref="N10" si="7">SUM(N11:N12)</f>
        <v>17</v>
      </c>
      <c r="O10" s="43">
        <f>SUM(O11:O12)</f>
        <v>719500</v>
      </c>
      <c r="R10" s="43"/>
      <c r="S10" s="61">
        <f t="shared" ref="S10" si="8">SUM(S11:S12)</f>
        <v>0</v>
      </c>
      <c r="T10" s="64"/>
      <c r="U10" s="138">
        <f t="shared" si="3"/>
        <v>719500</v>
      </c>
      <c r="W10" s="61">
        <f t="shared" si="6"/>
        <v>0</v>
      </c>
    </row>
    <row r="11" spans="1:23" s="12" customFormat="1" ht="14.25" x14ac:dyDescent="0.2">
      <c r="A11" s="20" t="s">
        <v>5</v>
      </c>
      <c r="B11" s="34" t="s">
        <v>8</v>
      </c>
      <c r="C11" s="9">
        <v>430</v>
      </c>
      <c r="D11" s="38"/>
      <c r="E11" s="220">
        <v>350000</v>
      </c>
      <c r="F11" s="220">
        <v>420000</v>
      </c>
      <c r="G11" s="40">
        <v>420000</v>
      </c>
      <c r="H11" s="40">
        <v>0</v>
      </c>
      <c r="I11" s="220">
        <v>420000</v>
      </c>
      <c r="J11" s="98"/>
      <c r="K11" s="151" t="s">
        <v>143</v>
      </c>
      <c r="L11" s="187">
        <v>5</v>
      </c>
      <c r="M11" s="45">
        <v>420000</v>
      </c>
      <c r="N11" s="90">
        <v>5</v>
      </c>
      <c r="O11" s="46">
        <v>420000</v>
      </c>
      <c r="R11" s="40"/>
      <c r="S11" s="83"/>
      <c r="T11" s="62"/>
      <c r="U11" s="136">
        <f t="shared" si="3"/>
        <v>420000</v>
      </c>
      <c r="W11" s="479">
        <f t="shared" si="6"/>
        <v>0</v>
      </c>
    </row>
    <row r="12" spans="1:23" s="12" customFormat="1" ht="14.25" x14ac:dyDescent="0.2">
      <c r="A12" s="21"/>
      <c r="B12" s="35" t="s">
        <v>9</v>
      </c>
      <c r="C12" s="36">
        <v>431</v>
      </c>
      <c r="D12" s="60"/>
      <c r="E12" s="256">
        <v>300000</v>
      </c>
      <c r="F12" s="256">
        <v>299500</v>
      </c>
      <c r="G12" s="41">
        <v>299500</v>
      </c>
      <c r="H12" s="41">
        <v>0</v>
      </c>
      <c r="I12" s="256">
        <v>299500</v>
      </c>
      <c r="J12" s="98"/>
      <c r="K12" s="151" t="s">
        <v>143</v>
      </c>
      <c r="L12" s="94">
        <v>12</v>
      </c>
      <c r="M12" s="85">
        <v>299500</v>
      </c>
      <c r="N12" s="91">
        <v>12</v>
      </c>
      <c r="O12" s="47">
        <v>299500</v>
      </c>
      <c r="R12" s="40"/>
      <c r="S12" s="84"/>
      <c r="T12" s="62"/>
      <c r="U12" s="137">
        <f t="shared" si="3"/>
        <v>299500</v>
      </c>
      <c r="W12" s="480">
        <f t="shared" si="6"/>
        <v>0</v>
      </c>
    </row>
    <row r="13" spans="1:23" s="12" customFormat="1" ht="14.25" x14ac:dyDescent="0.2">
      <c r="A13" s="31" t="s">
        <v>4</v>
      </c>
      <c r="B13" s="37" t="s">
        <v>112</v>
      </c>
      <c r="C13" s="7"/>
      <c r="D13" s="55"/>
      <c r="E13" s="39">
        <f>SUM(E14:E18)</f>
        <v>62000000</v>
      </c>
      <c r="F13" s="39">
        <f>SUM(F14:F18)</f>
        <v>61880500</v>
      </c>
      <c r="G13" s="44">
        <f>SUM(G14:G18)</f>
        <v>60465447.5</v>
      </c>
      <c r="H13" s="39">
        <f>SUM(H14:H18)</f>
        <v>1948243.5</v>
      </c>
      <c r="I13" s="39">
        <f>SUM(I14:I18)</f>
        <v>58517204</v>
      </c>
      <c r="J13" s="25"/>
      <c r="K13" s="152" t="s">
        <v>70</v>
      </c>
      <c r="L13" s="92">
        <f t="shared" ref="L13:O13" si="9">SUM(L14:L18)</f>
        <v>276</v>
      </c>
      <c r="M13" s="43">
        <f t="shared" si="9"/>
        <v>89635107</v>
      </c>
      <c r="N13" s="89">
        <f t="shared" si="9"/>
        <v>213</v>
      </c>
      <c r="O13" s="44">
        <f t="shared" si="9"/>
        <v>65485361</v>
      </c>
      <c r="R13" s="44"/>
      <c r="S13" s="61">
        <f t="shared" ref="S13" si="10">SUM(S14:S18)</f>
        <v>0</v>
      </c>
      <c r="T13" s="64"/>
      <c r="U13" s="138">
        <f t="shared" si="3"/>
        <v>58517204</v>
      </c>
      <c r="W13" s="61">
        <f>SUM(W14:W18)</f>
        <v>213777.12</v>
      </c>
    </row>
    <row r="14" spans="1:23" s="12" customFormat="1" ht="14.25" x14ac:dyDescent="0.2">
      <c r="A14" s="32" t="s">
        <v>5</v>
      </c>
      <c r="B14" s="38" t="s">
        <v>10</v>
      </c>
      <c r="C14" s="9">
        <v>441</v>
      </c>
      <c r="D14" s="38"/>
      <c r="E14" s="220">
        <v>1000000</v>
      </c>
      <c r="F14" s="220">
        <v>1246045</v>
      </c>
      <c r="G14" s="220">
        <v>1116045</v>
      </c>
      <c r="H14" s="220">
        <v>283845</v>
      </c>
      <c r="I14" s="220">
        <v>832200</v>
      </c>
      <c r="J14" s="98"/>
      <c r="K14" s="151" t="s">
        <v>143</v>
      </c>
      <c r="L14" s="219">
        <v>14</v>
      </c>
      <c r="M14" s="250">
        <v>1246045</v>
      </c>
      <c r="N14" s="251">
        <v>14</v>
      </c>
      <c r="O14" s="252">
        <v>1246045</v>
      </c>
      <c r="R14" s="220"/>
      <c r="S14" s="22"/>
      <c r="T14" s="62"/>
      <c r="U14" s="125">
        <f t="shared" si="3"/>
        <v>832200</v>
      </c>
      <c r="W14" s="479">
        <f t="shared" si="6"/>
        <v>0</v>
      </c>
    </row>
    <row r="15" spans="1:23" s="12" customFormat="1" ht="14.25" x14ac:dyDescent="0.2">
      <c r="A15" s="33"/>
      <c r="B15" s="38" t="s">
        <v>11</v>
      </c>
      <c r="C15" s="9">
        <v>443</v>
      </c>
      <c r="D15" s="38"/>
      <c r="E15" s="220">
        <v>40000000</v>
      </c>
      <c r="F15" s="220">
        <v>44374151</v>
      </c>
      <c r="G15" s="220">
        <v>43613917.5</v>
      </c>
      <c r="H15" s="220">
        <v>758468</v>
      </c>
      <c r="I15" s="220">
        <v>42855449.5</v>
      </c>
      <c r="J15" s="98"/>
      <c r="K15" s="151" t="s">
        <v>143</v>
      </c>
      <c r="L15" s="219">
        <v>148</v>
      </c>
      <c r="M15" s="250">
        <v>56329095</v>
      </c>
      <c r="N15" s="251">
        <v>121</v>
      </c>
      <c r="O15" s="252">
        <v>46604027</v>
      </c>
      <c r="R15" s="220"/>
      <c r="S15" s="22"/>
      <c r="T15" s="62"/>
      <c r="U15" s="125">
        <f t="shared" si="3"/>
        <v>42855449.5</v>
      </c>
      <c r="W15" s="479">
        <v>88999.15</v>
      </c>
    </row>
    <row r="16" spans="1:23" s="12" customFormat="1" ht="14.25" x14ac:dyDescent="0.2">
      <c r="A16" s="33"/>
      <c r="B16" s="38" t="s">
        <v>12</v>
      </c>
      <c r="C16" s="9">
        <v>444</v>
      </c>
      <c r="D16" s="38"/>
      <c r="E16" s="220">
        <v>4000000</v>
      </c>
      <c r="F16" s="220">
        <v>4000000</v>
      </c>
      <c r="G16" s="220">
        <v>3995960</v>
      </c>
      <c r="H16" s="220">
        <v>452284</v>
      </c>
      <c r="I16" s="220">
        <v>3543676</v>
      </c>
      <c r="J16" s="98"/>
      <c r="K16" s="151" t="s">
        <v>143</v>
      </c>
      <c r="L16" s="219">
        <v>47</v>
      </c>
      <c r="M16" s="250">
        <v>8062405</v>
      </c>
      <c r="N16" s="251">
        <v>23</v>
      </c>
      <c r="O16" s="252">
        <v>4356960</v>
      </c>
      <c r="R16" s="220"/>
      <c r="S16" s="22"/>
      <c r="T16" s="62"/>
      <c r="U16" s="125">
        <f t="shared" si="3"/>
        <v>3543676</v>
      </c>
      <c r="W16" s="479">
        <v>69347.5</v>
      </c>
    </row>
    <row r="17" spans="1:23" s="12" customFormat="1" ht="14.25" x14ac:dyDescent="0.2">
      <c r="A17" s="33"/>
      <c r="B17" s="38" t="s">
        <v>52</v>
      </c>
      <c r="C17" s="9">
        <v>645</v>
      </c>
      <c r="D17" s="38"/>
      <c r="E17" s="220">
        <v>10000000</v>
      </c>
      <c r="F17" s="220">
        <v>10000000</v>
      </c>
      <c r="G17" s="220">
        <v>9518025</v>
      </c>
      <c r="H17" s="220">
        <v>450271.5</v>
      </c>
      <c r="I17" s="220">
        <v>9067753.5</v>
      </c>
      <c r="J17" s="98"/>
      <c r="K17" s="151" t="s">
        <v>143</v>
      </c>
      <c r="L17" s="219">
        <v>24</v>
      </c>
      <c r="M17" s="250">
        <v>21737258</v>
      </c>
      <c r="N17" s="251">
        <v>12</v>
      </c>
      <c r="O17" s="252">
        <v>11018025</v>
      </c>
      <c r="R17" s="220"/>
      <c r="S17" s="22"/>
      <c r="T17" s="62"/>
      <c r="U17" s="125">
        <f t="shared" si="3"/>
        <v>9067753.5</v>
      </c>
      <c r="W17" s="479">
        <v>21017.5</v>
      </c>
    </row>
    <row r="18" spans="1:23" s="12" customFormat="1" thickBot="1" x14ac:dyDescent="0.25">
      <c r="A18" s="33"/>
      <c r="B18" s="56" t="s">
        <v>53</v>
      </c>
      <c r="C18" s="9">
        <v>646</v>
      </c>
      <c r="D18" s="38"/>
      <c r="E18" s="220">
        <v>7000000</v>
      </c>
      <c r="F18" s="220">
        <v>2260304</v>
      </c>
      <c r="G18" s="220">
        <v>2221500</v>
      </c>
      <c r="H18" s="220">
        <v>3375</v>
      </c>
      <c r="I18" s="220">
        <v>2218125</v>
      </c>
      <c r="J18" s="98"/>
      <c r="K18" s="151" t="s">
        <v>143</v>
      </c>
      <c r="L18" s="219">
        <v>43</v>
      </c>
      <c r="M18" s="250">
        <v>2260304</v>
      </c>
      <c r="N18" s="251">
        <v>43</v>
      </c>
      <c r="O18" s="252">
        <v>2260304</v>
      </c>
      <c r="R18" s="220"/>
      <c r="S18" s="22"/>
      <c r="T18" s="62"/>
      <c r="U18" s="125">
        <f t="shared" si="3"/>
        <v>2218125</v>
      </c>
      <c r="W18" s="481">
        <v>34412.97</v>
      </c>
    </row>
    <row r="19" spans="1:23" s="13" customFormat="1" ht="18" customHeight="1" thickBot="1" x14ac:dyDescent="0.3">
      <c r="A19" s="18" t="s">
        <v>13</v>
      </c>
      <c r="B19" s="4"/>
      <c r="C19" s="5"/>
      <c r="D19" s="42">
        <v>9</v>
      </c>
      <c r="E19" s="330">
        <f>SUM(E20,E21,E24,E27)</f>
        <v>14875000</v>
      </c>
      <c r="F19" s="330">
        <f>SUM(F20,F21,F24,F27)</f>
        <v>11892701</v>
      </c>
      <c r="G19" s="428">
        <f>SUM(G20,G21,G24,G27)</f>
        <v>11866626</v>
      </c>
      <c r="H19" s="428">
        <f>SUM(H20,H21,H24,H27)</f>
        <v>140699.5</v>
      </c>
      <c r="I19" s="330">
        <f>SUM(I20,I21,I24,I27)</f>
        <v>11725926.5</v>
      </c>
      <c r="J19" s="24"/>
      <c r="K19" s="154" t="s">
        <v>70</v>
      </c>
      <c r="L19" s="205">
        <f t="shared" ref="L19:O19" si="11">SUM(L20,L21,L24,L27)</f>
        <v>330</v>
      </c>
      <c r="M19" s="206">
        <f t="shared" si="11"/>
        <v>16118161.5</v>
      </c>
      <c r="N19" s="205">
        <f t="shared" si="11"/>
        <v>329</v>
      </c>
      <c r="O19" s="206">
        <f t="shared" si="11"/>
        <v>11867776</v>
      </c>
      <c r="P19" s="442"/>
      <c r="Q19" s="442"/>
      <c r="R19" s="206"/>
      <c r="S19" s="207">
        <f t="shared" ref="S19" si="12">SUM(S20,S21,S24,S27)</f>
        <v>0</v>
      </c>
      <c r="T19" s="208"/>
      <c r="U19" s="209">
        <f t="shared" si="3"/>
        <v>11725926.5</v>
      </c>
      <c r="V19" s="24"/>
      <c r="W19" s="369">
        <f>SUM(W20,W21,W24,W27)</f>
        <v>8904.6</v>
      </c>
    </row>
    <row r="20" spans="1:23" x14ac:dyDescent="0.25">
      <c r="A20" s="49" t="s">
        <v>4</v>
      </c>
      <c r="B20" s="72" t="s">
        <v>96</v>
      </c>
      <c r="C20" s="50">
        <v>450</v>
      </c>
      <c r="D20" s="78"/>
      <c r="E20" s="272">
        <v>7375000</v>
      </c>
      <c r="F20" s="272">
        <v>4375000</v>
      </c>
      <c r="G20" s="59">
        <v>4354925</v>
      </c>
      <c r="H20" s="59">
        <v>5250</v>
      </c>
      <c r="I20" s="272">
        <v>4349675</v>
      </c>
      <c r="J20" s="25"/>
      <c r="K20" s="191" t="s">
        <v>71</v>
      </c>
      <c r="L20" s="189">
        <v>71</v>
      </c>
      <c r="M20" s="116">
        <v>4756080</v>
      </c>
      <c r="N20" s="88">
        <v>71</v>
      </c>
      <c r="O20" s="117">
        <v>4349675</v>
      </c>
      <c r="P20" s="443"/>
      <c r="Q20" s="443"/>
      <c r="R20" s="118"/>
      <c r="S20" s="119"/>
      <c r="T20" s="64"/>
      <c r="U20" s="127">
        <f t="shared" si="3"/>
        <v>4349675</v>
      </c>
      <c r="V20" s="12"/>
      <c r="W20" s="127">
        <f t="shared" si="6"/>
        <v>0</v>
      </c>
    </row>
    <row r="21" spans="1:23" x14ac:dyDescent="0.25">
      <c r="A21" s="19" t="s">
        <v>4</v>
      </c>
      <c r="B21" s="52" t="s">
        <v>113</v>
      </c>
      <c r="C21" s="53"/>
      <c r="D21" s="77"/>
      <c r="E21" s="39">
        <f>SUM(E22:E23)</f>
        <v>1000000</v>
      </c>
      <c r="F21" s="39">
        <f>SUM(F22:F23)</f>
        <v>1003701</v>
      </c>
      <c r="G21" s="43">
        <f>SUM(G22:G23)</f>
        <v>997701</v>
      </c>
      <c r="H21" s="39">
        <f>SUM(H22:H23)</f>
        <v>24315.5</v>
      </c>
      <c r="I21" s="39">
        <f>SUM(I22:I23)</f>
        <v>973385.5</v>
      </c>
      <c r="J21" s="25"/>
      <c r="K21" s="152" t="s">
        <v>70</v>
      </c>
      <c r="L21" s="92">
        <f t="shared" ref="L21:O21" si="13">SUM(L22:L23)</f>
        <v>144</v>
      </c>
      <c r="M21" s="43">
        <f t="shared" si="13"/>
        <v>1399869</v>
      </c>
      <c r="N21" s="66">
        <f t="shared" si="13"/>
        <v>144</v>
      </c>
      <c r="O21" s="43">
        <f t="shared" si="13"/>
        <v>1003701</v>
      </c>
      <c r="P21" s="443"/>
      <c r="Q21" s="443"/>
      <c r="R21" s="43"/>
      <c r="S21" s="61">
        <f t="shared" ref="S21" si="14">SUM(S22:S23)</f>
        <v>0</v>
      </c>
      <c r="T21" s="64"/>
      <c r="U21" s="138">
        <f t="shared" si="3"/>
        <v>973385.5</v>
      </c>
      <c r="V21" s="12"/>
      <c r="W21" s="61">
        <f t="shared" si="6"/>
        <v>0</v>
      </c>
    </row>
    <row r="22" spans="1:23" s="99" customFormat="1" ht="12.75" x14ac:dyDescent="0.2">
      <c r="A22" s="51" t="s">
        <v>5</v>
      </c>
      <c r="B22" s="54" t="s">
        <v>14</v>
      </c>
      <c r="C22" s="38">
        <v>455</v>
      </c>
      <c r="D22" s="38"/>
      <c r="E22" s="220">
        <v>500000</v>
      </c>
      <c r="F22" s="220">
        <v>498309</v>
      </c>
      <c r="G22" s="220">
        <v>498309</v>
      </c>
      <c r="H22" s="220">
        <v>6532.5</v>
      </c>
      <c r="I22" s="220">
        <v>491776.5</v>
      </c>
      <c r="J22" s="98"/>
      <c r="K22" s="151" t="s">
        <v>85</v>
      </c>
      <c r="L22" s="219">
        <v>58</v>
      </c>
      <c r="M22" s="250">
        <v>576309</v>
      </c>
      <c r="N22" s="470">
        <v>58</v>
      </c>
      <c r="O22" s="220">
        <v>498309</v>
      </c>
      <c r="P22" s="105"/>
      <c r="Q22" s="105"/>
      <c r="R22" s="220"/>
      <c r="S22" s="308"/>
      <c r="T22" s="62"/>
      <c r="U22" s="125">
        <f t="shared" si="3"/>
        <v>491776.5</v>
      </c>
      <c r="V22" s="105"/>
      <c r="W22" s="479">
        <f t="shared" si="6"/>
        <v>0</v>
      </c>
    </row>
    <row r="23" spans="1:23" s="99" customFormat="1" ht="12.75" x14ac:dyDescent="0.2">
      <c r="A23" s="51"/>
      <c r="B23" s="54" t="s">
        <v>15</v>
      </c>
      <c r="C23" s="38">
        <v>456</v>
      </c>
      <c r="D23" s="38"/>
      <c r="E23" s="220">
        <v>500000</v>
      </c>
      <c r="F23" s="256">
        <v>505392</v>
      </c>
      <c r="G23" s="314">
        <v>499392</v>
      </c>
      <c r="H23" s="256">
        <v>17783</v>
      </c>
      <c r="I23" s="220">
        <v>481609</v>
      </c>
      <c r="J23" s="98"/>
      <c r="K23" s="155" t="s">
        <v>85</v>
      </c>
      <c r="L23" s="219">
        <v>86</v>
      </c>
      <c r="M23" s="250">
        <v>823560</v>
      </c>
      <c r="N23" s="470">
        <v>86</v>
      </c>
      <c r="O23" s="220">
        <v>505392</v>
      </c>
      <c r="P23" s="105"/>
      <c r="Q23" s="105"/>
      <c r="R23" s="220"/>
      <c r="S23" s="308"/>
      <c r="T23" s="62"/>
      <c r="U23" s="126">
        <f t="shared" si="3"/>
        <v>481609</v>
      </c>
      <c r="V23" s="105"/>
      <c r="W23" s="480">
        <f>R23-S23</f>
        <v>0</v>
      </c>
    </row>
    <row r="24" spans="1:23" ht="28.5" customHeight="1" x14ac:dyDescent="0.25">
      <c r="A24" s="19" t="s">
        <v>4</v>
      </c>
      <c r="B24" s="74" t="s">
        <v>114</v>
      </c>
      <c r="C24" s="7"/>
      <c r="D24" s="55"/>
      <c r="E24" s="39">
        <f>SUM(E25:E26)</f>
        <v>3000000</v>
      </c>
      <c r="F24" s="39">
        <f>SUM(F25:F26)</f>
        <v>3000000</v>
      </c>
      <c r="G24" s="43">
        <f>SUM(G25:G26)</f>
        <v>3000000</v>
      </c>
      <c r="H24" s="39">
        <f>SUM(H25:H26)</f>
        <v>0</v>
      </c>
      <c r="I24" s="39">
        <f>SUM(I25:I26)</f>
        <v>3000000</v>
      </c>
      <c r="J24" s="25"/>
      <c r="K24" s="152" t="s">
        <v>70</v>
      </c>
      <c r="L24" s="92">
        <f t="shared" ref="L24:O24" si="15">SUM(L25:L26)</f>
        <v>12</v>
      </c>
      <c r="M24" s="203">
        <f>SUM(M25:M26)</f>
        <v>4175989.5</v>
      </c>
      <c r="N24" s="92">
        <f t="shared" si="15"/>
        <v>11</v>
      </c>
      <c r="O24" s="39">
        <f t="shared" si="15"/>
        <v>3000000</v>
      </c>
      <c r="P24" s="443"/>
      <c r="Q24" s="443"/>
      <c r="R24" s="39"/>
      <c r="S24" s="204">
        <f t="shared" ref="S24" si="16">SUM(S25:S26)</f>
        <v>0</v>
      </c>
      <c r="T24" s="64"/>
      <c r="U24" s="138">
        <f t="shared" si="3"/>
        <v>3000000</v>
      </c>
      <c r="V24" s="12"/>
      <c r="W24" s="61">
        <f t="shared" ref="W24:W87" si="17">R24-S24</f>
        <v>0</v>
      </c>
    </row>
    <row r="25" spans="1:23" s="99" customFormat="1" ht="28.5" customHeight="1" x14ac:dyDescent="0.2">
      <c r="A25" s="63" t="s">
        <v>5</v>
      </c>
      <c r="B25" s="54" t="s">
        <v>16</v>
      </c>
      <c r="C25" s="9">
        <v>460</v>
      </c>
      <c r="D25" s="38"/>
      <c r="E25" s="220">
        <v>2500000</v>
      </c>
      <c r="F25" s="220">
        <v>3000000</v>
      </c>
      <c r="G25" s="376">
        <v>3000000</v>
      </c>
      <c r="H25" s="220">
        <v>0</v>
      </c>
      <c r="I25" s="220">
        <v>3000000</v>
      </c>
      <c r="J25" s="98"/>
      <c r="K25" s="151" t="s">
        <v>73</v>
      </c>
      <c r="L25" s="219">
        <v>12</v>
      </c>
      <c r="M25" s="471">
        <v>4175989.5</v>
      </c>
      <c r="N25" s="472">
        <v>11</v>
      </c>
      <c r="O25" s="337">
        <v>3000000</v>
      </c>
      <c r="P25" s="105"/>
      <c r="Q25" s="105"/>
      <c r="R25" s="319"/>
      <c r="S25" s="320"/>
      <c r="T25" s="62"/>
      <c r="U25" s="125">
        <f t="shared" si="3"/>
        <v>3000000</v>
      </c>
      <c r="V25" s="105"/>
      <c r="W25" s="479">
        <f t="shared" si="17"/>
        <v>0</v>
      </c>
    </row>
    <row r="26" spans="1:23" s="99" customFormat="1" ht="30" customHeight="1" x14ac:dyDescent="0.2">
      <c r="A26" s="21"/>
      <c r="B26" s="334" t="s">
        <v>100</v>
      </c>
      <c r="C26" s="36">
        <v>461</v>
      </c>
      <c r="D26" s="60"/>
      <c r="E26" s="256">
        <v>500000</v>
      </c>
      <c r="F26" s="256">
        <v>0</v>
      </c>
      <c r="G26" s="256">
        <v>0</v>
      </c>
      <c r="H26" s="256">
        <v>0</v>
      </c>
      <c r="I26" s="256">
        <v>0</v>
      </c>
      <c r="J26" s="98"/>
      <c r="K26" s="155" t="s">
        <v>73</v>
      </c>
      <c r="L26" s="313">
        <v>0</v>
      </c>
      <c r="M26" s="347">
        <v>0</v>
      </c>
      <c r="N26" s="313">
        <v>0</v>
      </c>
      <c r="O26" s="316">
        <v>0</v>
      </c>
      <c r="P26" s="105"/>
      <c r="Q26" s="105"/>
      <c r="R26" s="319"/>
      <c r="S26" s="364"/>
      <c r="T26" s="62"/>
      <c r="U26" s="126">
        <f t="shared" si="3"/>
        <v>0</v>
      </c>
      <c r="V26" s="105"/>
      <c r="W26" s="480">
        <f t="shared" si="17"/>
        <v>0</v>
      </c>
    </row>
    <row r="27" spans="1:23" ht="30.75" customHeight="1" x14ac:dyDescent="0.25">
      <c r="A27" s="19" t="s">
        <v>4</v>
      </c>
      <c r="B27" s="74" t="s">
        <v>115</v>
      </c>
      <c r="C27" s="7"/>
      <c r="D27" s="55"/>
      <c r="E27" s="39">
        <f>SUM(E28:E29)</f>
        <v>3500000</v>
      </c>
      <c r="F27" s="39">
        <f>SUM(F28:F29)</f>
        <v>3514000</v>
      </c>
      <c r="G27" s="44">
        <f>SUM(G28:G29)</f>
        <v>3514000</v>
      </c>
      <c r="H27" s="39">
        <f t="shared" ref="H27" si="18">SUM(H28:H29)</f>
        <v>111134</v>
      </c>
      <c r="I27" s="39">
        <f>SUM(I28:I29)</f>
        <v>3402866</v>
      </c>
      <c r="J27" s="25"/>
      <c r="K27" s="152" t="s">
        <v>70</v>
      </c>
      <c r="L27" s="92">
        <f>SUM(L28:L29)</f>
        <v>103</v>
      </c>
      <c r="M27" s="43">
        <f>SUM(M28:M29)</f>
        <v>5786223</v>
      </c>
      <c r="N27" s="89">
        <f>SUM(N28:N29)</f>
        <v>103</v>
      </c>
      <c r="O27" s="44">
        <f>SUM(O28:O29)</f>
        <v>3514400</v>
      </c>
      <c r="P27" s="443"/>
      <c r="Q27" s="443"/>
      <c r="R27" s="44"/>
      <c r="S27" s="61">
        <f t="shared" ref="S27" si="19">SUM(S28:S29)</f>
        <v>0</v>
      </c>
      <c r="T27" s="64"/>
      <c r="U27" s="138">
        <f t="shared" si="3"/>
        <v>3402866</v>
      </c>
      <c r="V27" s="12"/>
      <c r="W27" s="61">
        <f>SUM(W28:W29)</f>
        <v>8904.6</v>
      </c>
    </row>
    <row r="28" spans="1:23" s="99" customFormat="1" ht="15" customHeight="1" x14ac:dyDescent="0.2">
      <c r="A28" s="20" t="s">
        <v>5</v>
      </c>
      <c r="B28" s="54" t="s">
        <v>17</v>
      </c>
      <c r="C28" s="9">
        <v>467</v>
      </c>
      <c r="D28" s="38"/>
      <c r="E28" s="220">
        <v>300000</v>
      </c>
      <c r="F28" s="220">
        <v>300000</v>
      </c>
      <c r="G28" s="220">
        <v>300000</v>
      </c>
      <c r="H28" s="220">
        <v>0</v>
      </c>
      <c r="I28" s="220">
        <v>300000</v>
      </c>
      <c r="J28" s="98"/>
      <c r="K28" s="151" t="s">
        <v>74</v>
      </c>
      <c r="L28" s="219">
        <v>4</v>
      </c>
      <c r="M28" s="250">
        <v>317000</v>
      </c>
      <c r="N28" s="251">
        <v>4</v>
      </c>
      <c r="O28" s="252">
        <v>300000</v>
      </c>
      <c r="P28" s="105"/>
      <c r="Q28" s="105"/>
      <c r="R28" s="319"/>
      <c r="S28" s="320"/>
      <c r="T28" s="62"/>
      <c r="U28" s="125">
        <f t="shared" si="3"/>
        <v>300000</v>
      </c>
      <c r="V28" s="105"/>
      <c r="W28" s="479">
        <f t="shared" si="17"/>
        <v>0</v>
      </c>
    </row>
    <row r="29" spans="1:23" s="99" customFormat="1" ht="40.5" customHeight="1" thickBot="1" x14ac:dyDescent="0.25">
      <c r="A29" s="86"/>
      <c r="B29" s="87" t="s">
        <v>69</v>
      </c>
      <c r="C29" s="87">
        <v>469</v>
      </c>
      <c r="D29" s="56"/>
      <c r="E29" s="230">
        <v>3200000</v>
      </c>
      <c r="F29" s="230">
        <v>3214000</v>
      </c>
      <c r="G29" s="220">
        <v>3214000</v>
      </c>
      <c r="H29" s="220">
        <v>111134</v>
      </c>
      <c r="I29" s="230">
        <v>3102866</v>
      </c>
      <c r="J29" s="98"/>
      <c r="K29" s="151" t="s">
        <v>74</v>
      </c>
      <c r="L29" s="219">
        <v>99</v>
      </c>
      <c r="M29" s="250">
        <v>5469223</v>
      </c>
      <c r="N29" s="251">
        <v>99</v>
      </c>
      <c r="O29" s="252">
        <v>3214400</v>
      </c>
      <c r="P29" s="105"/>
      <c r="Q29" s="105"/>
      <c r="R29" s="319"/>
      <c r="S29" s="320"/>
      <c r="T29" s="62"/>
      <c r="U29" s="125">
        <f t="shared" si="3"/>
        <v>3102866</v>
      </c>
      <c r="V29" s="105"/>
      <c r="W29" s="481">
        <v>8904.6</v>
      </c>
    </row>
    <row r="30" spans="1:23" s="13" customFormat="1" ht="18" customHeight="1" thickBot="1" x14ac:dyDescent="0.3">
      <c r="A30" s="18" t="s">
        <v>18</v>
      </c>
      <c r="B30" s="145"/>
      <c r="C30" s="5"/>
      <c r="D30" s="42">
        <v>10</v>
      </c>
      <c r="E30" s="330">
        <f>SUM(E31,E32,E33,E34)</f>
        <v>23905000</v>
      </c>
      <c r="F30" s="330">
        <f t="shared" ref="F30:I30" si="20">SUM(F31,F32,F33,F34)</f>
        <v>25705000</v>
      </c>
      <c r="G30" s="429">
        <f>SUM(G31,G32,G33,G34)</f>
        <v>25689050</v>
      </c>
      <c r="H30" s="428">
        <f>SUM(H31,H32,H33,H34)</f>
        <v>16000</v>
      </c>
      <c r="I30" s="330">
        <f t="shared" si="20"/>
        <v>25673050</v>
      </c>
      <c r="J30" s="24"/>
      <c r="K30" s="147" t="s">
        <v>70</v>
      </c>
      <c r="L30" s="205">
        <f>SUM(L31,L32,L33,L34)</f>
        <v>138</v>
      </c>
      <c r="M30" s="242">
        <f>SUM(M31,M32,M33,M34)</f>
        <v>27859742</v>
      </c>
      <c r="N30" s="243">
        <f>SUM(N31,N32,N33,N34)</f>
        <v>134</v>
      </c>
      <c r="O30" s="242">
        <f>SUM(O31,O32,O33,O34)</f>
        <v>25703550</v>
      </c>
      <c r="P30" s="442"/>
      <c r="Q30" s="442"/>
      <c r="R30" s="242"/>
      <c r="S30" s="207">
        <f t="shared" ref="S30" si="21">SUM(S31,S32,S33,S34)</f>
        <v>0</v>
      </c>
      <c r="T30" s="120"/>
      <c r="U30" s="209">
        <f t="shared" si="3"/>
        <v>25673050</v>
      </c>
      <c r="V30" s="24"/>
      <c r="W30" s="369">
        <f>SUM(W31:W37)</f>
        <v>13725.76</v>
      </c>
    </row>
    <row r="31" spans="1:23" s="101" customFormat="1" ht="29.25" customHeight="1" x14ac:dyDescent="0.2">
      <c r="A31" s="70" t="s">
        <v>4</v>
      </c>
      <c r="B31" s="73" t="s">
        <v>117</v>
      </c>
      <c r="C31" s="71">
        <v>495</v>
      </c>
      <c r="D31" s="79"/>
      <c r="E31" s="336">
        <v>525000</v>
      </c>
      <c r="F31" s="336">
        <v>525000</v>
      </c>
      <c r="G31" s="95">
        <v>509050</v>
      </c>
      <c r="H31" s="95">
        <v>0</v>
      </c>
      <c r="I31" s="336">
        <v>509050</v>
      </c>
      <c r="J31" s="156"/>
      <c r="K31" s="157" t="s">
        <v>95</v>
      </c>
      <c r="L31" s="190">
        <v>37</v>
      </c>
      <c r="M31" s="82">
        <v>719500</v>
      </c>
      <c r="N31" s="93">
        <v>34</v>
      </c>
      <c r="O31" s="121">
        <v>523550</v>
      </c>
      <c r="P31" s="444"/>
      <c r="Q31" s="444"/>
      <c r="R31" s="122"/>
      <c r="S31" s="123"/>
      <c r="T31" s="124"/>
      <c r="U31" s="127">
        <f t="shared" si="3"/>
        <v>509050</v>
      </c>
      <c r="V31" s="444"/>
      <c r="W31" s="127">
        <v>11450</v>
      </c>
    </row>
    <row r="32" spans="1:23" s="12" customFormat="1" ht="28.5" x14ac:dyDescent="0.2">
      <c r="A32" s="57" t="s">
        <v>4</v>
      </c>
      <c r="B32" s="80" t="s">
        <v>122</v>
      </c>
      <c r="C32" s="58">
        <v>520</v>
      </c>
      <c r="D32" s="158"/>
      <c r="E32" s="237">
        <v>600000</v>
      </c>
      <c r="F32" s="237">
        <v>600000</v>
      </c>
      <c r="G32" s="237">
        <v>600000</v>
      </c>
      <c r="H32" s="237">
        <v>6000</v>
      </c>
      <c r="I32" s="237">
        <v>594000</v>
      </c>
      <c r="J32" s="25"/>
      <c r="K32" s="159" t="s">
        <v>75</v>
      </c>
      <c r="L32" s="234">
        <v>44</v>
      </c>
      <c r="M32" s="244">
        <v>898308</v>
      </c>
      <c r="N32" s="235">
        <v>43</v>
      </c>
      <c r="O32" s="239">
        <v>600000</v>
      </c>
      <c r="R32" s="245"/>
      <c r="S32" s="246"/>
      <c r="T32" s="210"/>
      <c r="U32" s="241">
        <f t="shared" si="3"/>
        <v>594000</v>
      </c>
      <c r="W32" s="241">
        <v>1374.76</v>
      </c>
    </row>
    <row r="33" spans="1:23" ht="29.25" customHeight="1" x14ac:dyDescent="0.25">
      <c r="A33" s="57" t="s">
        <v>4</v>
      </c>
      <c r="B33" s="211" t="s">
        <v>120</v>
      </c>
      <c r="C33" s="58">
        <v>510</v>
      </c>
      <c r="D33" s="158"/>
      <c r="E33" s="237">
        <v>580000</v>
      </c>
      <c r="F33" s="237">
        <v>580000</v>
      </c>
      <c r="G33" s="240">
        <v>580000</v>
      </c>
      <c r="H33" s="237">
        <v>10000</v>
      </c>
      <c r="I33" s="237">
        <v>570000</v>
      </c>
      <c r="J33" s="64"/>
      <c r="K33" s="236" t="s">
        <v>86</v>
      </c>
      <c r="L33" s="234">
        <v>51</v>
      </c>
      <c r="M33" s="237">
        <v>1341934</v>
      </c>
      <c r="N33" s="238">
        <v>51</v>
      </c>
      <c r="O33" s="239">
        <v>580000</v>
      </c>
      <c r="P33" s="443"/>
      <c r="Q33" s="443"/>
      <c r="R33" s="237"/>
      <c r="S33" s="210"/>
      <c r="T33" s="210"/>
      <c r="U33" s="241">
        <f t="shared" si="3"/>
        <v>570000</v>
      </c>
      <c r="V33" s="12"/>
      <c r="W33" s="241">
        <v>901</v>
      </c>
    </row>
    <row r="34" spans="1:23" ht="29.25" customHeight="1" x14ac:dyDescent="0.25">
      <c r="A34" s="19" t="s">
        <v>4</v>
      </c>
      <c r="B34" s="212" t="s">
        <v>116</v>
      </c>
      <c r="C34" s="213"/>
      <c r="D34" s="214"/>
      <c r="E34" s="39">
        <f>SUM(E35:E37)</f>
        <v>22200000</v>
      </c>
      <c r="F34" s="44">
        <f>SUM(F35:F37)</f>
        <v>24000000</v>
      </c>
      <c r="G34" s="39">
        <f>SUM(G35:G37)</f>
        <v>24000000</v>
      </c>
      <c r="H34" s="226">
        <f>SUM(H35:H37)</f>
        <v>0</v>
      </c>
      <c r="I34" s="39">
        <f>SUM(I35:I37)</f>
        <v>24000000</v>
      </c>
      <c r="J34" s="25"/>
      <c r="K34" s="160" t="s">
        <v>70</v>
      </c>
      <c r="L34" s="224">
        <f t="shared" ref="L34" si="22">SUM(L35:L37)</f>
        <v>6</v>
      </c>
      <c r="M34" s="39">
        <f>SUM(M35:M37)</f>
        <v>24900000</v>
      </c>
      <c r="N34" s="92">
        <f>SUM(N35:N37)</f>
        <v>6</v>
      </c>
      <c r="O34" s="225">
        <f>SUM(O35:O37)</f>
        <v>24000000</v>
      </c>
      <c r="P34" s="443"/>
      <c r="Q34" s="443"/>
      <c r="R34" s="226"/>
      <c r="S34" s="227">
        <f t="shared" ref="S34" si="23">SUM(S35:S37)</f>
        <v>0</v>
      </c>
      <c r="T34" s="64"/>
      <c r="U34" s="228">
        <f t="shared" si="3"/>
        <v>24000000</v>
      </c>
      <c r="V34" s="12"/>
      <c r="W34" s="227">
        <f t="shared" si="17"/>
        <v>0</v>
      </c>
    </row>
    <row r="35" spans="1:23" ht="29.25" customHeight="1" x14ac:dyDescent="0.25">
      <c r="A35" s="383" t="s">
        <v>5</v>
      </c>
      <c r="B35" s="215" t="s">
        <v>54</v>
      </c>
      <c r="C35" s="216">
        <v>480</v>
      </c>
      <c r="D35" s="217"/>
      <c r="E35" s="220">
        <v>9000000</v>
      </c>
      <c r="F35" s="252">
        <v>9000000</v>
      </c>
      <c r="G35" s="220">
        <v>9000000</v>
      </c>
      <c r="H35" s="220">
        <v>0</v>
      </c>
      <c r="I35" s="220">
        <v>9000000</v>
      </c>
      <c r="J35" s="25"/>
      <c r="K35" s="151" t="s">
        <v>103</v>
      </c>
      <c r="L35" s="219">
        <v>3</v>
      </c>
      <c r="M35" s="220">
        <v>9000000</v>
      </c>
      <c r="N35" s="219">
        <v>3</v>
      </c>
      <c r="O35" s="221">
        <v>9000000</v>
      </c>
      <c r="P35" s="443"/>
      <c r="Q35" s="443"/>
      <c r="R35" s="220"/>
      <c r="S35" s="22"/>
      <c r="T35" s="64"/>
      <c r="U35" s="222">
        <f t="shared" si="3"/>
        <v>9000000</v>
      </c>
      <c r="V35" s="12"/>
      <c r="W35" s="479">
        <f t="shared" si="17"/>
        <v>0</v>
      </c>
    </row>
    <row r="36" spans="1:23" ht="29.25" customHeight="1" x14ac:dyDescent="0.25">
      <c r="A36" s="30"/>
      <c r="B36" s="215" t="s">
        <v>55</v>
      </c>
      <c r="C36" s="216">
        <v>481</v>
      </c>
      <c r="D36" s="218"/>
      <c r="E36" s="376">
        <v>8200000</v>
      </c>
      <c r="F36" s="337">
        <v>10000000</v>
      </c>
      <c r="G36" s="220">
        <v>10000000</v>
      </c>
      <c r="H36" s="220">
        <v>0</v>
      </c>
      <c r="I36" s="220">
        <v>10000000</v>
      </c>
      <c r="J36" s="25"/>
      <c r="K36" s="151" t="s">
        <v>87</v>
      </c>
      <c r="L36" s="219">
        <v>2</v>
      </c>
      <c r="M36" s="220">
        <v>10900000</v>
      </c>
      <c r="N36" s="219">
        <v>2</v>
      </c>
      <c r="O36" s="221">
        <v>10000000</v>
      </c>
      <c r="P36" s="443"/>
      <c r="Q36" s="443"/>
      <c r="R36" s="220"/>
      <c r="S36" s="22"/>
      <c r="T36" s="64"/>
      <c r="U36" s="223">
        <f t="shared" si="3"/>
        <v>10000000</v>
      </c>
      <c r="V36" s="12"/>
      <c r="W36" s="479">
        <f t="shared" si="17"/>
        <v>0</v>
      </c>
    </row>
    <row r="37" spans="1:23" ht="29.25" customHeight="1" thickBot="1" x14ac:dyDescent="0.3">
      <c r="A37" s="381"/>
      <c r="B37" s="445" t="s">
        <v>56</v>
      </c>
      <c r="C37" s="446">
        <v>482</v>
      </c>
      <c r="D37" s="447"/>
      <c r="E37" s="230">
        <v>5000000</v>
      </c>
      <c r="F37" s="230">
        <v>5000000</v>
      </c>
      <c r="G37" s="230">
        <v>5000000</v>
      </c>
      <c r="H37" s="230">
        <v>0</v>
      </c>
      <c r="I37" s="230">
        <v>5000000</v>
      </c>
      <c r="J37" s="448"/>
      <c r="K37" s="163" t="s">
        <v>87</v>
      </c>
      <c r="L37" s="229">
        <v>1</v>
      </c>
      <c r="M37" s="230">
        <v>5000000</v>
      </c>
      <c r="N37" s="229">
        <v>1</v>
      </c>
      <c r="O37" s="231">
        <v>5000000</v>
      </c>
      <c r="P37" s="449"/>
      <c r="Q37" s="449"/>
      <c r="R37" s="230"/>
      <c r="S37" s="128"/>
      <c r="T37" s="232"/>
      <c r="U37" s="233">
        <f t="shared" si="3"/>
        <v>5000000</v>
      </c>
      <c r="V37" s="435"/>
      <c r="W37" s="481">
        <f t="shared" si="17"/>
        <v>0</v>
      </c>
    </row>
    <row r="38" spans="1:23" s="13" customFormat="1" ht="18" customHeight="1" thickBot="1" x14ac:dyDescent="0.3">
      <c r="A38" s="18" t="s">
        <v>19</v>
      </c>
      <c r="B38" s="145"/>
      <c r="C38" s="146"/>
      <c r="D38" s="42">
        <v>11</v>
      </c>
      <c r="E38" s="330">
        <f>SUM(E39,E44)</f>
        <v>36930000</v>
      </c>
      <c r="F38" s="330">
        <f t="shared" ref="F38:I38" si="24">SUM(F39,F44)</f>
        <v>77489269</v>
      </c>
      <c r="G38" s="430">
        <f>SUM(G39,G44)</f>
        <v>77509569</v>
      </c>
      <c r="H38" s="330">
        <f>SUM(H39,H44)</f>
        <v>161624</v>
      </c>
      <c r="I38" s="330">
        <f t="shared" si="24"/>
        <v>77347945</v>
      </c>
      <c r="J38" s="454"/>
      <c r="K38" s="147" t="s">
        <v>70</v>
      </c>
      <c r="L38" s="139">
        <f t="shared" ref="L38:O38" si="25">SUM(L39,L44)</f>
        <v>187</v>
      </c>
      <c r="M38" s="257">
        <f t="shared" si="25"/>
        <v>107067678.62</v>
      </c>
      <c r="N38" s="139">
        <f t="shared" si="25"/>
        <v>160</v>
      </c>
      <c r="O38" s="258">
        <f t="shared" si="25"/>
        <v>77703787</v>
      </c>
      <c r="P38" s="455"/>
      <c r="Q38" s="455"/>
      <c r="R38" s="257"/>
      <c r="S38" s="140">
        <f t="shared" ref="S38" si="26">SUM(S39,S44)</f>
        <v>0</v>
      </c>
      <c r="T38" s="259"/>
      <c r="U38" s="260">
        <f t="shared" ref="U38:U69" si="27">G38-H38</f>
        <v>77347945</v>
      </c>
      <c r="V38" s="454"/>
      <c r="W38" s="369">
        <f>SUM(W39:W43)</f>
        <v>95637</v>
      </c>
    </row>
    <row r="39" spans="1:23" ht="15" customHeight="1" x14ac:dyDescent="0.25">
      <c r="A39" s="19" t="s">
        <v>4</v>
      </c>
      <c r="B39" s="6" t="s">
        <v>123</v>
      </c>
      <c r="C39" s="7"/>
      <c r="D39" s="55"/>
      <c r="E39" s="39">
        <f>SUM(E40:E43)</f>
        <v>6930000</v>
      </c>
      <c r="F39" s="39">
        <f>SUM(F40:F43)</f>
        <v>6715482</v>
      </c>
      <c r="G39" s="253">
        <f>SUM(G40:G43)</f>
        <v>6735782</v>
      </c>
      <c r="H39" s="226">
        <f>SUM(H40:H43)</f>
        <v>161624</v>
      </c>
      <c r="I39" s="132">
        <f>SUM(I40:I43)</f>
        <v>6574158</v>
      </c>
      <c r="J39" s="25"/>
      <c r="K39" s="164" t="s">
        <v>70</v>
      </c>
      <c r="L39" s="224">
        <f t="shared" ref="L39:O39" si="28">SUM(L40:L43)</f>
        <v>138</v>
      </c>
      <c r="M39" s="253">
        <f t="shared" si="28"/>
        <v>14596681.620000001</v>
      </c>
      <c r="N39" s="254">
        <f t="shared" si="28"/>
        <v>111</v>
      </c>
      <c r="O39" s="253">
        <f t="shared" si="28"/>
        <v>6930000</v>
      </c>
      <c r="P39" s="443"/>
      <c r="Q39" s="443"/>
      <c r="R39" s="253"/>
      <c r="S39" s="227">
        <f t="shared" ref="S39" si="29">SUM(S40:S43)</f>
        <v>0</v>
      </c>
      <c r="T39" s="64"/>
      <c r="U39" s="255">
        <f t="shared" si="27"/>
        <v>6574158</v>
      </c>
      <c r="V39" s="12"/>
      <c r="W39" s="227">
        <f t="shared" si="17"/>
        <v>0</v>
      </c>
    </row>
    <row r="40" spans="1:23" s="99" customFormat="1" ht="15" customHeight="1" x14ac:dyDescent="0.2">
      <c r="A40" s="20" t="s">
        <v>5</v>
      </c>
      <c r="B40" s="34" t="s">
        <v>20</v>
      </c>
      <c r="C40" s="9">
        <v>525</v>
      </c>
      <c r="D40" s="38"/>
      <c r="E40" s="220">
        <v>1500000</v>
      </c>
      <c r="F40" s="220">
        <v>1500000</v>
      </c>
      <c r="G40" s="220">
        <v>1500000</v>
      </c>
      <c r="H40" s="220">
        <v>141324</v>
      </c>
      <c r="I40" s="220">
        <v>1358676</v>
      </c>
      <c r="J40" s="98"/>
      <c r="K40" s="151" t="s">
        <v>144</v>
      </c>
      <c r="L40" s="219">
        <v>27</v>
      </c>
      <c r="M40" s="250">
        <v>2782950.62</v>
      </c>
      <c r="N40" s="251">
        <v>25</v>
      </c>
      <c r="O40" s="252">
        <v>1500000</v>
      </c>
      <c r="P40" s="105"/>
      <c r="Q40" s="105"/>
      <c r="R40" s="220"/>
      <c r="S40" s="22"/>
      <c r="T40" s="62"/>
      <c r="U40" s="125">
        <f t="shared" si="27"/>
        <v>1358676</v>
      </c>
      <c r="V40" s="105"/>
      <c r="W40" s="479">
        <f t="shared" si="17"/>
        <v>0</v>
      </c>
    </row>
    <row r="41" spans="1:23" s="99" customFormat="1" ht="15" customHeight="1" x14ac:dyDescent="0.2">
      <c r="A41" s="51"/>
      <c r="B41" s="34" t="s">
        <v>21</v>
      </c>
      <c r="C41" s="9">
        <v>526</v>
      </c>
      <c r="D41" s="38"/>
      <c r="E41" s="220">
        <v>150000</v>
      </c>
      <c r="F41" s="220">
        <v>116000</v>
      </c>
      <c r="G41" s="220">
        <v>116000</v>
      </c>
      <c r="H41" s="220">
        <v>0</v>
      </c>
      <c r="I41" s="220">
        <v>116000</v>
      </c>
      <c r="J41" s="98"/>
      <c r="K41" s="151" t="s">
        <v>144</v>
      </c>
      <c r="L41" s="219">
        <v>4</v>
      </c>
      <c r="M41" s="250">
        <v>116000</v>
      </c>
      <c r="N41" s="251">
        <v>4</v>
      </c>
      <c r="O41" s="252">
        <v>116000</v>
      </c>
      <c r="P41" s="105"/>
      <c r="Q41" s="105"/>
      <c r="R41" s="220"/>
      <c r="S41" s="22"/>
      <c r="T41" s="62"/>
      <c r="U41" s="125">
        <f t="shared" si="27"/>
        <v>116000</v>
      </c>
      <c r="V41" s="105"/>
      <c r="W41" s="479">
        <v>3905</v>
      </c>
    </row>
    <row r="42" spans="1:23" s="99" customFormat="1" ht="15" customHeight="1" x14ac:dyDescent="0.2">
      <c r="A42" s="51"/>
      <c r="B42" s="34" t="s">
        <v>22</v>
      </c>
      <c r="C42" s="9">
        <v>527</v>
      </c>
      <c r="D42" s="38"/>
      <c r="E42" s="220">
        <v>2400000</v>
      </c>
      <c r="F42" s="220">
        <v>2400000</v>
      </c>
      <c r="G42" s="220">
        <v>2400000</v>
      </c>
      <c r="H42" s="220">
        <v>0</v>
      </c>
      <c r="I42" s="220">
        <v>2400000</v>
      </c>
      <c r="J42" s="98"/>
      <c r="K42" s="151" t="s">
        <v>144</v>
      </c>
      <c r="L42" s="219">
        <v>56</v>
      </c>
      <c r="M42" s="250">
        <v>5392806</v>
      </c>
      <c r="N42" s="251">
        <v>51</v>
      </c>
      <c r="O42" s="252">
        <v>2400000</v>
      </c>
      <c r="P42" s="105"/>
      <c r="Q42" s="105"/>
      <c r="R42" s="220"/>
      <c r="S42" s="22"/>
      <c r="T42" s="62"/>
      <c r="U42" s="125">
        <f t="shared" si="27"/>
        <v>2400000</v>
      </c>
      <c r="V42" s="105"/>
      <c r="W42" s="479">
        <v>91732</v>
      </c>
    </row>
    <row r="43" spans="1:23" s="99" customFormat="1" ht="15" customHeight="1" x14ac:dyDescent="0.2">
      <c r="A43" s="51"/>
      <c r="B43" s="34" t="s">
        <v>23</v>
      </c>
      <c r="C43" s="9">
        <v>528</v>
      </c>
      <c r="D43" s="38"/>
      <c r="E43" s="220">
        <v>2880000</v>
      </c>
      <c r="F43" s="220">
        <v>2699482</v>
      </c>
      <c r="G43" s="220">
        <v>2719782</v>
      </c>
      <c r="H43" s="256">
        <v>20300</v>
      </c>
      <c r="I43" s="220">
        <v>2699482</v>
      </c>
      <c r="J43" s="98"/>
      <c r="K43" s="151" t="s">
        <v>144</v>
      </c>
      <c r="L43" s="219">
        <v>51</v>
      </c>
      <c r="M43" s="250">
        <v>6304925</v>
      </c>
      <c r="N43" s="251">
        <v>31</v>
      </c>
      <c r="O43" s="252">
        <v>2914000</v>
      </c>
      <c r="P43" s="105"/>
      <c r="Q43" s="105"/>
      <c r="R43" s="220"/>
      <c r="S43" s="22"/>
      <c r="T43" s="62"/>
      <c r="U43" s="126">
        <f t="shared" si="27"/>
        <v>2699482</v>
      </c>
      <c r="V43" s="105"/>
      <c r="W43" s="480">
        <f t="shared" si="17"/>
        <v>0</v>
      </c>
    </row>
    <row r="44" spans="1:23" ht="30" thickBot="1" x14ac:dyDescent="0.3">
      <c r="A44" s="194" t="s">
        <v>4</v>
      </c>
      <c r="B44" s="247" t="s">
        <v>101</v>
      </c>
      <c r="C44" s="248">
        <v>530</v>
      </c>
      <c r="D44" s="249"/>
      <c r="E44" s="287">
        <v>30000000</v>
      </c>
      <c r="F44" s="287">
        <v>70773787</v>
      </c>
      <c r="G44" s="39">
        <v>70773787</v>
      </c>
      <c r="H44" s="39">
        <v>0</v>
      </c>
      <c r="I44" s="287">
        <v>70773787</v>
      </c>
      <c r="J44" s="25"/>
      <c r="K44" s="165" t="s">
        <v>145</v>
      </c>
      <c r="L44" s="92">
        <v>49</v>
      </c>
      <c r="M44" s="43">
        <v>92470997</v>
      </c>
      <c r="N44" s="89">
        <v>49</v>
      </c>
      <c r="O44" s="44">
        <v>70773787</v>
      </c>
      <c r="P44" s="443"/>
      <c r="Q44" s="443"/>
      <c r="R44" s="39"/>
      <c r="S44" s="141"/>
      <c r="T44" s="64"/>
      <c r="U44" s="228">
        <f t="shared" si="27"/>
        <v>70773787</v>
      </c>
      <c r="V44" s="12"/>
      <c r="W44" s="425">
        <f t="shared" si="17"/>
        <v>0</v>
      </c>
    </row>
    <row r="45" spans="1:23" s="13" customFormat="1" ht="18" customHeight="1" thickBot="1" x14ac:dyDescent="0.3">
      <c r="A45" s="18" t="s">
        <v>24</v>
      </c>
      <c r="B45" s="145"/>
      <c r="C45" s="146"/>
      <c r="D45" s="42">
        <v>12</v>
      </c>
      <c r="E45" s="330">
        <f>SUM(E46,E47,E48)</f>
        <v>24500000</v>
      </c>
      <c r="F45" s="330">
        <f t="shared" ref="F45:I45" si="30">SUM(F46,F47,F48)</f>
        <v>27486849.560000002</v>
      </c>
      <c r="G45" s="427">
        <f>SUM(G46:G48)</f>
        <v>26901849.560000002</v>
      </c>
      <c r="H45" s="330">
        <f t="shared" ref="H45" si="31">SUM(H46:H48)</f>
        <v>1611139.24</v>
      </c>
      <c r="I45" s="330">
        <f t="shared" si="30"/>
        <v>25290710.32</v>
      </c>
      <c r="J45" s="24"/>
      <c r="K45" s="147" t="s">
        <v>70</v>
      </c>
      <c r="L45" s="139">
        <f>SUM(L46:L48)</f>
        <v>38</v>
      </c>
      <c r="M45" s="48">
        <f>SUM(M46:M48)</f>
        <v>33637803.990000002</v>
      </c>
      <c r="N45" s="65">
        <f>SUM(N46:N48)</f>
        <v>34</v>
      </c>
      <c r="O45" s="48">
        <f>SUM(O46:O48)</f>
        <v>27191849.560000002</v>
      </c>
      <c r="P45" s="442"/>
      <c r="Q45" s="442"/>
      <c r="R45" s="48"/>
      <c r="S45" s="140">
        <f t="shared" ref="S45" si="32">SUM(S46,S47,S48)</f>
        <v>0</v>
      </c>
      <c r="T45" s="120"/>
      <c r="U45" s="281">
        <f t="shared" si="27"/>
        <v>25290710.320000004</v>
      </c>
      <c r="V45" s="24"/>
      <c r="W45" s="369">
        <f>SUM(W46:W48)</f>
        <v>2499337.88</v>
      </c>
    </row>
    <row r="46" spans="1:23" x14ac:dyDescent="0.25">
      <c r="A46" s="195" t="s">
        <v>4</v>
      </c>
      <c r="B46" s="72" t="s">
        <v>124</v>
      </c>
      <c r="C46" s="261">
        <v>535</v>
      </c>
      <c r="D46" s="264"/>
      <c r="E46" s="323">
        <v>14000000</v>
      </c>
      <c r="F46" s="323">
        <v>12601616.74</v>
      </c>
      <c r="G46" s="272">
        <v>12601616.74</v>
      </c>
      <c r="H46" s="272">
        <v>1033469.33</v>
      </c>
      <c r="I46" s="323">
        <v>11568147.41</v>
      </c>
      <c r="J46" s="25"/>
      <c r="K46" s="166" t="s">
        <v>88</v>
      </c>
      <c r="L46" s="268">
        <v>8</v>
      </c>
      <c r="M46" s="269">
        <v>12601616.74</v>
      </c>
      <c r="N46" s="270">
        <v>8</v>
      </c>
      <c r="O46" s="271">
        <v>12601616.74</v>
      </c>
      <c r="P46" s="443"/>
      <c r="Q46" s="443"/>
      <c r="R46" s="273"/>
      <c r="S46" s="274"/>
      <c r="T46" s="134"/>
      <c r="U46" s="275">
        <f t="shared" si="27"/>
        <v>11568147.41</v>
      </c>
      <c r="V46" s="12"/>
      <c r="W46" s="275">
        <v>1263733.51</v>
      </c>
    </row>
    <row r="47" spans="1:23" ht="29.25" x14ac:dyDescent="0.25">
      <c r="A47" s="195" t="s">
        <v>4</v>
      </c>
      <c r="B47" s="262" t="s">
        <v>125</v>
      </c>
      <c r="C47" s="261">
        <v>590</v>
      </c>
      <c r="D47" s="264"/>
      <c r="E47" s="323">
        <v>7500000</v>
      </c>
      <c r="F47" s="323">
        <v>10267232.82</v>
      </c>
      <c r="G47" s="239">
        <v>10267232.82</v>
      </c>
      <c r="H47" s="237">
        <v>521636.91</v>
      </c>
      <c r="I47" s="323">
        <v>9745595.9100000001</v>
      </c>
      <c r="J47" s="25"/>
      <c r="K47" s="159" t="s">
        <v>88</v>
      </c>
      <c r="L47" s="276">
        <v>16</v>
      </c>
      <c r="M47" s="277">
        <v>10267232.82</v>
      </c>
      <c r="N47" s="278">
        <v>16</v>
      </c>
      <c r="O47" s="279">
        <v>10267232.82</v>
      </c>
      <c r="P47" s="443"/>
      <c r="Q47" s="443"/>
      <c r="R47" s="280"/>
      <c r="S47" s="265"/>
      <c r="T47" s="64"/>
      <c r="U47" s="241">
        <f t="shared" si="27"/>
        <v>9745595.9100000001</v>
      </c>
      <c r="V47" s="12"/>
      <c r="W47" s="241">
        <v>754445.22</v>
      </c>
    </row>
    <row r="48" spans="1:23" ht="30" thickBot="1" x14ac:dyDescent="0.3">
      <c r="A48" s="196" t="s">
        <v>4</v>
      </c>
      <c r="B48" s="247" t="s">
        <v>126</v>
      </c>
      <c r="C48" s="263">
        <v>640</v>
      </c>
      <c r="D48" s="266"/>
      <c r="E48" s="338">
        <v>3000000</v>
      </c>
      <c r="F48" s="338">
        <v>4618000</v>
      </c>
      <c r="G48" s="286">
        <v>4033000</v>
      </c>
      <c r="H48" s="287">
        <v>56033</v>
      </c>
      <c r="I48" s="285">
        <v>3976967</v>
      </c>
      <c r="J48" s="25"/>
      <c r="K48" s="167" t="s">
        <v>88</v>
      </c>
      <c r="L48" s="282">
        <v>14</v>
      </c>
      <c r="M48" s="283">
        <v>10768954.43</v>
      </c>
      <c r="N48" s="284">
        <v>10</v>
      </c>
      <c r="O48" s="285">
        <v>4323000</v>
      </c>
      <c r="P48" s="443"/>
      <c r="Q48" s="443"/>
      <c r="R48" s="283"/>
      <c r="S48" s="267"/>
      <c r="T48" s="232"/>
      <c r="U48" s="288">
        <f t="shared" si="27"/>
        <v>3976967</v>
      </c>
      <c r="V48" s="12"/>
      <c r="W48" s="288">
        <v>481159.15</v>
      </c>
    </row>
    <row r="49" spans="1:23" s="13" customFormat="1" ht="18" customHeight="1" thickBot="1" x14ac:dyDescent="0.3">
      <c r="A49" s="18" t="s">
        <v>25</v>
      </c>
      <c r="B49" s="145"/>
      <c r="C49" s="146"/>
      <c r="D49" s="42">
        <v>13</v>
      </c>
      <c r="E49" s="330">
        <f>SUM(E50,E53,E58,E59,E60,E61,E62,E63,E66,E70,E71,E72,E73,E76)</f>
        <v>216650000</v>
      </c>
      <c r="F49" s="330">
        <f t="shared" ref="F49:I49" si="33">SUM(F50,F53,F58,F59,F60,F61,F62,F63,F66,F70,F71,F72,F73,F76)</f>
        <v>264790000</v>
      </c>
      <c r="G49" s="427">
        <f>SUM(G50,G53,G58,G59,G60,G61,G62,G63,G66,G70,G71,G72,G73,G76)</f>
        <v>262605894</v>
      </c>
      <c r="H49" s="330">
        <f>SUM(H50,H53,H58,H59,H60,H61,H62,H63,H66,H70,H71,H72,H73,H76)</f>
        <v>1371143.7</v>
      </c>
      <c r="I49" s="330">
        <f t="shared" si="33"/>
        <v>261234750.30000001</v>
      </c>
      <c r="J49" s="24"/>
      <c r="K49" s="396" t="s">
        <v>70</v>
      </c>
      <c r="L49" s="397">
        <f t="shared" ref="L49:O49" si="34">SUM(L50,L53,L58,L59,L60,L61,L62,L63,L66,L70,L71,L72,L73,L76)</f>
        <v>2224</v>
      </c>
      <c r="M49" s="48">
        <f t="shared" si="34"/>
        <v>644107390.52999997</v>
      </c>
      <c r="N49" s="65">
        <f t="shared" si="34"/>
        <v>1868</v>
      </c>
      <c r="O49" s="48">
        <f t="shared" si="34"/>
        <v>264715000</v>
      </c>
      <c r="P49" s="442"/>
      <c r="Q49" s="442"/>
      <c r="R49" s="48"/>
      <c r="S49" s="140">
        <f t="shared" ref="S49" si="35">SUM(S50,S53,S58,S59,S60,S61,S62,S63,S66,S70,S71,S72,S73,S76)</f>
        <v>0</v>
      </c>
      <c r="T49" s="120"/>
      <c r="U49" s="281">
        <f t="shared" si="27"/>
        <v>261234750.30000001</v>
      </c>
      <c r="V49" s="311"/>
      <c r="W49" s="369">
        <f>SUM(W50,W53,W58,W59,W60,W61,W62,W63,W66,W70,W71,W72,W73,W76)</f>
        <v>1423236.67</v>
      </c>
    </row>
    <row r="50" spans="1:23" s="12" customFormat="1" ht="18.75" customHeight="1" x14ac:dyDescent="0.25">
      <c r="A50" s="197" t="s">
        <v>4</v>
      </c>
      <c r="B50" s="289" t="s">
        <v>133</v>
      </c>
      <c r="C50" s="290"/>
      <c r="D50" s="168"/>
      <c r="E50" s="132">
        <f>SUM(E51,E52)</f>
        <v>54500000</v>
      </c>
      <c r="F50" s="132">
        <f>SUM(F51:F52)</f>
        <v>54500000</v>
      </c>
      <c r="G50" s="311">
        <f>SUM(G51:G52)</f>
        <v>54500000</v>
      </c>
      <c r="H50" s="226">
        <f>SUM(H51:H52)</f>
        <v>0</v>
      </c>
      <c r="I50" s="132">
        <f>SUM(I51:I52)</f>
        <v>54500000</v>
      </c>
      <c r="J50" s="25"/>
      <c r="K50" s="169" t="s">
        <v>70</v>
      </c>
      <c r="L50" s="224">
        <f t="shared" ref="L50:O50" si="36">SUM(L51:L52)</f>
        <v>338</v>
      </c>
      <c r="M50" s="253">
        <f t="shared" si="36"/>
        <v>109448865</v>
      </c>
      <c r="N50" s="310">
        <f t="shared" si="36"/>
        <v>314</v>
      </c>
      <c r="O50" s="311">
        <f t="shared" si="36"/>
        <v>54500000</v>
      </c>
      <c r="R50" s="311"/>
      <c r="S50" s="227">
        <f t="shared" ref="S50" si="37">SUM(S51:S52)</f>
        <v>0</v>
      </c>
      <c r="T50" s="64"/>
      <c r="U50" s="338">
        <f t="shared" si="27"/>
        <v>54500000</v>
      </c>
      <c r="V50" s="423"/>
      <c r="W50" s="478">
        <f>SUM(W51:W52)</f>
        <v>0</v>
      </c>
    </row>
    <row r="51" spans="1:23" s="105" customFormat="1" ht="12.75" x14ac:dyDescent="0.2">
      <c r="A51" s="51" t="s">
        <v>5</v>
      </c>
      <c r="B51" s="34" t="s">
        <v>26</v>
      </c>
      <c r="C51" s="38">
        <v>595</v>
      </c>
      <c r="D51" s="150"/>
      <c r="E51" s="220">
        <v>31000000</v>
      </c>
      <c r="F51" s="220">
        <v>31000000</v>
      </c>
      <c r="G51" s="252">
        <v>31000000</v>
      </c>
      <c r="H51" s="220">
        <v>0</v>
      </c>
      <c r="I51" s="220">
        <v>31000000</v>
      </c>
      <c r="J51" s="98"/>
      <c r="K51" s="151" t="s">
        <v>89</v>
      </c>
      <c r="L51" s="219">
        <v>314</v>
      </c>
      <c r="M51" s="250">
        <v>71198865</v>
      </c>
      <c r="N51" s="251">
        <v>290</v>
      </c>
      <c r="O51" s="252">
        <v>31000000</v>
      </c>
      <c r="R51" s="220"/>
      <c r="S51" s="308"/>
      <c r="T51" s="62"/>
      <c r="U51" s="309">
        <f t="shared" si="27"/>
        <v>31000000</v>
      </c>
      <c r="W51" s="479">
        <f t="shared" si="17"/>
        <v>0</v>
      </c>
    </row>
    <row r="52" spans="1:23" s="105" customFormat="1" ht="12.75" x14ac:dyDescent="0.2">
      <c r="A52" s="21"/>
      <c r="B52" s="35" t="s">
        <v>27</v>
      </c>
      <c r="C52" s="60">
        <v>596</v>
      </c>
      <c r="D52" s="153"/>
      <c r="E52" s="256">
        <v>23500000</v>
      </c>
      <c r="F52" s="256">
        <v>23500000</v>
      </c>
      <c r="G52" s="316">
        <v>23500000</v>
      </c>
      <c r="H52" s="256">
        <v>0</v>
      </c>
      <c r="I52" s="256">
        <v>23500000</v>
      </c>
      <c r="J52" s="98"/>
      <c r="K52" s="155" t="s">
        <v>89</v>
      </c>
      <c r="L52" s="313">
        <v>24</v>
      </c>
      <c r="M52" s="314">
        <v>38250000</v>
      </c>
      <c r="N52" s="315">
        <v>24</v>
      </c>
      <c r="O52" s="316">
        <v>23500000</v>
      </c>
      <c r="R52" s="256"/>
      <c r="S52" s="317"/>
      <c r="T52" s="62"/>
      <c r="U52" s="318">
        <f t="shared" si="27"/>
        <v>23500000</v>
      </c>
      <c r="W52" s="480">
        <f t="shared" si="17"/>
        <v>0</v>
      </c>
    </row>
    <row r="53" spans="1:23" s="12" customFormat="1" ht="14.25" x14ac:dyDescent="0.2">
      <c r="A53" s="30" t="s">
        <v>4</v>
      </c>
      <c r="B53" s="291" t="s">
        <v>118</v>
      </c>
      <c r="C53" s="292"/>
      <c r="D53" s="162"/>
      <c r="E53" s="226">
        <f>SUM(E54:E57)</f>
        <v>16400000</v>
      </c>
      <c r="F53" s="226">
        <f>SUM(F54:F57)</f>
        <v>16185000</v>
      </c>
      <c r="G53" s="253">
        <f>SUM(G54:G57)</f>
        <v>16482500</v>
      </c>
      <c r="H53" s="226">
        <f>SUM(H54:H57)</f>
        <v>632071</v>
      </c>
      <c r="I53" s="39">
        <f>SUM(I54:I57)</f>
        <v>15850429</v>
      </c>
      <c r="J53" s="25"/>
      <c r="K53" s="152" t="s">
        <v>70</v>
      </c>
      <c r="L53" s="224">
        <f t="shared" ref="L53:O53" si="38">SUM(L54:L57)</f>
        <v>479</v>
      </c>
      <c r="M53" s="253">
        <f t="shared" si="38"/>
        <v>37253670</v>
      </c>
      <c r="N53" s="254">
        <f t="shared" si="38"/>
        <v>429</v>
      </c>
      <c r="O53" s="253">
        <f t="shared" si="38"/>
        <v>16345000</v>
      </c>
      <c r="R53" s="253"/>
      <c r="S53" s="61">
        <f t="shared" ref="S53" si="39">SUM(S54:S57)</f>
        <v>0</v>
      </c>
      <c r="T53" s="64"/>
      <c r="U53" s="312">
        <f t="shared" si="27"/>
        <v>15850429</v>
      </c>
      <c r="W53" s="61">
        <f>SUM(W54:W57)</f>
        <v>65466.26</v>
      </c>
    </row>
    <row r="54" spans="1:23" s="106" customFormat="1" ht="16.5" customHeight="1" x14ac:dyDescent="0.2">
      <c r="A54" s="51" t="s">
        <v>5</v>
      </c>
      <c r="B54" s="34" t="s">
        <v>28</v>
      </c>
      <c r="C54" s="9">
        <v>501</v>
      </c>
      <c r="D54" s="150"/>
      <c r="E54" s="220">
        <v>13600000</v>
      </c>
      <c r="F54" s="220">
        <v>13385000</v>
      </c>
      <c r="G54" s="220">
        <v>13745000</v>
      </c>
      <c r="H54" s="220">
        <v>629571</v>
      </c>
      <c r="I54" s="220">
        <v>13115429</v>
      </c>
      <c r="J54" s="98"/>
      <c r="K54" s="170" t="s">
        <v>97</v>
      </c>
      <c r="L54" s="219">
        <v>263</v>
      </c>
      <c r="M54" s="250">
        <v>28147150</v>
      </c>
      <c r="N54" s="251">
        <v>237</v>
      </c>
      <c r="O54" s="252">
        <v>13545000</v>
      </c>
      <c r="R54" s="319"/>
      <c r="S54" s="320"/>
      <c r="T54" s="62"/>
      <c r="U54" s="309">
        <f t="shared" si="27"/>
        <v>13115429</v>
      </c>
      <c r="W54" s="479">
        <v>52143.26</v>
      </c>
    </row>
    <row r="55" spans="1:23" s="106" customFormat="1" ht="12.75" x14ac:dyDescent="0.2">
      <c r="A55" s="51"/>
      <c r="B55" s="34" t="s">
        <v>77</v>
      </c>
      <c r="C55" s="38">
        <v>502</v>
      </c>
      <c r="D55" s="150"/>
      <c r="E55" s="220">
        <v>300000</v>
      </c>
      <c r="F55" s="220">
        <v>300000</v>
      </c>
      <c r="G55" s="220">
        <v>292500</v>
      </c>
      <c r="H55" s="220">
        <v>2500</v>
      </c>
      <c r="I55" s="220">
        <v>290000</v>
      </c>
      <c r="J55" s="98"/>
      <c r="K55" s="151" t="s">
        <v>78</v>
      </c>
      <c r="L55" s="219">
        <v>49</v>
      </c>
      <c r="M55" s="250">
        <v>326070</v>
      </c>
      <c r="N55" s="251">
        <v>49</v>
      </c>
      <c r="O55" s="252">
        <v>300000</v>
      </c>
      <c r="R55" s="319"/>
      <c r="S55" s="320"/>
      <c r="T55" s="62"/>
      <c r="U55" s="309">
        <f t="shared" si="27"/>
        <v>290000</v>
      </c>
      <c r="W55" s="479">
        <v>4400</v>
      </c>
    </row>
    <row r="56" spans="1:23" s="105" customFormat="1" ht="12.75" x14ac:dyDescent="0.2">
      <c r="A56" s="51"/>
      <c r="B56" s="34" t="s">
        <v>29</v>
      </c>
      <c r="C56" s="38">
        <v>503</v>
      </c>
      <c r="D56" s="150"/>
      <c r="E56" s="220">
        <v>1100000</v>
      </c>
      <c r="F56" s="220">
        <v>1100000</v>
      </c>
      <c r="G56" s="220">
        <v>1045000</v>
      </c>
      <c r="H56" s="220">
        <v>0</v>
      </c>
      <c r="I56" s="220">
        <v>1045000</v>
      </c>
      <c r="J56" s="98"/>
      <c r="K56" s="151" t="s">
        <v>79</v>
      </c>
      <c r="L56" s="219">
        <v>45</v>
      </c>
      <c r="M56" s="250">
        <v>3804500</v>
      </c>
      <c r="N56" s="251">
        <v>35</v>
      </c>
      <c r="O56" s="252">
        <v>1100000</v>
      </c>
      <c r="R56" s="220"/>
      <c r="S56" s="308"/>
      <c r="T56" s="62"/>
      <c r="U56" s="309">
        <f t="shared" si="27"/>
        <v>1045000</v>
      </c>
      <c r="W56" s="479">
        <f t="shared" si="17"/>
        <v>0</v>
      </c>
    </row>
    <row r="57" spans="1:23" s="105" customFormat="1" ht="25.5" x14ac:dyDescent="0.2">
      <c r="A57" s="21"/>
      <c r="B57" s="293" t="s">
        <v>57</v>
      </c>
      <c r="C57" s="60">
        <v>504</v>
      </c>
      <c r="D57" s="153"/>
      <c r="E57" s="256">
        <v>1400000</v>
      </c>
      <c r="F57" s="256">
        <v>1400000</v>
      </c>
      <c r="G57" s="220">
        <v>1400000</v>
      </c>
      <c r="H57" s="220">
        <v>0</v>
      </c>
      <c r="I57" s="256">
        <v>1400000</v>
      </c>
      <c r="J57" s="98"/>
      <c r="K57" s="155" t="s">
        <v>79</v>
      </c>
      <c r="L57" s="313">
        <v>122</v>
      </c>
      <c r="M57" s="250">
        <v>4975950</v>
      </c>
      <c r="N57" s="251">
        <v>108</v>
      </c>
      <c r="O57" s="252">
        <v>1400000</v>
      </c>
      <c r="R57" s="220"/>
      <c r="S57" s="308"/>
      <c r="T57" s="62"/>
      <c r="U57" s="309">
        <f t="shared" si="27"/>
        <v>1400000</v>
      </c>
      <c r="W57" s="479">
        <v>8923</v>
      </c>
    </row>
    <row r="58" spans="1:23" ht="29.25" customHeight="1" x14ac:dyDescent="0.25">
      <c r="A58" s="198" t="s">
        <v>4</v>
      </c>
      <c r="B58" s="294" t="s">
        <v>119</v>
      </c>
      <c r="C58" s="295">
        <v>505</v>
      </c>
      <c r="D58" s="171"/>
      <c r="E58" s="59">
        <v>1100000</v>
      </c>
      <c r="F58" s="59">
        <v>1400000</v>
      </c>
      <c r="G58" s="237">
        <v>1370000</v>
      </c>
      <c r="H58" s="237">
        <v>16310</v>
      </c>
      <c r="I58" s="59">
        <v>1353690</v>
      </c>
      <c r="J58" s="25"/>
      <c r="K58" s="159" t="s">
        <v>90</v>
      </c>
      <c r="L58" s="190">
        <v>176</v>
      </c>
      <c r="M58" s="237">
        <v>5274879</v>
      </c>
      <c r="N58" s="235">
        <v>95</v>
      </c>
      <c r="O58" s="239">
        <v>1400000</v>
      </c>
      <c r="P58" s="443"/>
      <c r="Q58" s="443"/>
      <c r="R58" s="237"/>
      <c r="S58" s="321"/>
      <c r="T58" s="322"/>
      <c r="U58" s="323">
        <f t="shared" si="27"/>
        <v>1353690</v>
      </c>
      <c r="V58" s="423"/>
      <c r="W58" s="329">
        <v>1740</v>
      </c>
    </row>
    <row r="59" spans="1:23" s="12" customFormat="1" ht="28.5" x14ac:dyDescent="0.2">
      <c r="A59" s="57" t="s">
        <v>4</v>
      </c>
      <c r="B59" s="80" t="s">
        <v>121</v>
      </c>
      <c r="C59" s="58">
        <v>515</v>
      </c>
      <c r="D59" s="158"/>
      <c r="E59" s="237">
        <v>4000000</v>
      </c>
      <c r="F59" s="237">
        <v>4215000</v>
      </c>
      <c r="G59" s="117">
        <v>4215000</v>
      </c>
      <c r="H59" s="117">
        <v>20000</v>
      </c>
      <c r="I59" s="237">
        <v>4195000</v>
      </c>
      <c r="J59" s="25"/>
      <c r="K59" s="159" t="s">
        <v>80</v>
      </c>
      <c r="L59" s="234">
        <v>175</v>
      </c>
      <c r="M59" s="82">
        <v>16231553</v>
      </c>
      <c r="N59" s="88">
        <v>175</v>
      </c>
      <c r="O59" s="117">
        <v>4215000</v>
      </c>
      <c r="R59" s="59"/>
      <c r="S59" s="324"/>
      <c r="T59" s="64"/>
      <c r="U59" s="237">
        <f t="shared" si="27"/>
        <v>4195000</v>
      </c>
      <c r="W59" s="329">
        <f t="shared" si="17"/>
        <v>0</v>
      </c>
    </row>
    <row r="60" spans="1:23" s="12" customFormat="1" ht="28.5" x14ac:dyDescent="0.2">
      <c r="A60" s="57" t="s">
        <v>4</v>
      </c>
      <c r="B60" s="80" t="s">
        <v>134</v>
      </c>
      <c r="C60" s="58">
        <v>600</v>
      </c>
      <c r="D60" s="158"/>
      <c r="E60" s="237">
        <v>850000</v>
      </c>
      <c r="F60" s="237">
        <v>850000</v>
      </c>
      <c r="G60" s="237">
        <v>850000</v>
      </c>
      <c r="H60" s="237">
        <v>0</v>
      </c>
      <c r="I60" s="237">
        <v>850000</v>
      </c>
      <c r="J60" s="25"/>
      <c r="K60" s="159" t="s">
        <v>90</v>
      </c>
      <c r="L60" s="234">
        <v>16</v>
      </c>
      <c r="M60" s="244">
        <v>1724200</v>
      </c>
      <c r="N60" s="235">
        <v>15</v>
      </c>
      <c r="O60" s="239">
        <v>850000</v>
      </c>
      <c r="R60" s="59"/>
      <c r="S60" s="325"/>
      <c r="T60" s="64"/>
      <c r="U60" s="323">
        <f t="shared" si="27"/>
        <v>850000</v>
      </c>
      <c r="W60" s="241">
        <f>R60-S60</f>
        <v>0</v>
      </c>
    </row>
    <row r="61" spans="1:23" s="12" customFormat="1" ht="28.5" x14ac:dyDescent="0.2">
      <c r="A61" s="57" t="s">
        <v>4</v>
      </c>
      <c r="B61" s="80" t="s">
        <v>135</v>
      </c>
      <c r="C61" s="58">
        <v>605</v>
      </c>
      <c r="D61" s="158"/>
      <c r="E61" s="339">
        <v>68000000</v>
      </c>
      <c r="F61" s="339">
        <v>109650000</v>
      </c>
      <c r="G61" s="475">
        <v>108450000</v>
      </c>
      <c r="H61" s="422">
        <v>350000</v>
      </c>
      <c r="I61" s="237">
        <v>108100000</v>
      </c>
      <c r="J61" s="25"/>
      <c r="K61" s="159" t="s">
        <v>90</v>
      </c>
      <c r="L61" s="234">
        <v>129</v>
      </c>
      <c r="M61" s="244">
        <v>240627629</v>
      </c>
      <c r="N61" s="340">
        <v>115</v>
      </c>
      <c r="O61" s="240">
        <v>109650000</v>
      </c>
      <c r="R61" s="226"/>
      <c r="S61" s="341"/>
      <c r="T61" s="64"/>
      <c r="U61" s="312">
        <f t="shared" si="27"/>
        <v>108100000</v>
      </c>
      <c r="W61" s="138">
        <v>1000000</v>
      </c>
    </row>
    <row r="62" spans="1:23" s="12" customFormat="1" ht="42.75" x14ac:dyDescent="0.2">
      <c r="A62" s="199" t="s">
        <v>4</v>
      </c>
      <c r="B62" s="80" t="s">
        <v>136</v>
      </c>
      <c r="C62" s="213">
        <v>615</v>
      </c>
      <c r="D62" s="148"/>
      <c r="E62" s="39">
        <v>4000000</v>
      </c>
      <c r="F62" s="39">
        <v>4000000</v>
      </c>
      <c r="G62" s="244">
        <v>4000000</v>
      </c>
      <c r="H62" s="237">
        <v>50920</v>
      </c>
      <c r="I62" s="39">
        <v>3949080</v>
      </c>
      <c r="J62" s="25"/>
      <c r="K62" s="159" t="s">
        <v>81</v>
      </c>
      <c r="L62" s="234">
        <v>69</v>
      </c>
      <c r="M62" s="244">
        <v>6814652</v>
      </c>
      <c r="N62" s="235">
        <v>69</v>
      </c>
      <c r="O62" s="239">
        <v>4000000</v>
      </c>
      <c r="R62" s="237"/>
      <c r="S62" s="321"/>
      <c r="T62" s="322"/>
      <c r="U62" s="244">
        <f t="shared" si="27"/>
        <v>3949080</v>
      </c>
      <c r="W62" s="329">
        <v>130165</v>
      </c>
    </row>
    <row r="63" spans="1:23" s="12" customFormat="1" ht="14.25" x14ac:dyDescent="0.2">
      <c r="A63" s="30" t="s">
        <v>4</v>
      </c>
      <c r="B63" s="296" t="s">
        <v>58</v>
      </c>
      <c r="C63" s="297"/>
      <c r="D63" s="172"/>
      <c r="E63" s="44">
        <f>SUM(E64,E65)</f>
        <v>13450000</v>
      </c>
      <c r="F63" s="39">
        <f>SUM(F64:F65)</f>
        <v>13600000</v>
      </c>
      <c r="G63" s="43">
        <f>SUM(G64:G65)</f>
        <v>13600000</v>
      </c>
      <c r="H63" s="226">
        <f>SUM(H64:H65)</f>
        <v>0</v>
      </c>
      <c r="I63" s="39">
        <f>SUM(I64:I65)</f>
        <v>13600000</v>
      </c>
      <c r="J63" s="25"/>
      <c r="K63" s="173" t="s">
        <v>70</v>
      </c>
      <c r="L63" s="100">
        <f>SUM(L64:L65)</f>
        <v>11</v>
      </c>
      <c r="M63" s="96">
        <f>SUM(M64:M65)</f>
        <v>52200000</v>
      </c>
      <c r="N63" s="66">
        <f>SUM(N64:N65)</f>
        <v>10</v>
      </c>
      <c r="O63" s="43">
        <f>SUM(O64:O65)</f>
        <v>13600000</v>
      </c>
      <c r="R63" s="253"/>
      <c r="S63" s="227">
        <f t="shared" ref="S63" si="40">SUM(S64:S65)</f>
        <v>0</v>
      </c>
      <c r="T63" s="64"/>
      <c r="U63" s="312">
        <f t="shared" si="27"/>
        <v>13600000</v>
      </c>
      <c r="W63" s="61">
        <f t="shared" si="17"/>
        <v>0</v>
      </c>
    </row>
    <row r="64" spans="1:23" s="12" customFormat="1" ht="14.25" x14ac:dyDescent="0.2">
      <c r="A64" s="51" t="s">
        <v>5</v>
      </c>
      <c r="B64" s="34" t="s">
        <v>59</v>
      </c>
      <c r="C64" s="298">
        <v>650</v>
      </c>
      <c r="D64" s="174"/>
      <c r="E64" s="252">
        <v>6900000</v>
      </c>
      <c r="F64" s="220">
        <v>7300000</v>
      </c>
      <c r="G64" s="250">
        <v>7300000</v>
      </c>
      <c r="H64" s="220">
        <v>0</v>
      </c>
      <c r="I64" s="220">
        <v>7300000</v>
      </c>
      <c r="J64" s="25"/>
      <c r="K64" s="151" t="s">
        <v>94</v>
      </c>
      <c r="L64" s="342">
        <v>8</v>
      </c>
      <c r="M64" s="343">
        <v>31950000</v>
      </c>
      <c r="N64" s="219">
        <v>7</v>
      </c>
      <c r="O64" s="221">
        <v>7300000</v>
      </c>
      <c r="R64" s="226"/>
      <c r="S64" s="332"/>
      <c r="T64" s="64"/>
      <c r="U64" s="309">
        <f t="shared" si="27"/>
        <v>7300000</v>
      </c>
      <c r="W64" s="482">
        <f t="shared" si="17"/>
        <v>0</v>
      </c>
    </row>
    <row r="65" spans="1:23" s="12" customFormat="1" ht="14.25" x14ac:dyDescent="0.2">
      <c r="A65" s="30"/>
      <c r="B65" s="299" t="s">
        <v>60</v>
      </c>
      <c r="C65" s="300">
        <v>651</v>
      </c>
      <c r="D65" s="175"/>
      <c r="E65" s="316">
        <v>6550000</v>
      </c>
      <c r="F65" s="256">
        <v>6300000</v>
      </c>
      <c r="G65" s="314">
        <v>6300000</v>
      </c>
      <c r="H65" s="220">
        <v>0</v>
      </c>
      <c r="I65" s="256">
        <v>6300000</v>
      </c>
      <c r="J65" s="25"/>
      <c r="K65" s="155" t="s">
        <v>94</v>
      </c>
      <c r="L65" s="342">
        <v>3</v>
      </c>
      <c r="M65" s="343">
        <v>20250000</v>
      </c>
      <c r="N65" s="313">
        <v>3</v>
      </c>
      <c r="O65" s="221">
        <v>6300000</v>
      </c>
      <c r="R65" s="59"/>
      <c r="S65" s="332"/>
      <c r="T65" s="64"/>
      <c r="U65" s="318">
        <f t="shared" si="27"/>
        <v>6300000</v>
      </c>
      <c r="W65" s="483">
        <f t="shared" si="17"/>
        <v>0</v>
      </c>
    </row>
    <row r="66" spans="1:23" s="12" customFormat="1" ht="14.25" x14ac:dyDescent="0.2">
      <c r="A66" s="19" t="s">
        <v>4</v>
      </c>
      <c r="B66" s="6" t="s">
        <v>127</v>
      </c>
      <c r="C66" s="292"/>
      <c r="D66" s="162"/>
      <c r="E66" s="226">
        <f>SUM(E67,E68,E69)</f>
        <v>13500000</v>
      </c>
      <c r="F66" s="226">
        <f>SUM(F67:F69)</f>
        <v>13500000</v>
      </c>
      <c r="G66" s="43">
        <f>SUM(G67:G69)</f>
        <v>12975074</v>
      </c>
      <c r="H66" s="39">
        <f t="shared" ref="H66" si="41">SUM(H67:H69)</f>
        <v>0</v>
      </c>
      <c r="I66" s="39">
        <f>SUM(I67:I69)</f>
        <v>12975074</v>
      </c>
      <c r="J66" s="25"/>
      <c r="K66" s="173" t="s">
        <v>70</v>
      </c>
      <c r="L66" s="92">
        <f>SUM(L67:L69)</f>
        <v>102</v>
      </c>
      <c r="M66" s="43">
        <f>SUM(M67:M69)</f>
        <v>25336269.330000002</v>
      </c>
      <c r="N66" s="66">
        <f>SUM(N67:N69)</f>
        <v>94</v>
      </c>
      <c r="O66" s="43">
        <f>SUM(O67:O69)</f>
        <v>13500000</v>
      </c>
      <c r="R66" s="43"/>
      <c r="S66" s="43">
        <f t="shared" ref="S66" si="42">SUM(S67:S69)</f>
        <v>0</v>
      </c>
      <c r="T66" s="64"/>
      <c r="U66" s="312">
        <f t="shared" si="27"/>
        <v>12975074</v>
      </c>
      <c r="W66" s="61">
        <f>R66-S66</f>
        <v>0</v>
      </c>
    </row>
    <row r="67" spans="1:23" s="106" customFormat="1" ht="12.75" x14ac:dyDescent="0.2">
      <c r="A67" s="20" t="s">
        <v>5</v>
      </c>
      <c r="B67" s="34" t="s">
        <v>30</v>
      </c>
      <c r="C67" s="9">
        <v>550</v>
      </c>
      <c r="D67" s="150"/>
      <c r="E67" s="220">
        <v>10500000</v>
      </c>
      <c r="F67" s="220">
        <v>10500000</v>
      </c>
      <c r="G67" s="250">
        <v>10050000</v>
      </c>
      <c r="H67" s="220">
        <v>0</v>
      </c>
      <c r="I67" s="220">
        <v>10050000</v>
      </c>
      <c r="J67" s="98"/>
      <c r="K67" s="151" t="s">
        <v>91</v>
      </c>
      <c r="L67" s="219">
        <v>62</v>
      </c>
      <c r="M67" s="250">
        <v>21324925.120000001</v>
      </c>
      <c r="N67" s="251">
        <v>54</v>
      </c>
      <c r="O67" s="252">
        <v>10500000</v>
      </c>
      <c r="R67" s="220"/>
      <c r="S67" s="308"/>
      <c r="T67" s="62"/>
      <c r="U67" s="309">
        <f t="shared" si="27"/>
        <v>10050000</v>
      </c>
      <c r="W67" s="479">
        <f t="shared" si="17"/>
        <v>0</v>
      </c>
    </row>
    <row r="68" spans="1:23" s="106" customFormat="1" ht="12.75" x14ac:dyDescent="0.2">
      <c r="A68" s="51"/>
      <c r="B68" s="38" t="s">
        <v>31</v>
      </c>
      <c r="C68" s="9">
        <v>551</v>
      </c>
      <c r="D68" s="150"/>
      <c r="E68" s="220">
        <v>1500000</v>
      </c>
      <c r="F68" s="220">
        <v>1305041</v>
      </c>
      <c r="G68" s="250">
        <v>1230115</v>
      </c>
      <c r="H68" s="220">
        <v>0</v>
      </c>
      <c r="I68" s="220">
        <v>1230115</v>
      </c>
      <c r="J68" s="98"/>
      <c r="K68" s="151" t="s">
        <v>91</v>
      </c>
      <c r="L68" s="219">
        <v>30</v>
      </c>
      <c r="M68" s="250">
        <v>1305041</v>
      </c>
      <c r="N68" s="251">
        <v>30</v>
      </c>
      <c r="O68" s="252">
        <v>1305041</v>
      </c>
      <c r="R68" s="220"/>
      <c r="S68" s="308"/>
      <c r="T68" s="62"/>
      <c r="U68" s="309">
        <f t="shared" si="27"/>
        <v>1230115</v>
      </c>
      <c r="W68" s="479">
        <f t="shared" si="17"/>
        <v>0</v>
      </c>
    </row>
    <row r="69" spans="1:23" s="105" customFormat="1" ht="25.5" x14ac:dyDescent="0.2">
      <c r="A69" s="21"/>
      <c r="B69" s="36" t="s">
        <v>32</v>
      </c>
      <c r="C69" s="36">
        <v>552</v>
      </c>
      <c r="D69" s="153"/>
      <c r="E69" s="256">
        <v>1500000</v>
      </c>
      <c r="F69" s="256">
        <v>1694959</v>
      </c>
      <c r="G69" s="314">
        <v>1694959</v>
      </c>
      <c r="H69" s="256">
        <v>0</v>
      </c>
      <c r="I69" s="256">
        <v>1694959</v>
      </c>
      <c r="J69" s="98"/>
      <c r="K69" s="155" t="s">
        <v>91</v>
      </c>
      <c r="L69" s="313">
        <v>10</v>
      </c>
      <c r="M69" s="314">
        <v>2706303.21</v>
      </c>
      <c r="N69" s="315">
        <v>10</v>
      </c>
      <c r="O69" s="473">
        <v>1694959</v>
      </c>
      <c r="R69" s="256"/>
      <c r="S69" s="317"/>
      <c r="T69" s="344"/>
      <c r="U69" s="318">
        <f t="shared" si="27"/>
        <v>1694959</v>
      </c>
      <c r="W69" s="480">
        <f t="shared" si="17"/>
        <v>0</v>
      </c>
    </row>
    <row r="70" spans="1:23" s="107" customFormat="1" ht="25.5" x14ac:dyDescent="0.2">
      <c r="A70" s="57" t="s">
        <v>4</v>
      </c>
      <c r="B70" s="301" t="s">
        <v>128</v>
      </c>
      <c r="C70" s="58">
        <v>555</v>
      </c>
      <c r="D70" s="158"/>
      <c r="E70" s="237">
        <v>16500000</v>
      </c>
      <c r="F70" s="237">
        <v>21700000</v>
      </c>
      <c r="G70" s="404">
        <v>21193320</v>
      </c>
      <c r="H70" s="59">
        <v>191842.7</v>
      </c>
      <c r="I70" s="237">
        <v>21001477.300000001</v>
      </c>
      <c r="J70" s="25"/>
      <c r="K70" s="176" t="s">
        <v>98</v>
      </c>
      <c r="L70" s="234">
        <v>563</v>
      </c>
      <c r="M70" s="244">
        <v>58587326</v>
      </c>
      <c r="N70" s="235">
        <v>416</v>
      </c>
      <c r="O70" s="239">
        <v>21465000</v>
      </c>
      <c r="R70" s="59"/>
      <c r="S70" s="331"/>
      <c r="T70" s="64"/>
      <c r="U70" s="237">
        <f t="shared" ref="U70:U101" si="43">G70-H70</f>
        <v>21001477.300000001</v>
      </c>
      <c r="W70" s="241">
        <v>219605.41</v>
      </c>
    </row>
    <row r="71" spans="1:23" s="105" customFormat="1" x14ac:dyDescent="0.25">
      <c r="A71" s="200" t="s">
        <v>4</v>
      </c>
      <c r="B71" s="302" t="s">
        <v>33</v>
      </c>
      <c r="C71" s="216">
        <v>670</v>
      </c>
      <c r="D71" s="150"/>
      <c r="E71" s="377">
        <v>13000000</v>
      </c>
      <c r="F71" s="226">
        <v>13090000</v>
      </c>
      <c r="G71" s="225">
        <v>13090000</v>
      </c>
      <c r="H71" s="226">
        <v>0</v>
      </c>
      <c r="I71" s="226">
        <v>13090000</v>
      </c>
      <c r="J71" s="98"/>
      <c r="K71" s="159" t="s">
        <v>93</v>
      </c>
      <c r="L71" s="109">
        <v>33</v>
      </c>
      <c r="M71" s="103">
        <v>68127165</v>
      </c>
      <c r="N71" s="161">
        <v>27</v>
      </c>
      <c r="O71" s="311">
        <v>13090000</v>
      </c>
      <c r="R71" s="41"/>
      <c r="S71" s="308"/>
      <c r="T71" s="62"/>
      <c r="U71" s="323">
        <f t="shared" si="43"/>
        <v>13090000</v>
      </c>
      <c r="W71" s="241">
        <f t="shared" si="17"/>
        <v>0</v>
      </c>
    </row>
    <row r="72" spans="1:23" ht="29.25" customHeight="1" x14ac:dyDescent="0.25">
      <c r="A72" s="57" t="s">
        <v>4</v>
      </c>
      <c r="B72" s="303" t="s">
        <v>142</v>
      </c>
      <c r="C72" s="58">
        <v>610</v>
      </c>
      <c r="D72" s="158"/>
      <c r="E72" s="237">
        <v>4700000</v>
      </c>
      <c r="F72" s="237">
        <v>4950000</v>
      </c>
      <c r="G72" s="244">
        <v>4950000</v>
      </c>
      <c r="H72" s="237">
        <v>0</v>
      </c>
      <c r="I72" s="237">
        <v>4950000</v>
      </c>
      <c r="J72" s="25"/>
      <c r="K72" s="159" t="s">
        <v>92</v>
      </c>
      <c r="L72" s="234">
        <v>8</v>
      </c>
      <c r="M72" s="244">
        <v>4950000</v>
      </c>
      <c r="N72" s="235">
        <v>8</v>
      </c>
      <c r="O72" s="239">
        <v>4950000</v>
      </c>
      <c r="P72" s="443"/>
      <c r="Q72" s="443"/>
      <c r="R72" s="59"/>
      <c r="S72" s="321"/>
      <c r="T72" s="64"/>
      <c r="U72" s="323">
        <f t="shared" si="43"/>
        <v>4950000</v>
      </c>
      <c r="V72" s="12"/>
      <c r="W72" s="241">
        <f t="shared" si="17"/>
        <v>0</v>
      </c>
    </row>
    <row r="73" spans="1:23" ht="29.25" customHeight="1" x14ac:dyDescent="0.25">
      <c r="A73" s="19" t="s">
        <v>4</v>
      </c>
      <c r="B73" s="304" t="s">
        <v>137</v>
      </c>
      <c r="C73" s="213"/>
      <c r="D73" s="148"/>
      <c r="E73" s="39">
        <f>SUM(E74,E75)</f>
        <v>5800000</v>
      </c>
      <c r="F73" s="39">
        <f>SUM(F74:F75)</f>
        <v>6300000</v>
      </c>
      <c r="G73" s="225">
        <f>SUM(G74:G75)</f>
        <v>6120000</v>
      </c>
      <c r="H73" s="39">
        <f>SUM(H74:H76)</f>
        <v>110000</v>
      </c>
      <c r="I73" s="39">
        <f>SUM(I74:I75)</f>
        <v>6010000</v>
      </c>
      <c r="J73" s="25"/>
      <c r="K73" s="173" t="s">
        <v>70</v>
      </c>
      <c r="L73" s="92">
        <f>SUM(L74:L75)</f>
        <v>59</v>
      </c>
      <c r="M73" s="225">
        <f>SUM(M74:M75)</f>
        <v>15307135</v>
      </c>
      <c r="N73" s="92">
        <f>SUM(N74:N75)</f>
        <v>43</v>
      </c>
      <c r="O73" s="39">
        <f>SUM(O74:O75)</f>
        <v>6300000</v>
      </c>
      <c r="P73" s="443"/>
      <c r="Q73" s="443"/>
      <c r="R73" s="225"/>
      <c r="S73" s="61">
        <f t="shared" ref="S73" si="44">SUM(S74:S75)</f>
        <v>0</v>
      </c>
      <c r="T73" s="64"/>
      <c r="U73" s="312">
        <f t="shared" si="43"/>
        <v>6010000</v>
      </c>
      <c r="V73" s="12"/>
      <c r="W73" s="61">
        <f>SUM(W74:W75)</f>
        <v>6260</v>
      </c>
    </row>
    <row r="74" spans="1:23" ht="15" customHeight="1" x14ac:dyDescent="0.25">
      <c r="A74" s="51" t="s">
        <v>5</v>
      </c>
      <c r="B74" s="215" t="s">
        <v>61</v>
      </c>
      <c r="C74" s="216">
        <v>620</v>
      </c>
      <c r="D74" s="107"/>
      <c r="E74" s="220">
        <v>5000000</v>
      </c>
      <c r="F74" s="220">
        <v>5000000</v>
      </c>
      <c r="G74" s="221">
        <v>4900000</v>
      </c>
      <c r="H74" s="220">
        <v>0</v>
      </c>
      <c r="I74" s="220">
        <v>4900000</v>
      </c>
      <c r="J74" s="25"/>
      <c r="K74" s="151" t="s">
        <v>92</v>
      </c>
      <c r="L74" s="219">
        <v>19</v>
      </c>
      <c r="M74" s="221">
        <v>10391570</v>
      </c>
      <c r="N74" s="219">
        <v>14</v>
      </c>
      <c r="O74" s="220">
        <v>5000000</v>
      </c>
      <c r="P74" s="443"/>
      <c r="Q74" s="443"/>
      <c r="R74" s="226"/>
      <c r="S74" s="332"/>
      <c r="T74" s="64"/>
      <c r="U74" s="309">
        <f t="shared" si="43"/>
        <v>4900000</v>
      </c>
      <c r="V74" s="12"/>
      <c r="W74" s="479">
        <f t="shared" si="17"/>
        <v>0</v>
      </c>
    </row>
    <row r="75" spans="1:23" ht="15" customHeight="1" x14ac:dyDescent="0.25">
      <c r="A75" s="30"/>
      <c r="B75" s="215" t="s">
        <v>62</v>
      </c>
      <c r="C75" s="216">
        <v>621</v>
      </c>
      <c r="D75" s="107"/>
      <c r="E75" s="220">
        <v>800000</v>
      </c>
      <c r="F75" s="256">
        <v>1300000</v>
      </c>
      <c r="G75" s="347">
        <v>1220000</v>
      </c>
      <c r="H75" s="256">
        <v>110000</v>
      </c>
      <c r="I75" s="220">
        <v>1110000</v>
      </c>
      <c r="J75" s="25"/>
      <c r="K75" s="155" t="s">
        <v>76</v>
      </c>
      <c r="L75" s="313">
        <v>40</v>
      </c>
      <c r="M75" s="347">
        <v>4915565</v>
      </c>
      <c r="N75" s="313">
        <v>29</v>
      </c>
      <c r="O75" s="256">
        <v>1300000</v>
      </c>
      <c r="P75" s="443"/>
      <c r="Q75" s="443"/>
      <c r="R75" s="345"/>
      <c r="S75" s="346"/>
      <c r="T75" s="64"/>
      <c r="U75" s="318">
        <f t="shared" si="43"/>
        <v>1110000</v>
      </c>
      <c r="V75" s="12"/>
      <c r="W75" s="480">
        <v>6260</v>
      </c>
    </row>
    <row r="76" spans="1:23" ht="29.25" customHeight="1" thickBot="1" x14ac:dyDescent="0.3">
      <c r="A76" s="194" t="s">
        <v>4</v>
      </c>
      <c r="B76" s="305" t="s">
        <v>139</v>
      </c>
      <c r="C76" s="306">
        <v>655</v>
      </c>
      <c r="D76" s="307"/>
      <c r="E76" s="287">
        <v>850000</v>
      </c>
      <c r="F76" s="287">
        <v>850000</v>
      </c>
      <c r="G76" s="286">
        <v>810000</v>
      </c>
      <c r="H76" s="456">
        <v>0</v>
      </c>
      <c r="I76" s="287">
        <v>810000</v>
      </c>
      <c r="J76" s="448"/>
      <c r="K76" s="167" t="s">
        <v>76</v>
      </c>
      <c r="L76" s="457">
        <v>66</v>
      </c>
      <c r="M76" s="286">
        <v>2224047.2000000002</v>
      </c>
      <c r="N76" s="457">
        <v>58</v>
      </c>
      <c r="O76" s="456">
        <v>850000</v>
      </c>
      <c r="P76" s="449"/>
      <c r="Q76" s="449"/>
      <c r="R76" s="456"/>
      <c r="S76" s="458"/>
      <c r="T76" s="232"/>
      <c r="U76" s="230">
        <f t="shared" si="43"/>
        <v>810000</v>
      </c>
      <c r="V76" s="435"/>
      <c r="W76" s="425">
        <f t="shared" si="17"/>
        <v>0</v>
      </c>
    </row>
    <row r="77" spans="1:23" ht="15.75" thickBot="1" x14ac:dyDescent="0.3">
      <c r="A77" s="201" t="s">
        <v>34</v>
      </c>
      <c r="B77" s="349"/>
      <c r="C77" s="350"/>
      <c r="D77" s="349">
        <v>14</v>
      </c>
      <c r="E77" s="351">
        <f>SUM(E78,E84,E87,E88,E89,E92)</f>
        <v>16400000</v>
      </c>
      <c r="F77" s="351">
        <f t="shared" ref="F77:I77" si="45">SUM(F78,F84,F87,F88,F89,F92)</f>
        <v>16400000</v>
      </c>
      <c r="G77" s="474">
        <f>SUM(G78,G84,G87,G88,G89,G92)</f>
        <v>15272827</v>
      </c>
      <c r="H77" s="380">
        <f t="shared" ref="H77" si="46">SUM(H78,H84,H87,H88,H89,H92)</f>
        <v>530000</v>
      </c>
      <c r="I77" s="351">
        <f t="shared" si="45"/>
        <v>14742827</v>
      </c>
      <c r="J77" s="465"/>
      <c r="K77" s="348" t="s">
        <v>70</v>
      </c>
      <c r="L77" s="385">
        <f>SUM(L78,L84,L87,L88,L89,L92)</f>
        <v>94</v>
      </c>
      <c r="M77" s="401">
        <f>SUM(M78,M84,M87,M88,M89,M92)</f>
        <v>16205551</v>
      </c>
      <c r="N77" s="387">
        <f>SUM(N78,N84,N87,N88,N89,N92)</f>
        <v>89</v>
      </c>
      <c r="O77" s="402">
        <f>SUM(O78,O84,O87,O88,O89,O92)</f>
        <v>15272827</v>
      </c>
      <c r="P77" s="466"/>
      <c r="Q77" s="466"/>
      <c r="R77" s="402"/>
      <c r="S77" s="209" t="e">
        <f>SUM(S78,S84,S87,S88,#REF!,S89,S92)</f>
        <v>#REF!</v>
      </c>
      <c r="T77" s="392"/>
      <c r="U77" s="209">
        <f t="shared" si="43"/>
        <v>14742827</v>
      </c>
      <c r="V77" s="441"/>
      <c r="W77" s="369">
        <f>SUM(W78,W84,W87,W88,W89,W92)</f>
        <v>245164.4</v>
      </c>
    </row>
    <row r="78" spans="1:23" ht="15" customHeight="1" x14ac:dyDescent="0.25">
      <c r="A78" s="30" t="s">
        <v>4</v>
      </c>
      <c r="B78" s="291" t="s">
        <v>131</v>
      </c>
      <c r="C78" s="292"/>
      <c r="D78" s="193"/>
      <c r="E78" s="226">
        <f>SUM(E79,E80,E81,E82,E83)</f>
        <v>3000000</v>
      </c>
      <c r="F78" s="226">
        <f>SUM(F79:F83)</f>
        <v>3000000</v>
      </c>
      <c r="G78" s="253">
        <f>SUM(G79:G83)</f>
        <v>3000000</v>
      </c>
      <c r="H78" s="226">
        <f>SUM(H79:H83)</f>
        <v>0</v>
      </c>
      <c r="I78" s="132">
        <f>SUM(I79:I83)</f>
        <v>3000000</v>
      </c>
      <c r="J78" s="25"/>
      <c r="K78" s="149" t="s">
        <v>70</v>
      </c>
      <c r="L78" s="224">
        <f>SUM(L79:L83)</f>
        <v>16</v>
      </c>
      <c r="M78" s="225">
        <f>SUM(M79:M83)</f>
        <v>3644724</v>
      </c>
      <c r="N78" s="224">
        <f>SUM(N79:N83)</f>
        <v>16</v>
      </c>
      <c r="O78" s="253">
        <f>SUM(O79:O83)</f>
        <v>3000000</v>
      </c>
      <c r="P78" s="443"/>
      <c r="Q78" s="443"/>
      <c r="R78" s="253"/>
      <c r="S78" s="227">
        <f t="shared" ref="S78" si="47">SUM(S79:S83)</f>
        <v>0</v>
      </c>
      <c r="T78" s="64"/>
      <c r="U78" s="400">
        <f t="shared" si="43"/>
        <v>3000000</v>
      </c>
      <c r="V78" s="12"/>
      <c r="W78" s="478">
        <f t="shared" si="17"/>
        <v>0</v>
      </c>
    </row>
    <row r="79" spans="1:23" s="99" customFormat="1" ht="15" customHeight="1" x14ac:dyDescent="0.2">
      <c r="A79" s="20" t="s">
        <v>5</v>
      </c>
      <c r="B79" s="9" t="s">
        <v>35</v>
      </c>
      <c r="C79" s="9">
        <v>575</v>
      </c>
      <c r="D79" s="38"/>
      <c r="E79" s="220">
        <v>1250000</v>
      </c>
      <c r="F79" s="220">
        <v>1250000</v>
      </c>
      <c r="G79" s="220">
        <v>1250000</v>
      </c>
      <c r="H79" s="220">
        <v>0</v>
      </c>
      <c r="I79" s="220">
        <v>1250000</v>
      </c>
      <c r="J79" s="98"/>
      <c r="K79" s="151" t="s">
        <v>82</v>
      </c>
      <c r="L79" s="219">
        <v>5</v>
      </c>
      <c r="M79" s="221">
        <v>1624000</v>
      </c>
      <c r="N79" s="219">
        <v>5</v>
      </c>
      <c r="O79" s="220">
        <v>1250000</v>
      </c>
      <c r="P79" s="105"/>
      <c r="Q79" s="105"/>
      <c r="R79" s="220"/>
      <c r="S79" s="308"/>
      <c r="T79" s="62"/>
      <c r="U79" s="355">
        <f t="shared" si="43"/>
        <v>1250000</v>
      </c>
      <c r="V79" s="106"/>
      <c r="W79" s="479">
        <f t="shared" si="17"/>
        <v>0</v>
      </c>
    </row>
    <row r="80" spans="1:23" s="99" customFormat="1" ht="15" customHeight="1" x14ac:dyDescent="0.2">
      <c r="A80" s="51"/>
      <c r="B80" s="9" t="s">
        <v>36</v>
      </c>
      <c r="C80" s="9">
        <v>576</v>
      </c>
      <c r="D80" s="38"/>
      <c r="E80" s="220">
        <v>750000</v>
      </c>
      <c r="F80" s="220">
        <v>750000</v>
      </c>
      <c r="G80" s="220">
        <v>750000</v>
      </c>
      <c r="H80" s="220">
        <v>0</v>
      </c>
      <c r="I80" s="220">
        <v>750000</v>
      </c>
      <c r="J80" s="98"/>
      <c r="K80" s="151" t="s">
        <v>82</v>
      </c>
      <c r="L80" s="219">
        <v>5</v>
      </c>
      <c r="M80" s="221">
        <v>870000</v>
      </c>
      <c r="N80" s="219">
        <v>5</v>
      </c>
      <c r="O80" s="220">
        <v>750000</v>
      </c>
      <c r="P80" s="105"/>
      <c r="Q80" s="105"/>
      <c r="R80" s="220"/>
      <c r="S80" s="308"/>
      <c r="T80" s="62"/>
      <c r="U80" s="355">
        <f t="shared" si="43"/>
        <v>750000</v>
      </c>
      <c r="V80" s="106"/>
      <c r="W80" s="479">
        <f t="shared" si="17"/>
        <v>0</v>
      </c>
    </row>
    <row r="81" spans="1:23" s="99" customFormat="1" ht="15" customHeight="1" x14ac:dyDescent="0.2">
      <c r="A81" s="51"/>
      <c r="B81" s="9" t="s">
        <v>37</v>
      </c>
      <c r="C81" s="9">
        <v>577</v>
      </c>
      <c r="D81" s="38"/>
      <c r="E81" s="220">
        <v>400000</v>
      </c>
      <c r="F81" s="220">
        <v>400000</v>
      </c>
      <c r="G81" s="220">
        <v>400000</v>
      </c>
      <c r="H81" s="220">
        <v>0</v>
      </c>
      <c r="I81" s="220">
        <v>400000</v>
      </c>
      <c r="J81" s="98"/>
      <c r="K81" s="151" t="s">
        <v>82</v>
      </c>
      <c r="L81" s="219">
        <v>3</v>
      </c>
      <c r="M81" s="221">
        <v>416590</v>
      </c>
      <c r="N81" s="219">
        <v>3</v>
      </c>
      <c r="O81" s="220">
        <v>400000</v>
      </c>
      <c r="P81" s="105"/>
      <c r="Q81" s="105"/>
      <c r="R81" s="220"/>
      <c r="S81" s="308"/>
      <c r="T81" s="62"/>
      <c r="U81" s="355">
        <f t="shared" si="43"/>
        <v>400000</v>
      </c>
      <c r="V81" s="106"/>
      <c r="W81" s="479">
        <f t="shared" si="17"/>
        <v>0</v>
      </c>
    </row>
    <row r="82" spans="1:23" s="99" customFormat="1" ht="15" customHeight="1" x14ac:dyDescent="0.2">
      <c r="A82" s="51"/>
      <c r="B82" s="9" t="s">
        <v>38</v>
      </c>
      <c r="C82" s="9">
        <v>578</v>
      </c>
      <c r="D82" s="38"/>
      <c r="E82" s="220">
        <v>400000</v>
      </c>
      <c r="F82" s="220">
        <v>400000</v>
      </c>
      <c r="G82" s="220">
        <v>400000</v>
      </c>
      <c r="H82" s="220">
        <v>0</v>
      </c>
      <c r="I82" s="220">
        <v>400000</v>
      </c>
      <c r="J82" s="98"/>
      <c r="K82" s="151" t="s">
        <v>82</v>
      </c>
      <c r="L82" s="219">
        <v>2</v>
      </c>
      <c r="M82" s="221">
        <v>534134</v>
      </c>
      <c r="N82" s="219">
        <v>2</v>
      </c>
      <c r="O82" s="220">
        <v>400000</v>
      </c>
      <c r="P82" s="105"/>
      <c r="Q82" s="105"/>
      <c r="R82" s="102"/>
      <c r="S82" s="104"/>
      <c r="T82" s="98"/>
      <c r="U82" s="355">
        <f t="shared" si="43"/>
        <v>400000</v>
      </c>
      <c r="V82" s="106"/>
      <c r="W82" s="479">
        <f t="shared" si="17"/>
        <v>0</v>
      </c>
    </row>
    <row r="83" spans="1:23" s="99" customFormat="1" ht="16.5" customHeight="1" x14ac:dyDescent="0.2">
      <c r="A83" s="51"/>
      <c r="B83" s="9" t="s">
        <v>39</v>
      </c>
      <c r="C83" s="9">
        <v>579</v>
      </c>
      <c r="D83" s="38"/>
      <c r="E83" s="220">
        <v>200000</v>
      </c>
      <c r="F83" s="220">
        <v>200000</v>
      </c>
      <c r="G83" s="220">
        <v>200000</v>
      </c>
      <c r="H83" s="256">
        <v>0</v>
      </c>
      <c r="I83" s="220">
        <v>200000</v>
      </c>
      <c r="J83" s="98"/>
      <c r="K83" s="151" t="s">
        <v>82</v>
      </c>
      <c r="L83" s="219">
        <v>1</v>
      </c>
      <c r="M83" s="221">
        <v>200000</v>
      </c>
      <c r="N83" s="219">
        <v>1</v>
      </c>
      <c r="O83" s="220">
        <v>200000</v>
      </c>
      <c r="P83" s="105"/>
      <c r="Q83" s="105"/>
      <c r="R83" s="220"/>
      <c r="S83" s="308"/>
      <c r="T83" s="62"/>
      <c r="U83" s="355">
        <f t="shared" si="43"/>
        <v>200000</v>
      </c>
      <c r="V83" s="106"/>
      <c r="W83" s="480">
        <f t="shared" si="17"/>
        <v>0</v>
      </c>
    </row>
    <row r="84" spans="1:23" x14ac:dyDescent="0.25">
      <c r="A84" s="19" t="s">
        <v>4</v>
      </c>
      <c r="B84" s="352" t="s">
        <v>129</v>
      </c>
      <c r="C84" s="53"/>
      <c r="D84" s="55"/>
      <c r="E84" s="39">
        <f>SUM(E85,E86)</f>
        <v>4900000</v>
      </c>
      <c r="F84" s="39">
        <f>SUM(F85:F86)</f>
        <v>4440000</v>
      </c>
      <c r="G84" s="43">
        <f>SUM(G85:G86)</f>
        <v>4434450</v>
      </c>
      <c r="H84" s="39">
        <f t="shared" ref="H84" si="48">SUM(H85:H86)</f>
        <v>330000</v>
      </c>
      <c r="I84" s="39">
        <f>SUM(I85:I86)</f>
        <v>4104450</v>
      </c>
      <c r="J84" s="25"/>
      <c r="K84" s="152" t="s">
        <v>70</v>
      </c>
      <c r="L84" s="92">
        <f>SUM(L85:L86)</f>
        <v>54</v>
      </c>
      <c r="M84" s="203">
        <f>SUM(M85:M86)</f>
        <v>4572450</v>
      </c>
      <c r="N84" s="92">
        <f>SUM(N85:N86)</f>
        <v>50</v>
      </c>
      <c r="O84" s="43">
        <f>SUM(O85:O86)</f>
        <v>4434450</v>
      </c>
      <c r="P84" s="443"/>
      <c r="Q84" s="443"/>
      <c r="R84" s="43"/>
      <c r="S84" s="61">
        <f>SUM(S85:S86)</f>
        <v>0</v>
      </c>
      <c r="T84" s="64"/>
      <c r="U84" s="312">
        <f t="shared" si="43"/>
        <v>4104450</v>
      </c>
      <c r="V84" s="107"/>
      <c r="W84" s="227">
        <f>SUM(W85:W86)</f>
        <v>245164.4</v>
      </c>
    </row>
    <row r="85" spans="1:23" s="99" customFormat="1" ht="18.75" customHeight="1" x14ac:dyDescent="0.2">
      <c r="A85" s="20" t="s">
        <v>5</v>
      </c>
      <c r="B85" s="9" t="s">
        <v>64</v>
      </c>
      <c r="C85" s="38">
        <v>566</v>
      </c>
      <c r="D85" s="38"/>
      <c r="E85" s="220">
        <v>1150000</v>
      </c>
      <c r="F85" s="220">
        <v>1248450</v>
      </c>
      <c r="G85" s="220">
        <v>1248450</v>
      </c>
      <c r="H85" s="220">
        <v>0</v>
      </c>
      <c r="I85" s="220">
        <v>1248450</v>
      </c>
      <c r="J85" s="98"/>
      <c r="K85" s="151" t="s">
        <v>146</v>
      </c>
      <c r="L85" s="219">
        <v>42</v>
      </c>
      <c r="M85" s="221">
        <v>1386450</v>
      </c>
      <c r="N85" s="219">
        <v>38</v>
      </c>
      <c r="O85" s="220">
        <v>1248450</v>
      </c>
      <c r="P85" s="105"/>
      <c r="Q85" s="105"/>
      <c r="R85" s="220"/>
      <c r="S85" s="308"/>
      <c r="T85" s="62"/>
      <c r="U85" s="309">
        <f t="shared" si="43"/>
        <v>1248450</v>
      </c>
      <c r="V85" s="106"/>
      <c r="W85" s="479">
        <v>51969.4</v>
      </c>
    </row>
    <row r="86" spans="1:23" s="99" customFormat="1" ht="19.5" customHeight="1" x14ac:dyDescent="0.2">
      <c r="A86" s="20"/>
      <c r="B86" s="9" t="s">
        <v>63</v>
      </c>
      <c r="C86" s="38">
        <v>675</v>
      </c>
      <c r="D86" s="38"/>
      <c r="E86" s="220">
        <v>3750000</v>
      </c>
      <c r="F86" s="220">
        <v>3191550</v>
      </c>
      <c r="G86" s="220">
        <v>3186000</v>
      </c>
      <c r="H86" s="220">
        <v>330000</v>
      </c>
      <c r="I86" s="220">
        <v>2856000</v>
      </c>
      <c r="J86" s="98"/>
      <c r="K86" s="151" t="s">
        <v>147</v>
      </c>
      <c r="L86" s="219">
        <v>12</v>
      </c>
      <c r="M86" s="221">
        <v>3186000</v>
      </c>
      <c r="N86" s="219">
        <v>12</v>
      </c>
      <c r="O86" s="220">
        <v>3186000</v>
      </c>
      <c r="P86" s="105"/>
      <c r="Q86" s="105"/>
      <c r="R86" s="220"/>
      <c r="S86" s="308"/>
      <c r="T86" s="62"/>
      <c r="U86" s="318">
        <f t="shared" si="43"/>
        <v>2856000</v>
      </c>
      <c r="V86" s="106"/>
      <c r="W86" s="480">
        <v>193195</v>
      </c>
    </row>
    <row r="87" spans="1:23" s="179" customFormat="1" ht="15" customHeight="1" x14ac:dyDescent="0.2">
      <c r="A87" s="202" t="s">
        <v>4</v>
      </c>
      <c r="B87" s="353" t="s">
        <v>130</v>
      </c>
      <c r="C87" s="354">
        <v>570</v>
      </c>
      <c r="D87" s="353"/>
      <c r="E87" s="237">
        <v>900000</v>
      </c>
      <c r="F87" s="39">
        <v>1917120</v>
      </c>
      <c r="G87" s="240">
        <v>1695497</v>
      </c>
      <c r="H87" s="237">
        <v>0</v>
      </c>
      <c r="I87" s="237">
        <v>1695497</v>
      </c>
      <c r="J87" s="25"/>
      <c r="K87" s="178" t="s">
        <v>152</v>
      </c>
      <c r="L87" s="234">
        <v>6</v>
      </c>
      <c r="M87" s="356">
        <v>1695497</v>
      </c>
      <c r="N87" s="234">
        <v>6</v>
      </c>
      <c r="O87" s="356">
        <v>1695497</v>
      </c>
      <c r="R87" s="357"/>
      <c r="S87" s="321"/>
      <c r="T87" s="358"/>
      <c r="U87" s="237">
        <f t="shared" si="43"/>
        <v>1695497</v>
      </c>
      <c r="V87" s="112"/>
      <c r="W87" s="329">
        <f t="shared" si="17"/>
        <v>0</v>
      </c>
    </row>
    <row r="88" spans="1:23" s="179" customFormat="1" ht="15" customHeight="1" x14ac:dyDescent="0.2">
      <c r="A88" s="202" t="s">
        <v>4</v>
      </c>
      <c r="B88" s="353" t="s">
        <v>138</v>
      </c>
      <c r="C88" s="354">
        <v>625</v>
      </c>
      <c r="D88" s="353"/>
      <c r="E88" s="237">
        <v>900000</v>
      </c>
      <c r="F88" s="237">
        <v>900000</v>
      </c>
      <c r="G88" s="117">
        <v>0</v>
      </c>
      <c r="H88" s="59">
        <v>0</v>
      </c>
      <c r="I88" s="237">
        <v>0</v>
      </c>
      <c r="J88" s="25"/>
      <c r="K88" s="180" t="s">
        <v>153</v>
      </c>
      <c r="L88" s="190">
        <v>0</v>
      </c>
      <c r="M88" s="359">
        <v>0</v>
      </c>
      <c r="N88" s="190">
        <v>0</v>
      </c>
      <c r="O88" s="359">
        <v>0</v>
      </c>
      <c r="R88" s="357"/>
      <c r="S88" s="321"/>
      <c r="T88" s="358"/>
      <c r="U88" s="237">
        <f t="shared" si="43"/>
        <v>0</v>
      </c>
      <c r="V88" s="112"/>
      <c r="W88" s="329">
        <f t="shared" ref="W88:W107" si="49">R88-S88</f>
        <v>0</v>
      </c>
    </row>
    <row r="89" spans="1:23" s="113" customFormat="1" x14ac:dyDescent="0.25">
      <c r="A89" s="19" t="s">
        <v>4</v>
      </c>
      <c r="B89" s="352" t="s">
        <v>140</v>
      </c>
      <c r="C89" s="53"/>
      <c r="D89" s="360"/>
      <c r="E89" s="378">
        <f>SUM(E90:E91)</f>
        <v>5500000</v>
      </c>
      <c r="F89" s="39">
        <f>SUM(F90:F91)</f>
        <v>5680000</v>
      </c>
      <c r="G89" s="39">
        <f>SUM(G90:G91)</f>
        <v>5680000</v>
      </c>
      <c r="H89" s="39">
        <f t="shared" ref="H89" si="50">SUM(H90:H91)</f>
        <v>0</v>
      </c>
      <c r="I89" s="39">
        <f>SUM(I90:I91)</f>
        <v>5680000</v>
      </c>
      <c r="J89" s="25"/>
      <c r="K89" s="181" t="s">
        <v>70</v>
      </c>
      <c r="L89" s="92">
        <f>SUM(L90:L91)</f>
        <v>14</v>
      </c>
      <c r="M89" s="203">
        <f>SUM(M90:M91)</f>
        <v>5830000</v>
      </c>
      <c r="N89" s="92">
        <f>SUM(N90:N91)</f>
        <v>13</v>
      </c>
      <c r="O89" s="39">
        <f>SUM(O90:O91)</f>
        <v>5680000</v>
      </c>
      <c r="R89" s="39"/>
      <c r="S89" s="61">
        <f t="shared" ref="S89" si="51">SUM(S90:S91)</f>
        <v>0</v>
      </c>
      <c r="T89" s="358"/>
      <c r="U89" s="312">
        <f t="shared" si="43"/>
        <v>5680000</v>
      </c>
      <c r="W89" s="227">
        <f t="shared" si="49"/>
        <v>0</v>
      </c>
    </row>
    <row r="90" spans="1:23" s="113" customFormat="1" ht="15" customHeight="1" x14ac:dyDescent="0.2">
      <c r="A90" s="20" t="s">
        <v>5</v>
      </c>
      <c r="B90" s="9" t="s">
        <v>65</v>
      </c>
      <c r="C90" s="38">
        <v>660</v>
      </c>
      <c r="D90" s="361"/>
      <c r="E90" s="220">
        <v>2000000</v>
      </c>
      <c r="F90" s="220">
        <v>2600000</v>
      </c>
      <c r="G90" s="220">
        <v>2600000</v>
      </c>
      <c r="H90" s="220">
        <v>0</v>
      </c>
      <c r="I90" s="220">
        <v>2600000</v>
      </c>
      <c r="J90" s="98"/>
      <c r="K90" s="182" t="s">
        <v>83</v>
      </c>
      <c r="L90" s="219">
        <v>3</v>
      </c>
      <c r="M90" s="221">
        <v>2600000</v>
      </c>
      <c r="N90" s="219">
        <v>3</v>
      </c>
      <c r="O90" s="220">
        <v>2600000</v>
      </c>
      <c r="R90" s="319"/>
      <c r="S90" s="320"/>
      <c r="T90" s="358"/>
      <c r="U90" s="309">
        <f t="shared" si="43"/>
        <v>2600000</v>
      </c>
      <c r="W90" s="479">
        <f t="shared" si="49"/>
        <v>0</v>
      </c>
    </row>
    <row r="91" spans="1:23" s="113" customFormat="1" ht="15" customHeight="1" x14ac:dyDescent="0.2">
      <c r="A91" s="21"/>
      <c r="B91" s="36" t="s">
        <v>66</v>
      </c>
      <c r="C91" s="60">
        <v>661</v>
      </c>
      <c r="D91" s="362"/>
      <c r="E91" s="256">
        <v>3500000</v>
      </c>
      <c r="F91" s="256">
        <v>3080000</v>
      </c>
      <c r="G91" s="256">
        <v>3080000</v>
      </c>
      <c r="H91" s="256">
        <v>0</v>
      </c>
      <c r="I91" s="256">
        <v>3080000</v>
      </c>
      <c r="J91" s="98"/>
      <c r="K91" s="183" t="s">
        <v>83</v>
      </c>
      <c r="L91" s="313">
        <v>11</v>
      </c>
      <c r="M91" s="347">
        <v>3230000</v>
      </c>
      <c r="N91" s="313">
        <v>10</v>
      </c>
      <c r="O91" s="256">
        <v>3080000</v>
      </c>
      <c r="R91" s="363"/>
      <c r="S91" s="364"/>
      <c r="T91" s="358"/>
      <c r="U91" s="318">
        <f t="shared" si="43"/>
        <v>3080000</v>
      </c>
      <c r="W91" s="480">
        <f t="shared" si="49"/>
        <v>0</v>
      </c>
    </row>
    <row r="92" spans="1:23" s="113" customFormat="1" ht="15" customHeight="1" x14ac:dyDescent="0.25">
      <c r="A92" s="19" t="s">
        <v>4</v>
      </c>
      <c r="B92" s="352" t="s">
        <v>141</v>
      </c>
      <c r="C92" s="53"/>
      <c r="D92" s="361"/>
      <c r="E92" s="377">
        <f>SUM(E93:E94)</f>
        <v>1200000</v>
      </c>
      <c r="F92" s="226">
        <f>SUM(F93:F94)</f>
        <v>462880</v>
      </c>
      <c r="G92" s="226">
        <f>SUM(G93:G94)</f>
        <v>462880</v>
      </c>
      <c r="H92" s="226">
        <f t="shared" ref="H92" si="52">SUM(H93:H94)</f>
        <v>200000</v>
      </c>
      <c r="I92" s="39">
        <f>SUM(I93:I94)</f>
        <v>262880</v>
      </c>
      <c r="J92" s="25"/>
      <c r="K92" s="181" t="s">
        <v>70</v>
      </c>
      <c r="L92" s="224">
        <f>SUM(L93:L94)</f>
        <v>4</v>
      </c>
      <c r="M92" s="225">
        <f>SUM(M93:M94)</f>
        <v>462880</v>
      </c>
      <c r="N92" s="224">
        <f>SUM(N93:N94)</f>
        <v>4</v>
      </c>
      <c r="O92" s="226">
        <f>SUM(O93:O94)</f>
        <v>462880</v>
      </c>
      <c r="R92" s="226"/>
      <c r="S92" s="61">
        <f t="shared" ref="S92" si="53">SUM(S93:S94)</f>
        <v>0</v>
      </c>
      <c r="T92" s="358"/>
      <c r="U92" s="312">
        <f t="shared" si="43"/>
        <v>262880</v>
      </c>
      <c r="V92" s="367"/>
      <c r="W92" s="227">
        <f t="shared" si="49"/>
        <v>0</v>
      </c>
    </row>
    <row r="93" spans="1:23" s="113" customFormat="1" ht="15" customHeight="1" x14ac:dyDescent="0.2">
      <c r="A93" s="20" t="s">
        <v>5</v>
      </c>
      <c r="B93" s="9" t="s">
        <v>67</v>
      </c>
      <c r="C93" s="38">
        <v>665</v>
      </c>
      <c r="D93" s="361"/>
      <c r="E93" s="220">
        <v>600000</v>
      </c>
      <c r="F93" s="220">
        <v>200000</v>
      </c>
      <c r="G93" s="366">
        <v>200000</v>
      </c>
      <c r="H93" s="220">
        <v>200000</v>
      </c>
      <c r="I93" s="220">
        <v>0</v>
      </c>
      <c r="J93" s="98"/>
      <c r="K93" s="182" t="s">
        <v>84</v>
      </c>
      <c r="L93" s="219">
        <v>1</v>
      </c>
      <c r="M93" s="365">
        <v>200000</v>
      </c>
      <c r="N93" s="219">
        <v>1</v>
      </c>
      <c r="O93" s="366">
        <v>200000</v>
      </c>
      <c r="R93" s="319"/>
      <c r="S93" s="320"/>
      <c r="T93" s="358"/>
      <c r="U93" s="309">
        <f t="shared" si="43"/>
        <v>0</v>
      </c>
      <c r="V93" s="367"/>
      <c r="W93" s="479">
        <f t="shared" si="49"/>
        <v>0</v>
      </c>
    </row>
    <row r="94" spans="1:23" s="113" customFormat="1" ht="26.25" thickBot="1" x14ac:dyDescent="0.25">
      <c r="A94" s="86"/>
      <c r="B94" s="87" t="s">
        <v>68</v>
      </c>
      <c r="C94" s="56">
        <v>666</v>
      </c>
      <c r="D94" s="384"/>
      <c r="E94" s="230">
        <v>600000</v>
      </c>
      <c r="F94" s="230">
        <v>262880</v>
      </c>
      <c r="G94" s="220">
        <v>262880</v>
      </c>
      <c r="H94" s="220">
        <v>0</v>
      </c>
      <c r="I94" s="230">
        <v>262880</v>
      </c>
      <c r="J94" s="98"/>
      <c r="K94" s="184" t="s">
        <v>84</v>
      </c>
      <c r="L94" s="219">
        <v>3</v>
      </c>
      <c r="M94" s="221">
        <v>262880</v>
      </c>
      <c r="N94" s="219">
        <v>3</v>
      </c>
      <c r="O94" s="220">
        <v>262880</v>
      </c>
      <c r="R94" s="319"/>
      <c r="S94" s="320"/>
      <c r="T94" s="358"/>
      <c r="U94" s="309">
        <f t="shared" si="43"/>
        <v>262880</v>
      </c>
      <c r="W94" s="481">
        <f t="shared" si="49"/>
        <v>0</v>
      </c>
    </row>
    <row r="95" spans="1:23" ht="15.75" thickBot="1" x14ac:dyDescent="0.3">
      <c r="A95" s="201" t="s">
        <v>40</v>
      </c>
      <c r="B95" s="349"/>
      <c r="C95" s="350"/>
      <c r="D95" s="349">
        <v>18</v>
      </c>
      <c r="E95" s="351">
        <f>SUM(E96,E102,E105)</f>
        <v>24475000</v>
      </c>
      <c r="F95" s="351">
        <f t="shared" ref="F95:I95" si="54">SUM(F96,F102,F105)</f>
        <v>26375000</v>
      </c>
      <c r="G95" s="351">
        <f>SUM(G96,G102,G105)</f>
        <v>26353500</v>
      </c>
      <c r="H95" s="351">
        <f>SUM(H96,H102,H105)</f>
        <v>86458.6</v>
      </c>
      <c r="I95" s="351">
        <f t="shared" si="54"/>
        <v>26267041.399999999</v>
      </c>
      <c r="J95" s="26"/>
      <c r="K95" s="368" t="s">
        <v>70</v>
      </c>
      <c r="L95" s="385">
        <f>SUM(L96,L102,L105)</f>
        <v>507</v>
      </c>
      <c r="M95" s="386">
        <f t="shared" ref="M95:O95" si="55">SUM(M96,M102,M105)</f>
        <v>37266493</v>
      </c>
      <c r="N95" s="387">
        <f t="shared" si="55"/>
        <v>494</v>
      </c>
      <c r="O95" s="388">
        <f t="shared" si="55"/>
        <v>26753500</v>
      </c>
      <c r="P95" s="443"/>
      <c r="Q95" s="443"/>
      <c r="R95" s="388"/>
      <c r="S95" s="115" t="e">
        <f>SUM(S96,#REF!,S102,S105)</f>
        <v>#REF!</v>
      </c>
      <c r="T95" s="389"/>
      <c r="U95" s="209">
        <f t="shared" si="43"/>
        <v>26267041.399999999</v>
      </c>
      <c r="V95" s="12"/>
      <c r="W95" s="369">
        <f>SUM(W96,W102,W105)</f>
        <v>89627.64</v>
      </c>
    </row>
    <row r="96" spans="1:23" ht="30" customHeight="1" x14ac:dyDescent="0.25">
      <c r="A96" s="30" t="s">
        <v>4</v>
      </c>
      <c r="B96" s="370" t="s">
        <v>132</v>
      </c>
      <c r="C96" s="292"/>
      <c r="D96" s="193"/>
      <c r="E96" s="226">
        <f>SUM(E97:E101)</f>
        <v>9600000</v>
      </c>
      <c r="F96" s="226">
        <f>SUM(F97:F101)</f>
        <v>9200000</v>
      </c>
      <c r="G96" s="253">
        <f>SUM(G97:G101)</f>
        <v>9200000</v>
      </c>
      <c r="H96" s="226">
        <f>SUM(H97:H101)</f>
        <v>41295</v>
      </c>
      <c r="I96" s="132">
        <f>SUM(I97:I101)</f>
        <v>9158705</v>
      </c>
      <c r="J96" s="25"/>
      <c r="K96" s="185" t="s">
        <v>70</v>
      </c>
      <c r="L96" s="224">
        <f>SUM(L98:L101)</f>
        <v>90</v>
      </c>
      <c r="M96" s="225">
        <f>SUM(M97:M101)</f>
        <v>18085893</v>
      </c>
      <c r="N96" s="224">
        <f>SUM(N97:N101)</f>
        <v>81</v>
      </c>
      <c r="O96" s="253">
        <f>SUM(O97:O101)</f>
        <v>9600000</v>
      </c>
      <c r="P96" s="443"/>
      <c r="Q96" s="443"/>
      <c r="R96" s="253"/>
      <c r="S96" s="390">
        <f t="shared" ref="S96" si="56">SUM(S97:S101)</f>
        <v>0</v>
      </c>
      <c r="T96" s="64"/>
      <c r="U96" s="338">
        <f t="shared" si="43"/>
        <v>9158705</v>
      </c>
      <c r="V96" s="12"/>
      <c r="W96" s="478">
        <f>SUM(W97:W101)</f>
        <v>87347.64</v>
      </c>
    </row>
    <row r="97" spans="1:24" s="99" customFormat="1" ht="15" customHeight="1" x14ac:dyDescent="0.2">
      <c r="A97" s="20" t="s">
        <v>5</v>
      </c>
      <c r="B97" s="9" t="s">
        <v>41</v>
      </c>
      <c r="C97" s="9">
        <v>580</v>
      </c>
      <c r="D97" s="38"/>
      <c r="E97" s="220">
        <v>1200000</v>
      </c>
      <c r="F97" s="220">
        <v>1200000</v>
      </c>
      <c r="G97" s="220">
        <v>1200000</v>
      </c>
      <c r="H97" s="220">
        <v>0</v>
      </c>
      <c r="I97" s="220">
        <v>1200000</v>
      </c>
      <c r="J97" s="98"/>
      <c r="K97" s="151" t="s">
        <v>148</v>
      </c>
      <c r="L97" s="219">
        <v>18</v>
      </c>
      <c r="M97" s="221">
        <v>2263850</v>
      </c>
      <c r="N97" s="219">
        <v>12</v>
      </c>
      <c r="O97" s="252">
        <v>1200000</v>
      </c>
      <c r="P97" s="105"/>
      <c r="Q97" s="105"/>
      <c r="R97" s="220"/>
      <c r="S97" s="22"/>
      <c r="T97" s="62"/>
      <c r="U97" s="309">
        <f t="shared" si="43"/>
        <v>1200000</v>
      </c>
      <c r="V97" s="105"/>
      <c r="W97" s="479">
        <f t="shared" si="49"/>
        <v>0</v>
      </c>
    </row>
    <row r="98" spans="1:24" s="99" customFormat="1" ht="15" customHeight="1" x14ac:dyDescent="0.2">
      <c r="A98" s="51"/>
      <c r="B98" s="9" t="s">
        <v>42</v>
      </c>
      <c r="C98" s="9">
        <v>581</v>
      </c>
      <c r="D98" s="38"/>
      <c r="E98" s="220">
        <v>800000</v>
      </c>
      <c r="F98" s="220">
        <v>800000</v>
      </c>
      <c r="G98" s="220">
        <v>800000</v>
      </c>
      <c r="H98" s="220">
        <v>41295</v>
      </c>
      <c r="I98" s="220">
        <v>758705</v>
      </c>
      <c r="J98" s="98"/>
      <c r="K98" s="151" t="s">
        <v>148</v>
      </c>
      <c r="L98" s="219">
        <v>28</v>
      </c>
      <c r="M98" s="221">
        <v>1213800</v>
      </c>
      <c r="N98" s="219">
        <v>28</v>
      </c>
      <c r="O98" s="252">
        <v>800000</v>
      </c>
      <c r="P98" s="105"/>
      <c r="Q98" s="105"/>
      <c r="R98" s="220"/>
      <c r="S98" s="22"/>
      <c r="T98" s="62"/>
      <c r="U98" s="309">
        <f t="shared" si="43"/>
        <v>758705</v>
      </c>
      <c r="V98" s="105"/>
      <c r="W98" s="479">
        <f t="shared" si="49"/>
        <v>0</v>
      </c>
    </row>
    <row r="99" spans="1:24" s="99" customFormat="1" ht="30" customHeight="1" x14ac:dyDescent="0.2">
      <c r="A99" s="51"/>
      <c r="B99" s="9" t="s">
        <v>43</v>
      </c>
      <c r="C99" s="9">
        <v>582</v>
      </c>
      <c r="D99" s="38"/>
      <c r="E99" s="220">
        <v>800000</v>
      </c>
      <c r="F99" s="220">
        <v>800000</v>
      </c>
      <c r="G99" s="220">
        <v>800000</v>
      </c>
      <c r="H99" s="220">
        <v>0</v>
      </c>
      <c r="I99" s="220">
        <v>800000</v>
      </c>
      <c r="J99" s="98"/>
      <c r="K99" s="151" t="s">
        <v>148</v>
      </c>
      <c r="L99" s="219">
        <v>26</v>
      </c>
      <c r="M99" s="221">
        <v>1138400</v>
      </c>
      <c r="N99" s="219">
        <v>26</v>
      </c>
      <c r="O99" s="252">
        <v>800000</v>
      </c>
      <c r="P99" s="105"/>
      <c r="Q99" s="105"/>
      <c r="R99" s="220"/>
      <c r="S99" s="22"/>
      <c r="T99" s="62"/>
      <c r="U99" s="309">
        <f t="shared" si="43"/>
        <v>800000</v>
      </c>
      <c r="V99" s="105"/>
      <c r="W99" s="479">
        <f t="shared" si="49"/>
        <v>0</v>
      </c>
    </row>
    <row r="100" spans="1:24" s="99" customFormat="1" ht="29.25" customHeight="1" x14ac:dyDescent="0.2">
      <c r="A100" s="51"/>
      <c r="B100" s="9" t="s">
        <v>44</v>
      </c>
      <c r="C100" s="9">
        <v>583</v>
      </c>
      <c r="D100" s="38"/>
      <c r="E100" s="220">
        <v>6000000</v>
      </c>
      <c r="F100" s="220">
        <v>6000000</v>
      </c>
      <c r="G100" s="220">
        <v>6000000</v>
      </c>
      <c r="H100" s="220">
        <v>0</v>
      </c>
      <c r="I100" s="220">
        <v>6000000</v>
      </c>
      <c r="J100" s="98"/>
      <c r="K100" s="151" t="s">
        <v>149</v>
      </c>
      <c r="L100" s="219">
        <v>32</v>
      </c>
      <c r="M100" s="221">
        <v>11539843</v>
      </c>
      <c r="N100" s="219">
        <v>13</v>
      </c>
      <c r="O100" s="252">
        <v>6000000</v>
      </c>
      <c r="P100" s="105"/>
      <c r="Q100" s="105"/>
      <c r="R100" s="220"/>
      <c r="S100" s="22"/>
      <c r="T100" s="62"/>
      <c r="U100" s="309">
        <f t="shared" si="43"/>
        <v>6000000</v>
      </c>
      <c r="V100" s="105"/>
      <c r="W100" s="479">
        <v>87347.64</v>
      </c>
    </row>
    <row r="101" spans="1:24" ht="29.25" customHeight="1" x14ac:dyDescent="0.25">
      <c r="A101" s="30"/>
      <c r="B101" s="9" t="s">
        <v>45</v>
      </c>
      <c r="C101" s="9">
        <v>584</v>
      </c>
      <c r="D101" s="193"/>
      <c r="E101" s="220">
        <v>800000</v>
      </c>
      <c r="F101" s="220">
        <v>400000</v>
      </c>
      <c r="G101" s="220">
        <v>400000</v>
      </c>
      <c r="H101" s="220">
        <v>0</v>
      </c>
      <c r="I101" s="220">
        <v>400000</v>
      </c>
      <c r="J101" s="98"/>
      <c r="K101" s="155" t="s">
        <v>149</v>
      </c>
      <c r="L101" s="219">
        <v>4</v>
      </c>
      <c r="M101" s="221">
        <v>1930000</v>
      </c>
      <c r="N101" s="219">
        <v>2</v>
      </c>
      <c r="O101" s="252">
        <v>800000</v>
      </c>
      <c r="P101" s="443"/>
      <c r="Q101" s="443"/>
      <c r="R101" s="220"/>
      <c r="S101" s="22"/>
      <c r="T101" s="62"/>
      <c r="U101" s="318">
        <f t="shared" si="43"/>
        <v>400000</v>
      </c>
      <c r="V101" s="12"/>
      <c r="W101" s="480">
        <f t="shared" si="49"/>
        <v>0</v>
      </c>
    </row>
    <row r="102" spans="1:24" ht="15" customHeight="1" x14ac:dyDescent="0.25">
      <c r="A102" s="19" t="s">
        <v>4</v>
      </c>
      <c r="B102" s="371" t="s">
        <v>106</v>
      </c>
      <c r="C102" s="7"/>
      <c r="D102" s="55"/>
      <c r="E102" s="39">
        <f>SUM(E103,E104)</f>
        <v>10875000</v>
      </c>
      <c r="F102" s="39">
        <f t="shared" ref="F102:I102" si="57">SUM(F103,F104)</f>
        <v>13175000</v>
      </c>
      <c r="G102" s="44">
        <f>SUM(G103:G104)</f>
        <v>13175000</v>
      </c>
      <c r="H102" s="39">
        <f>SUM(H103:H104)</f>
        <v>22728</v>
      </c>
      <c r="I102" s="39">
        <f t="shared" si="57"/>
        <v>13152272</v>
      </c>
      <c r="J102" s="25"/>
      <c r="K102" s="173" t="s">
        <v>70</v>
      </c>
      <c r="L102" s="92">
        <f t="shared" ref="L102:O102" si="58">SUM(L103:L104)</f>
        <v>265</v>
      </c>
      <c r="M102" s="203">
        <f t="shared" si="58"/>
        <v>15002100</v>
      </c>
      <c r="N102" s="92">
        <f t="shared" si="58"/>
        <v>261</v>
      </c>
      <c r="O102" s="44">
        <f t="shared" si="58"/>
        <v>13175000</v>
      </c>
      <c r="P102" s="443"/>
      <c r="Q102" s="443"/>
      <c r="R102" s="44"/>
      <c r="S102" s="61">
        <f t="shared" ref="S102" si="59">SUM(S103:S104)</f>
        <v>0</v>
      </c>
      <c r="T102" s="64"/>
      <c r="U102" s="312">
        <f t="shared" ref="U102:U108" si="60">G102-H102</f>
        <v>13152272</v>
      </c>
      <c r="V102" s="12"/>
      <c r="W102" s="227">
        <f t="shared" si="49"/>
        <v>0</v>
      </c>
    </row>
    <row r="103" spans="1:24" s="110" customFormat="1" ht="29.25" customHeight="1" x14ac:dyDescent="0.2">
      <c r="A103" s="63" t="s">
        <v>5</v>
      </c>
      <c r="B103" s="54" t="s">
        <v>104</v>
      </c>
      <c r="C103" s="9">
        <v>415</v>
      </c>
      <c r="D103" s="38"/>
      <c r="E103" s="220">
        <v>7075000</v>
      </c>
      <c r="F103" s="220">
        <v>9475000</v>
      </c>
      <c r="G103" s="220">
        <v>9475000</v>
      </c>
      <c r="H103" s="220">
        <v>22728</v>
      </c>
      <c r="I103" s="220">
        <v>9452272</v>
      </c>
      <c r="J103" s="98"/>
      <c r="K103" s="151" t="s">
        <v>150</v>
      </c>
      <c r="L103" s="219">
        <v>240</v>
      </c>
      <c r="M103" s="221">
        <v>11302100</v>
      </c>
      <c r="N103" s="219">
        <v>236</v>
      </c>
      <c r="O103" s="252">
        <v>9475000</v>
      </c>
      <c r="P103" s="106"/>
      <c r="Q103" s="106"/>
      <c r="R103" s="220"/>
      <c r="S103" s="22"/>
      <c r="T103" s="62"/>
      <c r="U103" s="309">
        <f t="shared" si="60"/>
        <v>9452272</v>
      </c>
      <c r="V103" s="106"/>
      <c r="W103" s="479">
        <f t="shared" si="49"/>
        <v>0</v>
      </c>
    </row>
    <row r="104" spans="1:24" s="99" customFormat="1" ht="30" customHeight="1" x14ac:dyDescent="0.2">
      <c r="A104" s="21"/>
      <c r="B104" s="334" t="s">
        <v>105</v>
      </c>
      <c r="C104" s="36">
        <v>416</v>
      </c>
      <c r="D104" s="60"/>
      <c r="E104" s="256">
        <v>3800000</v>
      </c>
      <c r="F104" s="256">
        <v>3700000</v>
      </c>
      <c r="G104" s="256">
        <v>3700000</v>
      </c>
      <c r="H104" s="256">
        <v>0</v>
      </c>
      <c r="I104" s="256">
        <v>3700000</v>
      </c>
      <c r="J104" s="98"/>
      <c r="K104" s="155" t="s">
        <v>150</v>
      </c>
      <c r="L104" s="313">
        <v>25</v>
      </c>
      <c r="M104" s="347">
        <v>3700000</v>
      </c>
      <c r="N104" s="313">
        <v>25</v>
      </c>
      <c r="O104" s="316">
        <v>3700000</v>
      </c>
      <c r="P104" s="105"/>
      <c r="Q104" s="105"/>
      <c r="R104" s="220"/>
      <c r="S104" s="391"/>
      <c r="T104" s="62"/>
      <c r="U104" s="318">
        <f t="shared" si="60"/>
        <v>3700000</v>
      </c>
      <c r="V104" s="105"/>
      <c r="W104" s="480">
        <f t="shared" si="49"/>
        <v>0</v>
      </c>
    </row>
    <row r="105" spans="1:24" ht="29.25" x14ac:dyDescent="0.25">
      <c r="A105" s="19" t="s">
        <v>4</v>
      </c>
      <c r="B105" s="52" t="s">
        <v>109</v>
      </c>
      <c r="C105" s="53"/>
      <c r="D105" s="77"/>
      <c r="E105" s="39">
        <f>SUM(E106:E107)</f>
        <v>4000000</v>
      </c>
      <c r="F105" s="39">
        <f>SUM(F106:F107)</f>
        <v>4000000</v>
      </c>
      <c r="G105" s="39">
        <f>SUM(G106:G107)</f>
        <v>3978500</v>
      </c>
      <c r="H105" s="39">
        <f>SUM(H106:H107)</f>
        <v>22435.599999999999</v>
      </c>
      <c r="I105" s="39">
        <f>SUM(I106:I107)</f>
        <v>3956064.4</v>
      </c>
      <c r="J105" s="25"/>
      <c r="K105" s="173" t="s">
        <v>70</v>
      </c>
      <c r="L105" s="92">
        <f t="shared" ref="L105:O105" si="61">SUM(L106:L107)</f>
        <v>152</v>
      </c>
      <c r="M105" s="203">
        <f t="shared" si="61"/>
        <v>4178500</v>
      </c>
      <c r="N105" s="92">
        <f t="shared" si="61"/>
        <v>152</v>
      </c>
      <c r="O105" s="39">
        <f t="shared" si="61"/>
        <v>3978500</v>
      </c>
      <c r="P105" s="443"/>
      <c r="Q105" s="443"/>
      <c r="R105" s="39"/>
      <c r="S105" s="61">
        <f t="shared" ref="S105" si="62">SUM(S106:S107)</f>
        <v>0</v>
      </c>
      <c r="T105" s="64"/>
      <c r="U105" s="312">
        <f t="shared" si="60"/>
        <v>3956064.4</v>
      </c>
      <c r="V105" s="12"/>
      <c r="W105" s="227">
        <f>SUM(W106:W107)</f>
        <v>2280</v>
      </c>
    </row>
    <row r="106" spans="1:24" ht="27.75" customHeight="1" x14ac:dyDescent="0.25">
      <c r="A106" s="63" t="s">
        <v>5</v>
      </c>
      <c r="B106" s="372" t="s">
        <v>107</v>
      </c>
      <c r="C106" s="38">
        <v>425</v>
      </c>
      <c r="D106" s="373"/>
      <c r="E106" s="220">
        <v>2300000</v>
      </c>
      <c r="F106" s="220">
        <v>2300000</v>
      </c>
      <c r="G106" s="221">
        <v>2278500</v>
      </c>
      <c r="H106" s="220">
        <v>22435.599999999999</v>
      </c>
      <c r="I106" s="220">
        <v>2256064.4</v>
      </c>
      <c r="J106" s="25"/>
      <c r="K106" s="170" t="s">
        <v>99</v>
      </c>
      <c r="L106" s="219">
        <v>144</v>
      </c>
      <c r="M106" s="221">
        <v>2278500</v>
      </c>
      <c r="N106" s="219">
        <v>144</v>
      </c>
      <c r="O106" s="220">
        <v>2278500</v>
      </c>
      <c r="P106" s="443"/>
      <c r="Q106" s="443"/>
      <c r="R106" s="226"/>
      <c r="S106" s="390"/>
      <c r="T106" s="64"/>
      <c r="U106" s="309">
        <f t="shared" si="60"/>
        <v>2256064.4</v>
      </c>
      <c r="V106" s="107"/>
      <c r="W106" s="479">
        <v>2280</v>
      </c>
      <c r="X106" s="111"/>
    </row>
    <row r="107" spans="1:24" ht="27" thickBot="1" x14ac:dyDescent="0.3">
      <c r="A107" s="381"/>
      <c r="B107" s="87" t="s">
        <v>108</v>
      </c>
      <c r="C107" s="56">
        <v>426</v>
      </c>
      <c r="D107" s="382"/>
      <c r="E107" s="230">
        <v>1700000</v>
      </c>
      <c r="F107" s="230">
        <v>1700000</v>
      </c>
      <c r="G107" s="231">
        <v>1700000</v>
      </c>
      <c r="H107" s="230">
        <v>0</v>
      </c>
      <c r="I107" s="230">
        <v>1700000</v>
      </c>
      <c r="J107" s="448"/>
      <c r="K107" s="163" t="s">
        <v>151</v>
      </c>
      <c r="L107" s="229">
        <v>8</v>
      </c>
      <c r="M107" s="231">
        <v>1900000</v>
      </c>
      <c r="N107" s="229">
        <v>8</v>
      </c>
      <c r="O107" s="230">
        <v>1700000</v>
      </c>
      <c r="P107" s="449"/>
      <c r="Q107" s="449"/>
      <c r="R107" s="456"/>
      <c r="S107" s="467"/>
      <c r="T107" s="232"/>
      <c r="U107" s="468">
        <f t="shared" si="60"/>
        <v>1700000</v>
      </c>
      <c r="V107" s="469"/>
      <c r="W107" s="481">
        <f t="shared" si="49"/>
        <v>0</v>
      </c>
      <c r="X107" s="111"/>
    </row>
    <row r="108" spans="1:24" s="27" customFormat="1" ht="24" customHeight="1" thickBot="1" x14ac:dyDescent="0.3">
      <c r="A108" s="459" t="s">
        <v>156</v>
      </c>
      <c r="B108" s="460"/>
      <c r="C108" s="460"/>
      <c r="D108" s="460"/>
      <c r="E108" s="450">
        <f>SUM(E6,E19,E30,E38,E45,E49,E77,E95)</f>
        <v>421285000</v>
      </c>
      <c r="F108" s="450">
        <f t="shared" ref="F108" si="63">SUM(F6,F19,F30,F38,F45,F49,F77,F95)</f>
        <v>513688819.56</v>
      </c>
      <c r="G108" s="450">
        <f>SUM(G6,G19,G30,G38,G45,G49,G77,G95)</f>
        <v>508334263.06</v>
      </c>
      <c r="H108" s="450">
        <f>SUM(H6,H19,H30,H38,H45,H49,H77,H95)</f>
        <v>5865308.54</v>
      </c>
      <c r="I108" s="450">
        <f>SUM(I6,I19,I30,I38,I45,I49,I77,I95)</f>
        <v>502468954.51999998</v>
      </c>
      <c r="J108" s="26"/>
      <c r="K108" s="461" t="s">
        <v>70</v>
      </c>
      <c r="L108" s="451">
        <f t="shared" ref="L108:O108" si="64">SUM(L6,L19,L30,L38,L45,L49,L77,L95)</f>
        <v>3819</v>
      </c>
      <c r="M108" s="462">
        <f t="shared" si="64"/>
        <v>973814927.63999999</v>
      </c>
      <c r="N108" s="452">
        <f t="shared" si="64"/>
        <v>3346</v>
      </c>
      <c r="O108" s="463">
        <f t="shared" si="64"/>
        <v>516363150.56</v>
      </c>
      <c r="R108" s="463"/>
      <c r="S108" s="464" t="e">
        <f>SUM(S6,S19,S30,S38,S45,S49,S77,S95)</f>
        <v>#REF!</v>
      </c>
      <c r="T108" s="453"/>
      <c r="U108" s="436">
        <f t="shared" si="60"/>
        <v>502468954.51999998</v>
      </c>
      <c r="W108" s="450">
        <f>SUM(W6,W19,W30,W38,W45,W49,W77,W95)</f>
        <v>4589411.0699999994</v>
      </c>
    </row>
    <row r="109" spans="1:24" ht="15.75" thickBot="1" x14ac:dyDescent="0.3">
      <c r="B109" s="3"/>
      <c r="C109" s="3"/>
      <c r="D109" s="3"/>
      <c r="E109" s="379"/>
      <c r="F109" s="379"/>
      <c r="I109" s="476">
        <f>G108-H108</f>
        <v>502468954.51999998</v>
      </c>
      <c r="K109" s="67"/>
      <c r="U109" s="97"/>
      <c r="W109" s="399"/>
    </row>
    <row r="110" spans="1:24" ht="25.5" customHeight="1" thickBot="1" x14ac:dyDescent="0.3">
      <c r="A110" s="487" t="s">
        <v>154</v>
      </c>
      <c r="B110" s="488"/>
      <c r="C110" s="374">
        <v>401</v>
      </c>
      <c r="D110" s="375"/>
      <c r="E110" s="380">
        <v>81040000</v>
      </c>
      <c r="F110" s="380">
        <v>86591791</v>
      </c>
      <c r="G110" s="426">
        <v>86591791</v>
      </c>
      <c r="H110" s="351">
        <v>759749.94</v>
      </c>
      <c r="I110" s="380">
        <v>85832041.060000002</v>
      </c>
      <c r="J110" s="25"/>
      <c r="K110" s="186"/>
      <c r="L110" s="177">
        <v>123</v>
      </c>
      <c r="M110" s="393">
        <v>100182877.33</v>
      </c>
      <c r="N110" s="108">
        <v>76</v>
      </c>
      <c r="O110" s="114">
        <v>77562850</v>
      </c>
      <c r="R110" s="260">
        <v>3615130.39</v>
      </c>
      <c r="S110" s="395"/>
      <c r="T110" s="395"/>
      <c r="U110" s="260">
        <f>G110-H110</f>
        <v>85832041.060000002</v>
      </c>
      <c r="W110" s="369">
        <f>4596.11+1016741+20367</f>
        <v>1041704.11</v>
      </c>
    </row>
    <row r="111" spans="1:24" ht="15.75" thickBot="1" x14ac:dyDescent="0.3">
      <c r="F111" s="379"/>
      <c r="I111" s="476">
        <f>G110-H110</f>
        <v>85832041.060000002</v>
      </c>
      <c r="J111" s="23"/>
      <c r="K111" s="29"/>
      <c r="L111" s="28"/>
      <c r="M111" s="81"/>
      <c r="S111" s="23"/>
      <c r="T111" s="11"/>
      <c r="W111" s="11"/>
    </row>
    <row r="112" spans="1:24" ht="25.5" customHeight="1" thickBot="1" x14ac:dyDescent="0.3">
      <c r="A112" s="487" t="s">
        <v>162</v>
      </c>
      <c r="B112" s="488"/>
      <c r="C112" s="374">
        <v>410</v>
      </c>
      <c r="D112" s="375"/>
      <c r="E112" s="380">
        <v>0</v>
      </c>
      <c r="F112" s="380">
        <v>16300000</v>
      </c>
      <c r="G112" s="426">
        <v>16300000</v>
      </c>
      <c r="H112" s="351">
        <v>0</v>
      </c>
      <c r="I112" s="380">
        <v>16300000</v>
      </c>
      <c r="J112" s="25"/>
      <c r="K112" s="186"/>
      <c r="L112" s="385">
        <v>4</v>
      </c>
      <c r="M112" s="394">
        <v>16300000</v>
      </c>
      <c r="N112" s="387">
        <v>4</v>
      </c>
      <c r="O112" s="388">
        <v>16300000</v>
      </c>
      <c r="R112" s="260">
        <v>3615130.39</v>
      </c>
      <c r="S112" s="395"/>
      <c r="T112" s="395"/>
      <c r="U112" s="260">
        <f>G112-H112</f>
        <v>16300000</v>
      </c>
      <c r="W112" s="369">
        <v>0</v>
      </c>
    </row>
    <row r="113" spans="1:23" ht="15.75" thickBot="1" x14ac:dyDescent="0.3">
      <c r="F113" s="379"/>
      <c r="I113" s="476">
        <f>G112-H112</f>
        <v>16300000</v>
      </c>
      <c r="J113" s="23"/>
      <c r="K113" s="29"/>
      <c r="L113" s="28"/>
      <c r="M113" s="81"/>
      <c r="S113" s="23"/>
      <c r="T113" s="11"/>
      <c r="W113" s="11"/>
    </row>
    <row r="114" spans="1:23" ht="24.75" customHeight="1" thickBot="1" x14ac:dyDescent="0.3">
      <c r="A114" s="489" t="s">
        <v>155</v>
      </c>
      <c r="B114" s="490"/>
      <c r="C114" s="490"/>
      <c r="D114" s="491"/>
      <c r="E114" s="351">
        <f>SUM(E108,E110,E112)</f>
        <v>502325000</v>
      </c>
      <c r="F114" s="351">
        <f>SUM(F108,F110,F112)</f>
        <v>616580610.55999994</v>
      </c>
      <c r="G114" s="351">
        <f>SUM(G108,G110,G112)</f>
        <v>611226054.05999994</v>
      </c>
      <c r="H114" s="351">
        <f>SUM(H108,H110,H112)</f>
        <v>6625058.4800000004</v>
      </c>
      <c r="I114" s="351">
        <f>SUM(I108,I110,I112)</f>
        <v>604600995.57999992</v>
      </c>
      <c r="J114" s="26"/>
      <c r="K114" s="348" t="s">
        <v>70</v>
      </c>
      <c r="L114" s="177">
        <f>SUM(L108,L110,L112)</f>
        <v>3946</v>
      </c>
      <c r="M114" s="108">
        <f>SUM(M108,M110,M112)</f>
        <v>1090297804.97</v>
      </c>
      <c r="N114" s="108">
        <f>SUM(N108,N110,N112)</f>
        <v>3426</v>
      </c>
      <c r="O114" s="114">
        <f>SUM(O108,O110,O112)</f>
        <v>610226000.55999994</v>
      </c>
      <c r="R114" s="114">
        <f t="shared" ref="R114:T114" si="65">SUM(R108,R110,R112)</f>
        <v>7230260.7800000003</v>
      </c>
      <c r="S114" s="114" t="e">
        <f t="shared" si="65"/>
        <v>#REF!</v>
      </c>
      <c r="T114" s="114">
        <f t="shared" si="65"/>
        <v>0</v>
      </c>
      <c r="U114" s="403">
        <f>SUM(U108,U110,U112)</f>
        <v>604600995.57999992</v>
      </c>
      <c r="W114" s="369">
        <f>SUM(W108:W112)</f>
        <v>5631115.1799999997</v>
      </c>
    </row>
    <row r="115" spans="1:23" x14ac:dyDescent="0.25">
      <c r="G115" s="333"/>
      <c r="H115" s="333"/>
      <c r="I115" s="379">
        <f>G114-H114</f>
        <v>604600995.57999992</v>
      </c>
      <c r="R115" s="333">
        <f t="shared" ref="R115:T115" si="66">SUM(R95,R77,R49,R45,R38,R30,R19,R6)</f>
        <v>0</v>
      </c>
      <c r="S115" s="333" t="e">
        <f t="shared" si="66"/>
        <v>#REF!</v>
      </c>
      <c r="T115" s="333">
        <f t="shared" si="66"/>
        <v>0</v>
      </c>
      <c r="U115" s="333">
        <f>SUM(U95,U77,U49,U45,U38,U30,U19,U6)</f>
        <v>502468954.51999998</v>
      </c>
    </row>
    <row r="117" spans="1:23" x14ac:dyDescent="0.25">
      <c r="U117" s="333">
        <f>U108-I108</f>
        <v>0</v>
      </c>
    </row>
  </sheetData>
  <mergeCells count="4">
    <mergeCell ref="A5:B5"/>
    <mergeCell ref="A110:B110"/>
    <mergeCell ref="A114:D114"/>
    <mergeCell ref="A112:B112"/>
  </mergeCells>
  <pageMargins left="0.70866141732283472" right="0.70866141732283472" top="0.78740157480314965" bottom="0.78740157480314965" header="0.31496062992125984" footer="0.31496062992125984"/>
  <pageSetup paperSize="9" scale="59" firstPageNumber="50" fitToWidth="0" orientation="landscape" useFirstPageNumber="1" r:id="rId1"/>
  <headerFooter>
    <oddFooter>&amp;L&amp;"-,Kurzíva"Zastupitelstvo Olomouckého kraje 22. 6. 2020
6. - Rozpočet Olomouckého kraje 2019-závěrečný účet
Příloha č. 10: Dotační programy/tituly a návratné finanční výpomoci z rozpočtu Olomouckého kraje v roce 2019&amp;R&amp;"-,Kurzíva"Strana &amp;P (celkem 237)</oddFooter>
  </headerFooter>
  <rowBreaks count="2" manualBreakCount="2">
    <brk id="37" max="22" man="1"/>
    <brk id="76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10. DP, DT, NFV</vt:lpstr>
      <vt:lpstr>'10. DP, DT, NFV'!Názvy_tisku</vt:lpstr>
      <vt:lpstr>'10. DP, DT, NFV'!Oblast_tisku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2020-05-18T13:28:48Z</cp:lastPrinted>
  <dcterms:created xsi:type="dcterms:W3CDTF">2018-08-09T08:42:09Z</dcterms:created>
  <dcterms:modified xsi:type="dcterms:W3CDTF">2020-06-01T09:58:28Z</dcterms:modified>
</cp:coreProperties>
</file>