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k_koci9052\AppData\Local\Temp\IntraDoc\201201094214000670\Prilohy\"/>
    </mc:Choice>
  </mc:AlternateContent>
  <bookViews>
    <workbookView xWindow="0" yWindow="0" windowWidth="28800" windowHeight="12300" activeTab="1"/>
  </bookViews>
  <sheets>
    <sheet name="Souhrn" sheetId="15" r:id="rId1"/>
    <sheet name="Školství - ORJ 17" sheetId="12" r:id="rId2"/>
    <sheet name="Školství - ORJ 52" sheetId="18" r:id="rId3"/>
    <sheet name="Školství - ORJ 59 " sheetId="19" r:id="rId4"/>
    <sheet name="Školství a v. správa - ORJ 64" sheetId="31" r:id="rId5"/>
    <sheet name="Sociální - ORJ 17" sheetId="13" r:id="rId6"/>
    <sheet name="Sociální - ORJ 52" sheetId="20" r:id="rId7"/>
    <sheet name="Sociální - ORJ 60" sheetId="29" r:id="rId8"/>
    <sheet name="Sociální - ORJ 64" sheetId="30" r:id="rId9"/>
    <sheet name="Doprava - ORJ 17" sheetId="10" r:id="rId10"/>
    <sheet name="Doprava - ORJ 50 " sheetId="21" r:id="rId11"/>
    <sheet name="Doprava - ORJ 12-SSOK projekty" sheetId="22" r:id="rId12"/>
    <sheet name="Doprava - ORJ 12 - SSOK -SFDI" sheetId="38" r:id="rId13"/>
    <sheet name="Kultura - ORJ 17 " sheetId="11" r:id="rId14"/>
    <sheet name="Kultura - ORJ 52" sheetId="23" r:id="rId15"/>
    <sheet name="Kultura - ORJ 19" sheetId="39" r:id="rId16"/>
    <sheet name="Zdravotnictví - ORJ 17 " sheetId="8" r:id="rId17"/>
    <sheet name="Zdravotnictví - SMN - ORJ 17 " sheetId="9" r:id="rId18"/>
    <sheet name="Zdravotnictví - ORJ 19 -ZZS" sheetId="17" r:id="rId19"/>
    <sheet name="Zdravotnictví - ORJ 19 - DC" sheetId="40" r:id="rId20"/>
    <sheet name="Zdravotnictví - SMN - ORJ 52 " sheetId="25" r:id="rId21"/>
    <sheet name="Zdravotnictví - ORJ 19 - nákupy" sheetId="42" r:id="rId22"/>
    <sheet name="Cestovní ruch - ORJ 59" sheetId="28" r:id="rId23"/>
    <sheet name="Životní prostředí - ORJ 59" sheetId="27" r:id="rId24"/>
    <sheet name="Úz. plánování - ORJ 59" sheetId="26" r:id="rId25"/>
    <sheet name="Reg. rozvoj - ORJ 74" sheetId="32" r:id="rId26"/>
    <sheet name="Rozv. lidských zdr. - ORJ 76" sheetId="33" r:id="rId27"/>
    <sheet name="ORJ 30" sheetId="34" r:id="rId28"/>
    <sheet name="KÚ a zast. - ORJ 03" sheetId="43" r:id="rId29"/>
    <sheet name="KÚ a zast. - ORJ 06" sheetId="44" r:id="rId30"/>
  </sheets>
  <definedNames>
    <definedName name="_xlnm._FilterDatabase" localSheetId="12" hidden="1">'Doprava - ORJ 12 - SSOK -SFDI'!$B$1:$B$56</definedName>
    <definedName name="_xlnm._FilterDatabase" localSheetId="9" hidden="1">'Doprava - ORJ 17'!$B$1:$B$44</definedName>
    <definedName name="_xlnm._FilterDatabase" localSheetId="28" hidden="1">'KÚ a zast. - ORJ 03'!$B$2:$B$33</definedName>
    <definedName name="_xlnm._FilterDatabase" localSheetId="29" hidden="1">'KÚ a zast. - ORJ 06'!$B$1:$B$37</definedName>
    <definedName name="_xlnm._FilterDatabase" localSheetId="13" hidden="1">'Kultura - ORJ 17 '!$B$1:$B$17</definedName>
    <definedName name="_xlnm._FilterDatabase" localSheetId="15" hidden="1">'Kultura - ORJ 19'!$B$1:$B$27</definedName>
    <definedName name="_xlnm._FilterDatabase" localSheetId="5" hidden="1">'Sociální - ORJ 17'!$B$1:$B$30</definedName>
    <definedName name="_xlnm._FilterDatabase" localSheetId="1" hidden="1">'Školství - ORJ 17'!$B$1:$B$38</definedName>
    <definedName name="_xlnm._FilterDatabase" localSheetId="16" hidden="1">'Zdravotnictví - ORJ 17 '!$B$1:$B$23</definedName>
    <definedName name="_xlnm._FilterDatabase" localSheetId="19" hidden="1">'Zdravotnictví - ORJ 19 - DC'!$B$1:$B$29</definedName>
    <definedName name="_xlnm._FilterDatabase" localSheetId="17" hidden="1">'Zdravotnictví - SMN - ORJ 17 '!$B$1:$B$21</definedName>
    <definedName name="_xlnm.Print_Titles" localSheetId="12">'Doprava - ORJ 12 - SSOK -SFDI'!$1:$7</definedName>
    <definedName name="_xlnm.Print_Titles" localSheetId="9">'Doprava - ORJ 17'!$1:$7</definedName>
    <definedName name="_xlnm.Print_Titles" localSheetId="28">'KÚ a zast. - ORJ 03'!$2:$7</definedName>
    <definedName name="_xlnm.Print_Titles" localSheetId="29">'KÚ a zast. - ORJ 06'!$1:$7</definedName>
    <definedName name="_xlnm.Print_Titles" localSheetId="13">'Kultura - ORJ 17 '!$1:$7</definedName>
    <definedName name="_xlnm.Print_Titles" localSheetId="15">'Kultura - ORJ 19'!$6:$7</definedName>
    <definedName name="_xlnm.Print_Titles" localSheetId="25">'Reg. rozvoj - ORJ 74'!$1:$7</definedName>
    <definedName name="_xlnm.Print_Titles" localSheetId="5">'Sociální - ORJ 17'!$1:$7</definedName>
    <definedName name="_xlnm.Print_Titles" localSheetId="1">'Školství - ORJ 17'!$1:$7</definedName>
    <definedName name="_xlnm.Print_Titles" localSheetId="2">'Školství - ORJ 52'!$4:$7</definedName>
    <definedName name="_xlnm.Print_Titles" localSheetId="16">'Zdravotnictví - ORJ 17 '!$1:$7</definedName>
    <definedName name="_xlnm.Print_Titles" localSheetId="19">'Zdravotnictví - ORJ 19 - DC'!$1:$7</definedName>
    <definedName name="_xlnm.Print_Titles" localSheetId="21">'Zdravotnictví - ORJ 19 - nákupy'!$1:$9</definedName>
    <definedName name="_xlnm.Print_Titles" localSheetId="18">'Zdravotnictví - ORJ 19 -ZZS'!$1:$8</definedName>
    <definedName name="_xlnm.Print_Titles" localSheetId="17">'Zdravotnictví - SMN - ORJ 17 '!$1:$7</definedName>
    <definedName name="_xlnm.Print_Area" localSheetId="22">'Cestovní ruch - ORJ 59'!$A$1:$Y$11</definedName>
    <definedName name="_xlnm.Print_Area" localSheetId="12">'Doprava - ORJ 12 - SSOK -SFDI'!$A$1:$T$37</definedName>
    <definedName name="_xlnm.Print_Area" localSheetId="11">'Doprava - ORJ 12-SSOK projekty'!$A$1:$Y$14</definedName>
    <definedName name="_xlnm.Print_Area" localSheetId="9">'Doprava - ORJ 17'!$A$1:$S$34</definedName>
    <definedName name="_xlnm.Print_Area" localSheetId="10">'Doprava - ORJ 50 '!$A$1:$Z$23</definedName>
    <definedName name="_xlnm.Print_Area" localSheetId="28">'KÚ a zast. - ORJ 03'!$A$1:$R$11</definedName>
    <definedName name="_xlnm.Print_Area" localSheetId="29">'KÚ a zast. - ORJ 06'!$A$1:$S$15</definedName>
    <definedName name="_xlnm.Print_Area" localSheetId="13">'Kultura - ORJ 17 '!$A$1:$S$17</definedName>
    <definedName name="_xlnm.Print_Area" localSheetId="15">'Kultura - ORJ 19'!$A$1:$R$10</definedName>
    <definedName name="_xlnm.Print_Area" localSheetId="14">'Kultura - ORJ 52'!$A$1:$Y$14</definedName>
    <definedName name="_xlnm.Print_Area" localSheetId="27">'ORJ 30'!$A$1:$Y$11</definedName>
    <definedName name="_xlnm.Print_Area" localSheetId="25">'Reg. rozvoj - ORJ 74'!$A$1:$Z$65</definedName>
    <definedName name="_xlnm.Print_Area" localSheetId="26">'Rozv. lidských zdr. - ORJ 76'!$A$1:$Z$26</definedName>
    <definedName name="_xlnm.Print_Area" localSheetId="5">'Sociální - ORJ 17'!$A$1:$S$30</definedName>
    <definedName name="_xlnm.Print_Area" localSheetId="6">'Sociální - ORJ 52'!$A$1:$Z$16</definedName>
    <definedName name="_xlnm.Print_Area" localSheetId="7">'Sociální - ORJ 60'!$A$1:$Y$13</definedName>
    <definedName name="_xlnm.Print_Area" localSheetId="8">'Sociální - ORJ 64'!$A$1:$Y$14</definedName>
    <definedName name="_xlnm.Print_Area" localSheetId="0">Souhrn!$A$1:$J$42</definedName>
    <definedName name="_xlnm.Print_Area" localSheetId="1">'Školství - ORJ 17'!$A$1:$S$38</definedName>
    <definedName name="_xlnm.Print_Area" localSheetId="2">'Školství - ORJ 52'!$A$1:$Z$17</definedName>
    <definedName name="_xlnm.Print_Area" localSheetId="3">'Školství - ORJ 59 '!$A$1:$Y$10</definedName>
    <definedName name="_xlnm.Print_Area" localSheetId="4">'Školství a v. správa - ORJ 64'!$A$1:$Y$15</definedName>
    <definedName name="_xlnm.Print_Area" localSheetId="24">'Úz. plánování - ORJ 59'!$A$1:$Y$10</definedName>
    <definedName name="_xlnm.Print_Area" localSheetId="16">'Zdravotnictví - ORJ 17 '!$A$1:$S$23</definedName>
    <definedName name="_xlnm.Print_Area" localSheetId="19">'Zdravotnictví - ORJ 19 - DC'!$A$1:$R$12</definedName>
    <definedName name="_xlnm.Print_Area" localSheetId="21">'Zdravotnictví - ORJ 19 - nákupy'!$A$1:$T$16</definedName>
    <definedName name="_xlnm.Print_Area" localSheetId="18">'Zdravotnictví - ORJ 19 -ZZS'!$A$1:$U$13</definedName>
    <definedName name="_xlnm.Print_Area" localSheetId="17">'Zdravotnictví - SMN - ORJ 17 '!$A$1:$S$18</definedName>
    <definedName name="_xlnm.Print_Area" localSheetId="20">'Zdravotnictví - SMN - ORJ 52 '!$A$1:$Y$14</definedName>
    <definedName name="_xlnm.Print_Area" localSheetId="23">'Životní prostředí - ORJ 59'!$A$1:$Y$13</definedName>
  </definedNames>
  <calcPr calcId="162913"/>
</workbook>
</file>

<file path=xl/calcChain.xml><?xml version="1.0" encoding="utf-8"?>
<calcChain xmlns="http://schemas.openxmlformats.org/spreadsheetml/2006/main">
  <c r="D57" i="15" l="1"/>
  <c r="D58" i="15"/>
  <c r="J20" i="15" l="1"/>
  <c r="J19" i="15"/>
  <c r="J16" i="15"/>
  <c r="J15" i="15"/>
  <c r="J14" i="15"/>
  <c r="J12" i="15"/>
  <c r="J11" i="15"/>
  <c r="J10" i="15"/>
  <c r="J9" i="15"/>
  <c r="J6" i="15"/>
  <c r="J5" i="15"/>
  <c r="J40" i="15"/>
  <c r="J39" i="15"/>
  <c r="J37" i="15"/>
  <c r="J36" i="15"/>
  <c r="J35" i="15"/>
  <c r="J34" i="15"/>
  <c r="J32" i="15"/>
  <c r="J30" i="15"/>
  <c r="J27" i="15"/>
  <c r="J29" i="15"/>
  <c r="J28" i="15"/>
  <c r="J25" i="15"/>
  <c r="J26" i="15"/>
  <c r="J24" i="15"/>
  <c r="J23" i="15"/>
  <c r="J21" i="15"/>
  <c r="J7" i="15"/>
  <c r="J53" i="15" l="1"/>
  <c r="J50" i="15"/>
  <c r="J49" i="15"/>
  <c r="J48" i="15"/>
  <c r="J47" i="15"/>
  <c r="J51" i="15" s="1"/>
  <c r="J46" i="15"/>
  <c r="J45" i="15"/>
  <c r="J41" i="15"/>
  <c r="J38" i="15"/>
  <c r="J33" i="15"/>
  <c r="J31" i="15"/>
  <c r="J22" i="15"/>
  <c r="J18" i="15"/>
  <c r="J13" i="15"/>
  <c r="I7" i="15"/>
  <c r="Q8" i="20" l="1"/>
  <c r="U8" i="20"/>
  <c r="H32" i="15" l="1"/>
  <c r="E32" i="15"/>
  <c r="F29" i="15"/>
  <c r="E29" i="15" l="1"/>
  <c r="H28" i="15"/>
  <c r="N9" i="42"/>
  <c r="N16" i="42" s="1"/>
  <c r="P9" i="42"/>
  <c r="P16" i="42" s="1"/>
  <c r="R9" i="42"/>
  <c r="R16" i="42" s="1"/>
  <c r="S9" i="42"/>
  <c r="S16" i="42" s="1"/>
  <c r="E22" i="15"/>
  <c r="F22" i="15"/>
  <c r="G22" i="15"/>
  <c r="H16" i="15"/>
  <c r="D55" i="15" s="1"/>
  <c r="L14" i="22"/>
  <c r="K14" i="22"/>
  <c r="L8" i="20"/>
  <c r="M8" i="20"/>
  <c r="O8" i="20"/>
  <c r="R8" i="20"/>
  <c r="S8" i="20"/>
  <c r="T8" i="20"/>
  <c r="V8" i="20"/>
  <c r="W8" i="20"/>
  <c r="K8" i="20"/>
  <c r="N8" i="12" l="1"/>
  <c r="P8" i="12"/>
  <c r="Q8" i="12"/>
  <c r="L8" i="12"/>
  <c r="Q13" i="42"/>
  <c r="Q12" i="42"/>
  <c r="Q11" i="42"/>
  <c r="Q10" i="42"/>
  <c r="S15" i="20"/>
  <c r="Q15" i="20" s="1"/>
  <c r="P15" i="20" s="1"/>
  <c r="M15" i="20"/>
  <c r="U15" i="20"/>
  <c r="O15" i="12"/>
  <c r="R15" i="12" s="1"/>
  <c r="O14" i="12"/>
  <c r="R14" i="12" s="1"/>
  <c r="Q9" i="42" l="1"/>
  <c r="Q16" i="42" s="1"/>
  <c r="X15" i="20"/>
  <c r="X8" i="20" s="1"/>
  <c r="P8" i="20"/>
  <c r="V8" i="33"/>
  <c r="U8" i="33"/>
  <c r="S8" i="33"/>
  <c r="R8" i="33"/>
  <c r="O8" i="33"/>
  <c r="M8" i="33"/>
  <c r="L8" i="33"/>
  <c r="V8" i="27"/>
  <c r="U8" i="27"/>
  <c r="S8" i="27"/>
  <c r="R8" i="27"/>
  <c r="Q8" i="27"/>
  <c r="O8" i="27"/>
  <c r="K8" i="27"/>
  <c r="V8" i="28"/>
  <c r="U8" i="28"/>
  <c r="T8" i="28"/>
  <c r="S8" i="28"/>
  <c r="R8" i="28"/>
  <c r="Q8" i="28"/>
  <c r="P8" i="28"/>
  <c r="O8" i="28"/>
  <c r="L8" i="28"/>
  <c r="K8" i="28"/>
  <c r="U8" i="25"/>
  <c r="S8" i="25"/>
  <c r="R8" i="25"/>
  <c r="O8" i="25"/>
  <c r="L8" i="25"/>
  <c r="K8" i="25"/>
  <c r="S8" i="17"/>
  <c r="R8" i="17"/>
  <c r="Q8" i="17"/>
  <c r="O8" i="17"/>
  <c r="Q8" i="9"/>
  <c r="P8" i="9"/>
  <c r="N8" i="9"/>
  <c r="L8" i="9"/>
  <c r="Q19" i="8"/>
  <c r="P19" i="8"/>
  <c r="N19" i="8"/>
  <c r="L19" i="8"/>
  <c r="Q8" i="8"/>
  <c r="P8" i="8"/>
  <c r="N8" i="8"/>
  <c r="L8" i="8"/>
  <c r="V8" i="23"/>
  <c r="U8" i="23"/>
  <c r="S8" i="23"/>
  <c r="R8" i="23"/>
  <c r="O8" i="23"/>
  <c r="L8" i="23"/>
  <c r="K8" i="23"/>
  <c r="Q10" i="30"/>
  <c r="Q11" i="30"/>
  <c r="Q9" i="30"/>
  <c r="K8" i="21"/>
  <c r="Q31" i="10"/>
  <c r="P31" i="10"/>
  <c r="N31" i="10"/>
  <c r="L31" i="10"/>
  <c r="L15" i="10"/>
  <c r="V8" i="30"/>
  <c r="U8" i="30"/>
  <c r="T8" i="30"/>
  <c r="S8" i="30"/>
  <c r="R8" i="30"/>
  <c r="Q8" i="30"/>
  <c r="P8" i="30"/>
  <c r="O8" i="30"/>
  <c r="M8" i="30"/>
  <c r="L8" i="30"/>
  <c r="K8" i="30"/>
  <c r="V8" i="29"/>
  <c r="U8" i="29"/>
  <c r="S8" i="29"/>
  <c r="R8" i="29"/>
  <c r="O8" i="29"/>
  <c r="Q22" i="13"/>
  <c r="P22" i="13"/>
  <c r="N22" i="13"/>
  <c r="L22" i="13"/>
  <c r="Q8" i="13"/>
  <c r="P8" i="13"/>
  <c r="N8" i="13"/>
  <c r="L8" i="13"/>
  <c r="V8" i="31"/>
  <c r="S8" i="31"/>
  <c r="R8" i="31"/>
  <c r="O8" i="31"/>
  <c r="K8" i="31"/>
  <c r="V8" i="18"/>
  <c r="T8" i="18"/>
  <c r="O8" i="18"/>
  <c r="K8" i="18"/>
  <c r="N18" i="12"/>
  <c r="L18" i="12"/>
  <c r="O13" i="17" l="1"/>
  <c r="Q13" i="17"/>
  <c r="R13" i="17"/>
  <c r="S13" i="17"/>
  <c r="W16" i="20" l="1"/>
  <c r="V16" i="20"/>
  <c r="O16" i="20"/>
  <c r="L16" i="20"/>
  <c r="K16" i="20"/>
  <c r="R8" i="18" l="1"/>
  <c r="U9" i="18"/>
  <c r="Q9" i="18"/>
  <c r="M9" i="18"/>
  <c r="P9" i="18" l="1"/>
  <c r="X9" i="18" l="1"/>
  <c r="P9" i="27"/>
  <c r="T10" i="27"/>
  <c r="P10" i="27" s="1"/>
  <c r="T9" i="27"/>
  <c r="P8" i="27" l="1"/>
  <c r="T8" i="27"/>
  <c r="V9" i="25"/>
  <c r="V8" i="25" s="1"/>
  <c r="L10" i="22" l="1"/>
  <c r="M10" i="22" s="1"/>
  <c r="L11" i="22"/>
  <c r="M11" i="22" s="1"/>
  <c r="W9" i="22"/>
  <c r="L9" i="22"/>
  <c r="M9" i="22" s="1"/>
  <c r="O10" i="38"/>
  <c r="L10" i="38" l="1"/>
  <c r="Q9" i="26"/>
  <c r="P9" i="26" s="1"/>
  <c r="T9" i="26"/>
  <c r="U9" i="26"/>
  <c r="S9" i="26"/>
  <c r="T10" i="25" l="1"/>
  <c r="Q10" i="25"/>
  <c r="P10" i="25" s="1"/>
  <c r="M10" i="25"/>
  <c r="W10" i="25" l="1"/>
  <c r="E41" i="15" l="1"/>
  <c r="D41" i="15"/>
  <c r="G13" i="15"/>
  <c r="F13" i="15"/>
  <c r="E13" i="15"/>
  <c r="G36" i="15"/>
  <c r="F36" i="15"/>
  <c r="F31" i="15" l="1"/>
  <c r="D31" i="15"/>
  <c r="G35" i="15"/>
  <c r="G38" i="15" s="1"/>
  <c r="F35" i="15"/>
  <c r="G39" i="15"/>
  <c r="F39" i="15"/>
  <c r="G40" i="15"/>
  <c r="F40" i="15"/>
  <c r="F34" i="15"/>
  <c r="G30" i="15"/>
  <c r="G33" i="15"/>
  <c r="G42" i="15" s="1"/>
  <c r="F37" i="15"/>
  <c r="O14" i="44"/>
  <c r="L14" i="44" s="1"/>
  <c r="O13" i="44"/>
  <c r="L13" i="44" s="1"/>
  <c r="O12" i="44"/>
  <c r="L12" i="44" s="1"/>
  <c r="L11" i="44" s="1"/>
  <c r="R11" i="44"/>
  <c r="Q11" i="44"/>
  <c r="P11" i="44"/>
  <c r="N11" i="44"/>
  <c r="R8" i="44"/>
  <c r="Q8" i="44"/>
  <c r="P8" i="44"/>
  <c r="N8" i="44"/>
  <c r="L8" i="44"/>
  <c r="O10" i="43"/>
  <c r="O9" i="43"/>
  <c r="R8" i="43"/>
  <c r="R11" i="43" s="1"/>
  <c r="Q8" i="43"/>
  <c r="Q11" i="43" s="1"/>
  <c r="P8" i="43"/>
  <c r="P11" i="43" s="1"/>
  <c r="N8" i="43"/>
  <c r="N11" i="43" s="1"/>
  <c r="L8" i="43"/>
  <c r="L11" i="43" s="1"/>
  <c r="O10" i="42"/>
  <c r="O11" i="42"/>
  <c r="L11" i="42" s="1"/>
  <c r="O12" i="42"/>
  <c r="L12" i="42" s="1"/>
  <c r="O13" i="42"/>
  <c r="L13" i="42" s="1"/>
  <c r="O14" i="42"/>
  <c r="L14" i="42" s="1"/>
  <c r="O15" i="42"/>
  <c r="R15" i="44" l="1"/>
  <c r="P15" i="44"/>
  <c r="N15" i="44"/>
  <c r="L15" i="44"/>
  <c r="Q15" i="44"/>
  <c r="L10" i="42"/>
  <c r="L9" i="42" s="1"/>
  <c r="L16" i="42" s="1"/>
  <c r="O9" i="42"/>
  <c r="O16" i="42" s="1"/>
  <c r="F33" i="15"/>
  <c r="G31" i="15"/>
  <c r="F38" i="15"/>
  <c r="F41" i="15"/>
  <c r="G41" i="15"/>
  <c r="O8" i="43"/>
  <c r="O11" i="43" s="1"/>
  <c r="H39" i="15" s="1"/>
  <c r="I39" i="15" s="1"/>
  <c r="O11" i="44"/>
  <c r="O15" i="44" s="1"/>
  <c r="H40" i="15" s="1"/>
  <c r="I40" i="15" s="1"/>
  <c r="N8" i="40" l="1"/>
  <c r="P8" i="40"/>
  <c r="Q8" i="40"/>
  <c r="R8" i="40"/>
  <c r="O9" i="40"/>
  <c r="O8" i="40" s="1"/>
  <c r="L10" i="40"/>
  <c r="N10" i="40"/>
  <c r="N12" i="40" s="1"/>
  <c r="P10" i="40"/>
  <c r="Q10" i="40"/>
  <c r="Q12" i="40" s="1"/>
  <c r="R10" i="40"/>
  <c r="R12" i="40" s="1"/>
  <c r="O11" i="40"/>
  <c r="O10" i="40" s="1"/>
  <c r="P12" i="40"/>
  <c r="O12" i="40" l="1"/>
  <c r="H26" i="15" s="1"/>
  <c r="I26" i="15" s="1"/>
  <c r="L9" i="40"/>
  <c r="L8" i="40" s="1"/>
  <c r="L12" i="40" s="1"/>
  <c r="N8" i="39" l="1"/>
  <c r="N10" i="39" s="1"/>
  <c r="P8" i="39"/>
  <c r="P10" i="39" s="1"/>
  <c r="Q8" i="39"/>
  <c r="Q10" i="39" s="1"/>
  <c r="H21" i="15" s="1"/>
  <c r="R8" i="39"/>
  <c r="R10" i="39" s="1"/>
  <c r="O9" i="39"/>
  <c r="L9" i="39" s="1"/>
  <c r="I21" i="15" l="1"/>
  <c r="O8" i="39"/>
  <c r="O10" i="39" s="1"/>
  <c r="L8" i="39"/>
  <c r="L10" i="39" s="1"/>
  <c r="E18" i="15" l="1"/>
  <c r="R10" i="38"/>
  <c r="Q30" i="38"/>
  <c r="Q37" i="38" s="1"/>
  <c r="F17" i="15" s="1"/>
  <c r="O36" i="38"/>
  <c r="O34" i="38"/>
  <c r="O33" i="38"/>
  <c r="O32" i="38"/>
  <c r="O31" i="38"/>
  <c r="S30" i="38"/>
  <c r="P30" i="38"/>
  <c r="N30" i="38"/>
  <c r="L30" i="38"/>
  <c r="S8" i="38"/>
  <c r="R8" i="38"/>
  <c r="P8" i="38"/>
  <c r="O8" i="38"/>
  <c r="N8" i="38"/>
  <c r="L8" i="38"/>
  <c r="L37" i="38" l="1"/>
  <c r="P37" i="38"/>
  <c r="F18" i="15"/>
  <c r="O30" i="38"/>
  <c r="O37" i="38" s="1"/>
  <c r="S37" i="38"/>
  <c r="N37" i="38"/>
  <c r="R30" i="38"/>
  <c r="R37" i="38" s="1"/>
  <c r="I28" i="15" l="1"/>
  <c r="G18" i="15" l="1"/>
  <c r="F51" i="15" l="1"/>
  <c r="L8" i="34"/>
  <c r="L11" i="34" s="1"/>
  <c r="M8" i="34"/>
  <c r="M11" i="34" s="1"/>
  <c r="O8" i="34"/>
  <c r="O11" i="34" s="1"/>
  <c r="R8" i="34"/>
  <c r="R11" i="34" s="1"/>
  <c r="S8" i="34"/>
  <c r="T8" i="34"/>
  <c r="T11" i="34" s="1"/>
  <c r="U8" i="34"/>
  <c r="U11" i="34" s="1"/>
  <c r="V8" i="34"/>
  <c r="V11" i="34" s="1"/>
  <c r="K9" i="34"/>
  <c r="Q9" i="34"/>
  <c r="W9" i="34"/>
  <c r="K10" i="34"/>
  <c r="Q10" i="34"/>
  <c r="P10" i="34" s="1"/>
  <c r="S11" i="34"/>
  <c r="O26" i="33"/>
  <c r="K9" i="33"/>
  <c r="Q9" i="33"/>
  <c r="T9" i="33"/>
  <c r="K10" i="33"/>
  <c r="Q10" i="33"/>
  <c r="T10" i="33"/>
  <c r="K11" i="33"/>
  <c r="Q11" i="33"/>
  <c r="P11" i="33" s="1"/>
  <c r="W11" i="33" s="1"/>
  <c r="T11" i="33"/>
  <c r="K12" i="33"/>
  <c r="Q12" i="33"/>
  <c r="P12" i="33" s="1"/>
  <c r="W12" i="33" s="1"/>
  <c r="T12" i="33"/>
  <c r="K13" i="33"/>
  <c r="W13" i="33" s="1"/>
  <c r="Q13" i="33"/>
  <c r="T13" i="33"/>
  <c r="P13" i="33" s="1"/>
  <c r="K14" i="33"/>
  <c r="Q14" i="33"/>
  <c r="T14" i="33"/>
  <c r="K15" i="33"/>
  <c r="Q15" i="33"/>
  <c r="P15" i="33" s="1"/>
  <c r="W15" i="33" s="1"/>
  <c r="T15" i="33"/>
  <c r="K16" i="33"/>
  <c r="Q16" i="33"/>
  <c r="P16" i="33" s="1"/>
  <c r="W16" i="33" s="1"/>
  <c r="T16" i="33"/>
  <c r="K17" i="33"/>
  <c r="Q17" i="33"/>
  <c r="T17" i="33"/>
  <c r="P17" i="33" s="1"/>
  <c r="K18" i="33"/>
  <c r="Q18" i="33"/>
  <c r="T18" i="33"/>
  <c r="K19" i="33"/>
  <c r="Q19" i="33"/>
  <c r="P19" i="33" s="1"/>
  <c r="W19" i="33" s="1"/>
  <c r="T19" i="33"/>
  <c r="K20" i="33"/>
  <c r="Q20" i="33"/>
  <c r="P20" i="33" s="1"/>
  <c r="W20" i="33" s="1"/>
  <c r="T20" i="33"/>
  <c r="K21" i="33"/>
  <c r="W21" i="33" s="1"/>
  <c r="Q21" i="33"/>
  <c r="T21" i="33"/>
  <c r="P21" i="33" s="1"/>
  <c r="K22" i="33"/>
  <c r="Q22" i="33"/>
  <c r="T22" i="33"/>
  <c r="K23" i="33"/>
  <c r="Q23" i="33"/>
  <c r="P23" i="33" s="1"/>
  <c r="W23" i="33" s="1"/>
  <c r="T23" i="33"/>
  <c r="K24" i="33"/>
  <c r="L24" i="33"/>
  <c r="L26" i="33" s="1"/>
  <c r="M24" i="33"/>
  <c r="M26" i="33" s="1"/>
  <c r="O24" i="33"/>
  <c r="R24" i="33"/>
  <c r="S24" i="33"/>
  <c r="S26" i="33" s="1"/>
  <c r="U24" i="33"/>
  <c r="V24" i="33"/>
  <c r="V26" i="33" s="1"/>
  <c r="Q25" i="33"/>
  <c r="T25" i="33"/>
  <c r="T24" i="33" s="1"/>
  <c r="R26" i="33"/>
  <c r="U26" i="33"/>
  <c r="L9" i="32"/>
  <c r="M9" i="32"/>
  <c r="W9" i="32"/>
  <c r="L10" i="32"/>
  <c r="M10" i="32"/>
  <c r="W10" i="32"/>
  <c r="L11" i="32"/>
  <c r="M11" i="32"/>
  <c r="W11" i="32"/>
  <c r="L12" i="32"/>
  <c r="M12" i="32"/>
  <c r="W12" i="32"/>
  <c r="L13" i="32"/>
  <c r="M13" i="32"/>
  <c r="W13" i="32"/>
  <c r="L14" i="32"/>
  <c r="M14" i="32"/>
  <c r="W14" i="32"/>
  <c r="L15" i="32"/>
  <c r="M15" i="32"/>
  <c r="W15" i="32"/>
  <c r="L16" i="32"/>
  <c r="M16" i="32"/>
  <c r="W16" i="32"/>
  <c r="L17" i="32"/>
  <c r="M17" i="32"/>
  <c r="W17" i="32"/>
  <c r="L18" i="32"/>
  <c r="M18" i="32"/>
  <c r="W18" i="32"/>
  <c r="W19" i="32"/>
  <c r="L20" i="32"/>
  <c r="M20" i="32"/>
  <c r="W20" i="32"/>
  <c r="K21" i="32"/>
  <c r="O21" i="32"/>
  <c r="P21" i="32"/>
  <c r="Q21" i="32"/>
  <c r="R21" i="32"/>
  <c r="S21" i="32"/>
  <c r="T21" i="32"/>
  <c r="U21" i="32"/>
  <c r="V21" i="32"/>
  <c r="K22" i="32"/>
  <c r="L22" i="32" s="1"/>
  <c r="M22" i="32"/>
  <c r="W22" i="32"/>
  <c r="L23" i="32"/>
  <c r="M23" i="32"/>
  <c r="W23" i="32"/>
  <c r="L24" i="32"/>
  <c r="M24" i="32"/>
  <c r="W24" i="32"/>
  <c r="L25" i="32"/>
  <c r="M25" i="32"/>
  <c r="W25" i="32"/>
  <c r="L26" i="32"/>
  <c r="M26" i="32"/>
  <c r="W26" i="32"/>
  <c r="L27" i="32"/>
  <c r="M27" i="32"/>
  <c r="W27" i="32"/>
  <c r="L28" i="32"/>
  <c r="M28" i="32"/>
  <c r="W28" i="32"/>
  <c r="L29" i="32"/>
  <c r="M29" i="32"/>
  <c r="W29" i="32"/>
  <c r="L30" i="32"/>
  <c r="M30" i="32"/>
  <c r="W30" i="32"/>
  <c r="L31" i="32"/>
  <c r="W31" i="32"/>
  <c r="L32" i="32"/>
  <c r="M32" i="32"/>
  <c r="W32" i="32"/>
  <c r="L33" i="32"/>
  <c r="M33" i="32"/>
  <c r="W33" i="32"/>
  <c r="L34" i="32"/>
  <c r="M34" i="32"/>
  <c r="W34" i="32"/>
  <c r="L35" i="32"/>
  <c r="M35" i="32"/>
  <c r="W35" i="32"/>
  <c r="K36" i="32"/>
  <c r="O36" i="32"/>
  <c r="P36" i="32"/>
  <c r="Q36" i="32"/>
  <c r="R36" i="32"/>
  <c r="S36" i="32"/>
  <c r="T36" i="32"/>
  <c r="U36" i="32"/>
  <c r="V36" i="32"/>
  <c r="L37" i="32"/>
  <c r="M37" i="32"/>
  <c r="W37" i="32"/>
  <c r="L38" i="32"/>
  <c r="M38" i="32"/>
  <c r="W38" i="32"/>
  <c r="L39" i="32"/>
  <c r="M39" i="32"/>
  <c r="W39" i="32"/>
  <c r="L40" i="32"/>
  <c r="M40" i="32"/>
  <c r="W40" i="32"/>
  <c r="L41" i="32"/>
  <c r="M41" i="32"/>
  <c r="W41" i="32"/>
  <c r="L42" i="32"/>
  <c r="M42" i="32"/>
  <c r="W42" i="32"/>
  <c r="L43" i="32"/>
  <c r="M43" i="32"/>
  <c r="W43" i="32"/>
  <c r="L44" i="32"/>
  <c r="M44" i="32"/>
  <c r="W44" i="32"/>
  <c r="L45" i="32"/>
  <c r="M45" i="32"/>
  <c r="W45" i="32"/>
  <c r="L46" i="32"/>
  <c r="M46" i="32"/>
  <c r="W46" i="32"/>
  <c r="L47" i="32"/>
  <c r="M47" i="32"/>
  <c r="W47" i="32"/>
  <c r="K48" i="32"/>
  <c r="K8" i="32" s="1"/>
  <c r="O48" i="32"/>
  <c r="P48" i="32"/>
  <c r="Q48" i="32"/>
  <c r="R48" i="32"/>
  <c r="R65" i="32" s="1"/>
  <c r="S48" i="32"/>
  <c r="T48" i="32"/>
  <c r="U48" i="32"/>
  <c r="V48" i="32"/>
  <c r="L49" i="32"/>
  <c r="Q49" i="32"/>
  <c r="T49" i="32"/>
  <c r="L50" i="32"/>
  <c r="Q50" i="32"/>
  <c r="T50" i="32"/>
  <c r="L51" i="32"/>
  <c r="Q51" i="32"/>
  <c r="P51" i="32" s="1"/>
  <c r="W51" i="32" s="1"/>
  <c r="T51" i="32"/>
  <c r="L52" i="32"/>
  <c r="Q52" i="32"/>
  <c r="P52" i="32" s="1"/>
  <c r="W52" i="32" s="1"/>
  <c r="T52" i="32"/>
  <c r="L53" i="32"/>
  <c r="Q53" i="32"/>
  <c r="T53" i="32"/>
  <c r="L54" i="32"/>
  <c r="Q54" i="32"/>
  <c r="T54" i="32"/>
  <c r="L55" i="32"/>
  <c r="Q55" i="32"/>
  <c r="T55" i="32"/>
  <c r="L56" i="32"/>
  <c r="Q56" i="32"/>
  <c r="P56" i="32" s="1"/>
  <c r="W56" i="32" s="1"/>
  <c r="T56" i="32"/>
  <c r="L57" i="32"/>
  <c r="Q57" i="32"/>
  <c r="T57" i="32"/>
  <c r="P57" i="32" s="1"/>
  <c r="W57" i="32" s="1"/>
  <c r="L58" i="32"/>
  <c r="Q58" i="32"/>
  <c r="T58" i="32"/>
  <c r="L59" i="32"/>
  <c r="Q59" i="32"/>
  <c r="T59" i="32"/>
  <c r="L60" i="32"/>
  <c r="Q60" i="32"/>
  <c r="T60" i="32"/>
  <c r="P60" i="32" s="1"/>
  <c r="W60" i="32" s="1"/>
  <c r="K61" i="32"/>
  <c r="M61" i="32"/>
  <c r="N61" i="32"/>
  <c r="O61" i="32"/>
  <c r="O65" i="32" s="1"/>
  <c r="R61" i="32"/>
  <c r="S61" i="32"/>
  <c r="U61" i="32"/>
  <c r="V61" i="32"/>
  <c r="V65" i="32" s="1"/>
  <c r="K62" i="32"/>
  <c r="Q62" i="32"/>
  <c r="T62" i="32"/>
  <c r="K63" i="32"/>
  <c r="L63" i="32"/>
  <c r="M63" i="32"/>
  <c r="O63" i="32"/>
  <c r="R63" i="32"/>
  <c r="S63" i="32"/>
  <c r="U63" i="32"/>
  <c r="V63" i="32"/>
  <c r="Q64" i="32"/>
  <c r="T64" i="32"/>
  <c r="T63" i="32" s="1"/>
  <c r="U65" i="32"/>
  <c r="R15" i="31"/>
  <c r="V15" i="31"/>
  <c r="L9" i="31"/>
  <c r="L8" i="31" s="1"/>
  <c r="L15" i="31" s="1"/>
  <c r="M9" i="31"/>
  <c r="Q9" i="31"/>
  <c r="Q8" i="31" s="1"/>
  <c r="T9" i="31"/>
  <c r="Q10" i="31"/>
  <c r="U10" i="31"/>
  <c r="P11" i="31"/>
  <c r="Q11" i="31"/>
  <c r="T11" i="31"/>
  <c r="Q12" i="31"/>
  <c r="T12" i="31"/>
  <c r="L13" i="31"/>
  <c r="M13" i="31"/>
  <c r="Q13" i="31"/>
  <c r="T13" i="31"/>
  <c r="P13" i="31" s="1"/>
  <c r="W13" i="31" s="1"/>
  <c r="Q14" i="31"/>
  <c r="T14" i="31"/>
  <c r="K15" i="31"/>
  <c r="O15" i="31"/>
  <c r="S15" i="31"/>
  <c r="K12" i="30"/>
  <c r="L12" i="30"/>
  <c r="M12" i="30"/>
  <c r="O12" i="30"/>
  <c r="R12" i="30"/>
  <c r="R14" i="30" s="1"/>
  <c r="S12" i="30"/>
  <c r="S14" i="30" s="1"/>
  <c r="U12" i="30"/>
  <c r="V12" i="30"/>
  <c r="Q13" i="30"/>
  <c r="P13" i="30" s="1"/>
  <c r="T13" i="30"/>
  <c r="T12" i="30" s="1"/>
  <c r="M14" i="30"/>
  <c r="O14" i="30"/>
  <c r="V14" i="30"/>
  <c r="O13" i="29"/>
  <c r="S13" i="29"/>
  <c r="V13" i="29"/>
  <c r="K9" i="29"/>
  <c r="Q9" i="29"/>
  <c r="T9" i="29"/>
  <c r="L10" i="29"/>
  <c r="M10" i="29" s="1"/>
  <c r="Q10" i="29"/>
  <c r="T10" i="29"/>
  <c r="L11" i="29"/>
  <c r="M11" i="29"/>
  <c r="Q11" i="29"/>
  <c r="P11" i="29" s="1"/>
  <c r="W11" i="29" s="1"/>
  <c r="T11" i="29"/>
  <c r="L12" i="29"/>
  <c r="M12" i="29" s="1"/>
  <c r="Q12" i="29"/>
  <c r="T12" i="29"/>
  <c r="R13" i="29"/>
  <c r="U13" i="29"/>
  <c r="K11" i="28"/>
  <c r="L11" i="28"/>
  <c r="Q11" i="28"/>
  <c r="U11" i="28"/>
  <c r="M9" i="28"/>
  <c r="W9" i="28"/>
  <c r="W10" i="28"/>
  <c r="O11" i="28"/>
  <c r="P11" i="28"/>
  <c r="R11" i="28"/>
  <c r="S11" i="28"/>
  <c r="T11" i="28"/>
  <c r="V11" i="28"/>
  <c r="K13" i="27"/>
  <c r="O13" i="27"/>
  <c r="P13" i="27"/>
  <c r="Q13" i="27"/>
  <c r="R13" i="27"/>
  <c r="E33" i="15" s="1"/>
  <c r="E42" i="15" s="1"/>
  <c r="S13" i="27"/>
  <c r="D33" i="15" s="1"/>
  <c r="T13" i="27"/>
  <c r="H33" i="15" s="1"/>
  <c r="U13" i="27"/>
  <c r="L9" i="27"/>
  <c r="L8" i="27" s="1"/>
  <c r="W9" i="27"/>
  <c r="L10" i="27"/>
  <c r="M10" i="27" s="1"/>
  <c r="W10" i="27"/>
  <c r="W11" i="27"/>
  <c r="V13" i="27"/>
  <c r="K8" i="26"/>
  <c r="L8" i="26"/>
  <c r="L10" i="26" s="1"/>
  <c r="O8" i="26"/>
  <c r="P8" i="26"/>
  <c r="Q8" i="26"/>
  <c r="Q10" i="26" s="1"/>
  <c r="D34" i="15" s="1"/>
  <c r="R8" i="26"/>
  <c r="R10" i="26" s="1"/>
  <c r="S8" i="26"/>
  <c r="T8" i="26"/>
  <c r="T10" i="26" s="1"/>
  <c r="H34" i="15" s="1"/>
  <c r="U8" i="26"/>
  <c r="U10" i="26" s="1"/>
  <c r="V8" i="26"/>
  <c r="V10" i="26" s="1"/>
  <c r="M9" i="26"/>
  <c r="M8" i="26" s="1"/>
  <c r="M10" i="26" s="1"/>
  <c r="W9" i="26"/>
  <c r="W8" i="26" s="1"/>
  <c r="W10" i="26" s="1"/>
  <c r="K10" i="26"/>
  <c r="O10" i="26"/>
  <c r="P10" i="26"/>
  <c r="S10" i="26"/>
  <c r="K14" i="25"/>
  <c r="R14" i="25"/>
  <c r="S14" i="25"/>
  <c r="U14" i="25"/>
  <c r="V14" i="25"/>
  <c r="M9" i="25"/>
  <c r="M8" i="25" s="1"/>
  <c r="Q9" i="25"/>
  <c r="T9" i="25"/>
  <c r="Q11" i="25"/>
  <c r="T11" i="25"/>
  <c r="Q12" i="25"/>
  <c r="T12" i="25"/>
  <c r="Q13" i="25"/>
  <c r="T13" i="25"/>
  <c r="L14" i="25"/>
  <c r="O14" i="25"/>
  <c r="K14" i="23"/>
  <c r="O14" i="23"/>
  <c r="R14" i="23"/>
  <c r="V14" i="23"/>
  <c r="M9" i="23"/>
  <c r="Q9" i="23"/>
  <c r="T9" i="23"/>
  <c r="M12" i="23"/>
  <c r="W12" i="23"/>
  <c r="M13" i="23"/>
  <c r="Q13" i="23"/>
  <c r="P13" i="23" s="1"/>
  <c r="W13" i="23" s="1"/>
  <c r="T13" i="23"/>
  <c r="L14" i="23"/>
  <c r="S14" i="23"/>
  <c r="U14" i="23"/>
  <c r="K8" i="22"/>
  <c r="L8" i="22"/>
  <c r="M8" i="22"/>
  <c r="O8" i="22"/>
  <c r="R8" i="22"/>
  <c r="R14" i="22" s="1"/>
  <c r="S8" i="22"/>
  <c r="U8" i="22"/>
  <c r="V8" i="22"/>
  <c r="Q9" i="22"/>
  <c r="T9" i="22"/>
  <c r="P10" i="22"/>
  <c r="Q10" i="22"/>
  <c r="T10" i="22"/>
  <c r="Q11" i="22"/>
  <c r="T11" i="22"/>
  <c r="W11" i="22"/>
  <c r="K12" i="22"/>
  <c r="L12" i="22"/>
  <c r="M12" i="22"/>
  <c r="O12" i="22"/>
  <c r="R12" i="22"/>
  <c r="S12" i="22"/>
  <c r="U12" i="22"/>
  <c r="V12" i="22"/>
  <c r="Q13" i="22"/>
  <c r="T13" i="22"/>
  <c r="T12" i="22" s="1"/>
  <c r="V14" i="22"/>
  <c r="L8" i="21"/>
  <c r="O8" i="21"/>
  <c r="R8" i="21"/>
  <c r="S8" i="21"/>
  <c r="T8" i="21"/>
  <c r="V8" i="21"/>
  <c r="V23" i="21" s="1"/>
  <c r="M9" i="21"/>
  <c r="Q9" i="21"/>
  <c r="P9" i="21" s="1"/>
  <c r="X9" i="21" s="1"/>
  <c r="U9" i="21"/>
  <c r="M10" i="21"/>
  <c r="Q10" i="21"/>
  <c r="U10" i="21"/>
  <c r="M11" i="21"/>
  <c r="Q11" i="21"/>
  <c r="U11" i="21"/>
  <c r="M12" i="21"/>
  <c r="Q12" i="21"/>
  <c r="W12" i="21"/>
  <c r="W8" i="21" s="1"/>
  <c r="W23" i="21" s="1"/>
  <c r="M13" i="21"/>
  <c r="Q13" i="21"/>
  <c r="U13" i="21"/>
  <c r="M14" i="21"/>
  <c r="Q14" i="21"/>
  <c r="U14" i="21"/>
  <c r="K15" i="21"/>
  <c r="L15" i="21"/>
  <c r="M15" i="21"/>
  <c r="N15" i="21"/>
  <c r="O15" i="21"/>
  <c r="P15" i="21"/>
  <c r="Q15" i="21"/>
  <c r="R15" i="21"/>
  <c r="S15" i="21"/>
  <c r="T15" i="21"/>
  <c r="U15" i="21"/>
  <c r="X15" i="21"/>
  <c r="K23" i="21"/>
  <c r="R16" i="20"/>
  <c r="M9" i="20"/>
  <c r="S9" i="20"/>
  <c r="T9" i="20"/>
  <c r="U9" i="20"/>
  <c r="M10" i="20"/>
  <c r="Q10" i="20"/>
  <c r="U10" i="20"/>
  <c r="Q11" i="20"/>
  <c r="U11" i="20"/>
  <c r="Q12" i="20"/>
  <c r="U12" i="20"/>
  <c r="M13" i="20"/>
  <c r="Q13" i="20"/>
  <c r="U13" i="20"/>
  <c r="M14" i="20"/>
  <c r="S14" i="20"/>
  <c r="U14" i="20"/>
  <c r="O8" i="19"/>
  <c r="O10" i="19" s="1"/>
  <c r="R8" i="19"/>
  <c r="R10" i="19" s="1"/>
  <c r="S8" i="19"/>
  <c r="S10" i="19" s="1"/>
  <c r="U8" i="19"/>
  <c r="V8" i="19"/>
  <c r="V10" i="19" s="1"/>
  <c r="K9" i="19"/>
  <c r="K8" i="19" s="1"/>
  <c r="K10" i="19" s="1"/>
  <c r="L9" i="19"/>
  <c r="L8" i="19" s="1"/>
  <c r="Q9" i="19"/>
  <c r="Q8" i="19" s="1"/>
  <c r="Q10" i="19" s="1"/>
  <c r="D6" i="15" s="1"/>
  <c r="T9" i="19"/>
  <c r="T8" i="19" s="1"/>
  <c r="T10" i="19" s="1"/>
  <c r="H6" i="15" s="1"/>
  <c r="L10" i="19"/>
  <c r="U10" i="19"/>
  <c r="S10" i="18"/>
  <c r="W10" i="18"/>
  <c r="S11" i="18"/>
  <c r="Q11" i="18" s="1"/>
  <c r="W11" i="18"/>
  <c r="U11" i="18" s="1"/>
  <c r="S12" i="18"/>
  <c r="Q12" i="18" s="1"/>
  <c r="W12" i="18"/>
  <c r="U12" i="18" s="1"/>
  <c r="S13" i="18"/>
  <c r="Q13" i="18" s="1"/>
  <c r="W13" i="18"/>
  <c r="U13" i="18" s="1"/>
  <c r="S14" i="18"/>
  <c r="W14" i="18"/>
  <c r="L15" i="18"/>
  <c r="M15" i="18"/>
  <c r="N15" i="18"/>
  <c r="O15" i="18"/>
  <c r="R15" i="18"/>
  <c r="S15" i="18"/>
  <c r="T15" i="18"/>
  <c r="V15" i="18"/>
  <c r="W15" i="18"/>
  <c r="K16" i="18"/>
  <c r="K15" i="18" s="1"/>
  <c r="Q16" i="18"/>
  <c r="Q15" i="18" s="1"/>
  <c r="U16" i="18"/>
  <c r="U15" i="18" s="1"/>
  <c r="T23" i="21" l="1"/>
  <c r="S23" i="21"/>
  <c r="K8" i="34"/>
  <c r="K11" i="34" s="1"/>
  <c r="P8" i="34"/>
  <c r="P11" i="34" s="1"/>
  <c r="W10" i="34"/>
  <c r="Q8" i="34"/>
  <c r="Q11" i="34" s="1"/>
  <c r="T8" i="33"/>
  <c r="T26" i="33" s="1"/>
  <c r="H36" i="15" s="1"/>
  <c r="P25" i="33"/>
  <c r="W25" i="33" s="1"/>
  <c r="W24" i="33" s="1"/>
  <c r="Q8" i="33"/>
  <c r="W17" i="33"/>
  <c r="K8" i="33"/>
  <c r="P55" i="32"/>
  <c r="W55" i="32" s="1"/>
  <c r="W48" i="32"/>
  <c r="P62" i="32"/>
  <c r="W62" i="32" s="1"/>
  <c r="P59" i="32"/>
  <c r="W59" i="32" s="1"/>
  <c r="P53" i="32"/>
  <c r="W53" i="32" s="1"/>
  <c r="U8" i="32"/>
  <c r="W8" i="27"/>
  <c r="M9" i="27"/>
  <c r="M8" i="27" s="1"/>
  <c r="W8" i="28"/>
  <c r="M8" i="28"/>
  <c r="M11" i="28" s="1"/>
  <c r="T8" i="25"/>
  <c r="Q8" i="23"/>
  <c r="Q14" i="23" s="1"/>
  <c r="M8" i="23"/>
  <c r="T8" i="23"/>
  <c r="T14" i="23" s="1"/>
  <c r="H20" i="15" s="1"/>
  <c r="S14" i="22"/>
  <c r="O14" i="22"/>
  <c r="U14" i="22"/>
  <c r="L23" i="21"/>
  <c r="O23" i="21"/>
  <c r="R23" i="21"/>
  <c r="T8" i="29"/>
  <c r="K8" i="29"/>
  <c r="K13" i="29" s="1"/>
  <c r="Q8" i="29"/>
  <c r="Q13" i="29" s="1"/>
  <c r="P9" i="29"/>
  <c r="T10" i="31"/>
  <c r="U8" i="31"/>
  <c r="U15" i="31" s="1"/>
  <c r="M8" i="31"/>
  <c r="M15" i="31" s="1"/>
  <c r="P9" i="31"/>
  <c r="P8" i="31" s="1"/>
  <c r="T8" i="31"/>
  <c r="P9" i="19"/>
  <c r="P8" i="19" s="1"/>
  <c r="P10" i="19" s="1"/>
  <c r="I6" i="15"/>
  <c r="S8" i="18"/>
  <c r="W8" i="18"/>
  <c r="H37" i="15"/>
  <c r="S16" i="20"/>
  <c r="T16" i="20"/>
  <c r="M16" i="20"/>
  <c r="H30" i="15"/>
  <c r="H31" i="15" s="1"/>
  <c r="E30" i="15"/>
  <c r="E31" i="15" s="1"/>
  <c r="Q8" i="25"/>
  <c r="Q14" i="25" s="1"/>
  <c r="D27" i="15" s="1"/>
  <c r="D29" i="15" s="1"/>
  <c r="U16" i="20"/>
  <c r="T14" i="30"/>
  <c r="H12" i="15" s="1"/>
  <c r="I12" i="15" s="1"/>
  <c r="K14" i="30"/>
  <c r="U14" i="30"/>
  <c r="L14" i="30"/>
  <c r="U10" i="18"/>
  <c r="Q10" i="18"/>
  <c r="P10" i="18" s="1"/>
  <c r="W11" i="28"/>
  <c r="R17" i="18"/>
  <c r="Q14" i="18"/>
  <c r="P14" i="18" s="1"/>
  <c r="V17" i="18"/>
  <c r="U14" i="18"/>
  <c r="T17" i="18"/>
  <c r="D38" i="15"/>
  <c r="I34" i="15"/>
  <c r="W13" i="27"/>
  <c r="I32" i="15"/>
  <c r="I33" i="15" s="1"/>
  <c r="M13" i="27"/>
  <c r="T8" i="22"/>
  <c r="T14" i="22" s="1"/>
  <c r="I17" i="15" s="1"/>
  <c r="M14" i="22"/>
  <c r="M14" i="25"/>
  <c r="P11" i="25"/>
  <c r="P12" i="18"/>
  <c r="X12" i="18" s="1"/>
  <c r="O17" i="18"/>
  <c r="P13" i="25"/>
  <c r="W13" i="25" s="1"/>
  <c r="P12" i="25"/>
  <c r="W12" i="25" s="1"/>
  <c r="P9" i="23"/>
  <c r="P9" i="25"/>
  <c r="P12" i="30"/>
  <c r="P14" i="30" s="1"/>
  <c r="W9" i="30" s="1"/>
  <c r="W8" i="30" s="1"/>
  <c r="W13" i="30"/>
  <c r="W12" i="30" s="1"/>
  <c r="T15" i="31"/>
  <c r="P49" i="32"/>
  <c r="T61" i="32"/>
  <c r="T65" i="32" s="1"/>
  <c r="H35" i="15" s="1"/>
  <c r="T14" i="25"/>
  <c r="H27" i="15" s="1"/>
  <c r="P12" i="31"/>
  <c r="W21" i="32"/>
  <c r="M21" i="32"/>
  <c r="W8" i="34"/>
  <c r="W11" i="34" s="1"/>
  <c r="M14" i="23"/>
  <c r="W9" i="29"/>
  <c r="M36" i="32"/>
  <c r="Q24" i="33"/>
  <c r="K26" i="33"/>
  <c r="W11" i="31"/>
  <c r="M48" i="32"/>
  <c r="M65" i="32" s="1"/>
  <c r="L13" i="27"/>
  <c r="Q15" i="31"/>
  <c r="W9" i="31"/>
  <c r="L36" i="32"/>
  <c r="P24" i="33"/>
  <c r="W9" i="33"/>
  <c r="P12" i="29"/>
  <c r="W12" i="29" s="1"/>
  <c r="T13" i="29"/>
  <c r="H11" i="15" s="1"/>
  <c r="I11" i="15" s="1"/>
  <c r="P64" i="32"/>
  <c r="S65" i="32"/>
  <c r="P58" i="32"/>
  <c r="W58" i="32" s="1"/>
  <c r="P54" i="32"/>
  <c r="W54" i="32" s="1"/>
  <c r="P50" i="32"/>
  <c r="W50" i="32" s="1"/>
  <c r="Q61" i="32"/>
  <c r="L48" i="32"/>
  <c r="S8" i="32"/>
  <c r="O8" i="32"/>
  <c r="L21" i="32"/>
  <c r="P10" i="29"/>
  <c r="W10" i="29" s="1"/>
  <c r="Q63" i="32"/>
  <c r="K65" i="32"/>
  <c r="L61" i="32"/>
  <c r="L65" i="32" s="1"/>
  <c r="W36" i="32"/>
  <c r="V8" i="32"/>
  <c r="R8" i="32"/>
  <c r="P22" i="33"/>
  <c r="W22" i="33" s="1"/>
  <c r="P18" i="33"/>
  <c r="W18" i="33" s="1"/>
  <c r="P14" i="33"/>
  <c r="W14" i="33" s="1"/>
  <c r="P10" i="33"/>
  <c r="W10" i="33" s="1"/>
  <c r="Q26" i="33"/>
  <c r="L9" i="29"/>
  <c r="L8" i="29" s="1"/>
  <c r="Q12" i="30"/>
  <c r="Q14" i="30" s="1"/>
  <c r="P9" i="33"/>
  <c r="P11" i="18"/>
  <c r="X11" i="18" s="1"/>
  <c r="L11" i="18"/>
  <c r="M11" i="18" s="1"/>
  <c r="W17" i="18"/>
  <c r="P13" i="18"/>
  <c r="X13" i="18" s="1"/>
  <c r="L12" i="18"/>
  <c r="M12" i="18" s="1"/>
  <c r="S17" i="18"/>
  <c r="P10" i="20"/>
  <c r="Q8" i="22"/>
  <c r="P16" i="18"/>
  <c r="L14" i="18"/>
  <c r="L10" i="18"/>
  <c r="K17" i="18"/>
  <c r="M8" i="21"/>
  <c r="M23" i="21" s="1"/>
  <c r="W10" i="22"/>
  <c r="W8" i="22" s="1"/>
  <c r="P8" i="22"/>
  <c r="L13" i="18"/>
  <c r="M13" i="18" s="1"/>
  <c r="Q14" i="20"/>
  <c r="P14" i="20" s="1"/>
  <c r="X14" i="20" s="1"/>
  <c r="P13" i="20"/>
  <c r="P14" i="21"/>
  <c r="X14" i="21" s="1"/>
  <c r="P13" i="21"/>
  <c r="X13" i="21" s="1"/>
  <c r="P11" i="21"/>
  <c r="P10" i="21"/>
  <c r="Q8" i="21"/>
  <c r="Q23" i="21" s="1"/>
  <c r="D15" i="15" s="1"/>
  <c r="P13" i="22"/>
  <c r="M9" i="19"/>
  <c r="W9" i="19"/>
  <c r="Q9" i="20"/>
  <c r="Q12" i="22"/>
  <c r="U12" i="21"/>
  <c r="P12" i="21" s="1"/>
  <c r="X12" i="21" s="1"/>
  <c r="W8" i="33" l="1"/>
  <c r="P8" i="33"/>
  <c r="H38" i="15"/>
  <c r="I30" i="15"/>
  <c r="I31" i="15" s="1"/>
  <c r="D20" i="15"/>
  <c r="D22" i="15" s="1"/>
  <c r="W9" i="23"/>
  <c r="W8" i="23" s="1"/>
  <c r="P8" i="23"/>
  <c r="P14" i="23" s="1"/>
  <c r="W8" i="29"/>
  <c r="P8" i="29"/>
  <c r="Q16" i="20"/>
  <c r="X10" i="18"/>
  <c r="P8" i="18"/>
  <c r="U8" i="18"/>
  <c r="L8" i="18"/>
  <c r="L17" i="18" s="1"/>
  <c r="Q8" i="18"/>
  <c r="I37" i="15"/>
  <c r="E36" i="15"/>
  <c r="P8" i="25"/>
  <c r="P14" i="25" s="1"/>
  <c r="I27" i="15"/>
  <c r="X10" i="20"/>
  <c r="H7" i="15"/>
  <c r="E7" i="15"/>
  <c r="Q17" i="18"/>
  <c r="W11" i="25"/>
  <c r="I20" i="15"/>
  <c r="L13" i="29"/>
  <c r="M9" i="29"/>
  <c r="M8" i="29" s="1"/>
  <c r="W14" i="30"/>
  <c r="W13" i="29"/>
  <c r="W12" i="31"/>
  <c r="W8" i="31" s="1"/>
  <c r="W15" i="31" s="1"/>
  <c r="P61" i="32"/>
  <c r="W49" i="32"/>
  <c r="W61" i="32" s="1"/>
  <c r="W65" i="32" s="1"/>
  <c r="W26" i="33"/>
  <c r="T8" i="32"/>
  <c r="P26" i="33"/>
  <c r="L8" i="32"/>
  <c r="M8" i="32"/>
  <c r="Q65" i="32"/>
  <c r="E35" i="15" s="1"/>
  <c r="I35" i="15" s="1"/>
  <c r="Q8" i="32"/>
  <c r="W64" i="32"/>
  <c r="W63" i="32" s="1"/>
  <c r="P63" i="32"/>
  <c r="P15" i="31"/>
  <c r="P13" i="29"/>
  <c r="W9" i="25"/>
  <c r="W8" i="25" s="1"/>
  <c r="W14" i="23"/>
  <c r="W8" i="19"/>
  <c r="W10" i="19" s="1"/>
  <c r="X10" i="21"/>
  <c r="M10" i="18"/>
  <c r="U8" i="21"/>
  <c r="U23" i="21" s="1"/>
  <c r="M8" i="19"/>
  <c r="M10" i="19" s="1"/>
  <c r="X11" i="21"/>
  <c r="M14" i="18"/>
  <c r="U17" i="18"/>
  <c r="P8" i="21"/>
  <c r="P23" i="21" s="1"/>
  <c r="W13" i="22"/>
  <c r="W12" i="22" s="1"/>
  <c r="W14" i="22" s="1"/>
  <c r="P12" i="22"/>
  <c r="P14" i="22" s="1"/>
  <c r="X13" i="20"/>
  <c r="X16" i="18"/>
  <c r="X15" i="18" s="1"/>
  <c r="P15" i="18"/>
  <c r="X14" i="18"/>
  <c r="P9" i="20"/>
  <c r="Q14" i="22"/>
  <c r="W8" i="32" l="1"/>
  <c r="D16" i="15"/>
  <c r="H15" i="15"/>
  <c r="I15" i="15" s="1"/>
  <c r="M8" i="18"/>
  <c r="X8" i="18"/>
  <c r="P16" i="20"/>
  <c r="I36" i="15"/>
  <c r="I38" i="15" s="1"/>
  <c r="E38" i="15"/>
  <c r="D5" i="15"/>
  <c r="D8" i="15" s="1"/>
  <c r="H10" i="15"/>
  <c r="D10" i="15"/>
  <c r="E51" i="15"/>
  <c r="H5" i="15"/>
  <c r="M17" i="18"/>
  <c r="P65" i="32"/>
  <c r="P8" i="32"/>
  <c r="M13" i="29"/>
  <c r="W14" i="25"/>
  <c r="X17" i="18"/>
  <c r="X9" i="20"/>
  <c r="P17" i="18"/>
  <c r="X8" i="21"/>
  <c r="X23" i="21" s="1"/>
  <c r="I16" i="15" l="1"/>
  <c r="D18" i="15"/>
  <c r="I5" i="15"/>
  <c r="D13" i="15"/>
  <c r="D42" i="15" s="1"/>
  <c r="I10" i="15"/>
  <c r="D51" i="15"/>
  <c r="D56" i="15" l="1"/>
  <c r="X16" i="20"/>
  <c r="Q25" i="10" l="1"/>
  <c r="Q24" i="10"/>
  <c r="Q23" i="10"/>
  <c r="Q22" i="10"/>
  <c r="Q15" i="10" s="1"/>
  <c r="O10" i="12" l="1"/>
  <c r="O37" i="12" l="1"/>
  <c r="O36" i="12"/>
  <c r="R36" i="12" s="1"/>
  <c r="O35" i="12"/>
  <c r="R35" i="12" s="1"/>
  <c r="I50" i="15" l="1"/>
  <c r="I49" i="15" l="1"/>
  <c r="I48" i="15"/>
  <c r="O29" i="12"/>
  <c r="R29" i="12" s="1"/>
  <c r="O28" i="12"/>
  <c r="R28" i="12" s="1"/>
  <c r="I47" i="15" l="1"/>
  <c r="I45" i="15"/>
  <c r="G51" i="15"/>
  <c r="O24" i="13" l="1"/>
  <c r="R24" i="13" s="1"/>
  <c r="Q18" i="12" l="1"/>
  <c r="O33" i="12"/>
  <c r="R33" i="12" s="1"/>
  <c r="O9" i="8" l="1"/>
  <c r="R9" i="8" l="1"/>
  <c r="N15" i="10"/>
  <c r="P15" i="10"/>
  <c r="I46" i="15" l="1"/>
  <c r="I51" i="15" s="1"/>
  <c r="H51" i="15"/>
  <c r="N9" i="12"/>
  <c r="H25" i="15" l="1"/>
  <c r="I25" i="15" s="1"/>
  <c r="P12" i="17"/>
  <c r="M12" i="17" s="1"/>
  <c r="T12" i="17" s="1"/>
  <c r="P11" i="17"/>
  <c r="M11" i="17" s="1"/>
  <c r="T11" i="17" s="1"/>
  <c r="P10" i="17"/>
  <c r="M10" i="17" s="1"/>
  <c r="T10" i="17" s="1"/>
  <c r="P9" i="17"/>
  <c r="P8" i="17" l="1"/>
  <c r="P13" i="17" s="1"/>
  <c r="M9" i="17"/>
  <c r="M8" i="17" s="1"/>
  <c r="M13" i="17" s="1"/>
  <c r="T9" i="17" l="1"/>
  <c r="T8" i="17" s="1"/>
  <c r="T13" i="17" s="1"/>
  <c r="H41" i="15"/>
  <c r="I41" i="15"/>
  <c r="Q14" i="11" l="1"/>
  <c r="L14" i="11"/>
  <c r="P18" i="12" l="1"/>
  <c r="O19" i="12" l="1"/>
  <c r="O21" i="12"/>
  <c r="R21" i="12" l="1"/>
  <c r="O13" i="12"/>
  <c r="R13" i="12" l="1"/>
  <c r="O25" i="10"/>
  <c r="R25" i="10" s="1"/>
  <c r="P14" i="11" l="1"/>
  <c r="N14" i="11"/>
  <c r="E8" i="15" l="1"/>
  <c r="G8" i="15"/>
  <c r="O27" i="12" l="1"/>
  <c r="R27" i="12" l="1"/>
  <c r="O32" i="12"/>
  <c r="R32" i="12" s="1"/>
  <c r="O31" i="12" l="1"/>
  <c r="R31" i="12" s="1"/>
  <c r="O30" i="12"/>
  <c r="R30" i="12" s="1"/>
  <c r="O26" i="12"/>
  <c r="R26" i="12" s="1"/>
  <c r="O25" i="12"/>
  <c r="R25" i="12" s="1"/>
  <c r="O24" i="12"/>
  <c r="R24" i="12" s="1"/>
  <c r="O23" i="12"/>
  <c r="R23" i="12" s="1"/>
  <c r="O22" i="12"/>
  <c r="R22" i="12" l="1"/>
  <c r="R19" i="12"/>
  <c r="R10" i="12" l="1"/>
  <c r="O9" i="12"/>
  <c r="O8" i="12" s="1"/>
  <c r="O17" i="12"/>
  <c r="R17" i="12" l="1"/>
  <c r="R9" i="12"/>
  <c r="R8" i="12" s="1"/>
  <c r="R18" i="12"/>
  <c r="O18" i="12"/>
  <c r="O9" i="13" l="1"/>
  <c r="R9" i="13" l="1"/>
  <c r="L18" i="13" l="1"/>
  <c r="L30" i="13" s="1"/>
  <c r="O12" i="13" l="1"/>
  <c r="R13" i="13"/>
  <c r="R12" i="13" l="1"/>
  <c r="O28" i="13"/>
  <c r="O27" i="13"/>
  <c r="R27" i="13" s="1"/>
  <c r="O26" i="13"/>
  <c r="R26" i="13" s="1"/>
  <c r="O25" i="13"/>
  <c r="O23" i="13"/>
  <c r="O14" i="13"/>
  <c r="R14" i="13" l="1"/>
  <c r="R28" i="13"/>
  <c r="R25" i="13"/>
  <c r="R23" i="13"/>
  <c r="Q8" i="11"/>
  <c r="P8" i="11"/>
  <c r="N8" i="11"/>
  <c r="L8" i="11"/>
  <c r="O15" i="11"/>
  <c r="R15" i="11" l="1"/>
  <c r="O33" i="10" l="1"/>
  <c r="R33" i="10" s="1"/>
  <c r="O32" i="10"/>
  <c r="O31" i="10" s="1"/>
  <c r="R32" i="10" l="1"/>
  <c r="R31" i="10" s="1"/>
  <c r="O27" i="10"/>
  <c r="R27" i="10" s="1"/>
  <c r="O26" i="10"/>
  <c r="R26" i="10" s="1"/>
  <c r="O24" i="10"/>
  <c r="R24" i="10" s="1"/>
  <c r="O23" i="10"/>
  <c r="R23" i="10" s="1"/>
  <c r="O22" i="10"/>
  <c r="R22" i="10" s="1"/>
  <c r="O21" i="10"/>
  <c r="O20" i="10"/>
  <c r="R20" i="10" s="1"/>
  <c r="O19" i="10"/>
  <c r="R19" i="10" s="1"/>
  <c r="O18" i="10"/>
  <c r="R18" i="10" s="1"/>
  <c r="O17" i="10"/>
  <c r="R17" i="10" s="1"/>
  <c r="O16" i="10"/>
  <c r="O30" i="10"/>
  <c r="R30" i="10" s="1"/>
  <c r="O29" i="10"/>
  <c r="R29" i="10" s="1"/>
  <c r="O28" i="10"/>
  <c r="R28" i="10" s="1"/>
  <c r="O9" i="10"/>
  <c r="O15" i="10" l="1"/>
  <c r="R21" i="10"/>
  <c r="O29" i="13" l="1"/>
  <c r="O22" i="13" s="1"/>
  <c r="O21" i="13"/>
  <c r="R21" i="13" s="1"/>
  <c r="O20" i="13"/>
  <c r="R20" i="13" s="1"/>
  <c r="O19" i="13"/>
  <c r="Q18" i="13"/>
  <c r="P18" i="13"/>
  <c r="N18" i="13"/>
  <c r="O17" i="13"/>
  <c r="O16" i="13"/>
  <c r="Q16" i="12"/>
  <c r="Q38" i="12" s="1"/>
  <c r="H4" i="15" s="1"/>
  <c r="P16" i="12"/>
  <c r="P38" i="12" s="1"/>
  <c r="F4" i="15" s="1"/>
  <c r="N16" i="12"/>
  <c r="N38" i="12" s="1"/>
  <c r="L16" i="12"/>
  <c r="L38" i="12" s="1"/>
  <c r="J4" i="15" l="1"/>
  <c r="J8" i="15" s="1"/>
  <c r="J42" i="15" s="1"/>
  <c r="D54" i="15"/>
  <c r="D59" i="15" s="1"/>
  <c r="I4" i="15"/>
  <c r="I8" i="15" s="1"/>
  <c r="I42" i="15" s="1"/>
  <c r="J55" i="15" s="1"/>
  <c r="F8" i="15"/>
  <c r="R17" i="13"/>
  <c r="O8" i="13"/>
  <c r="R29" i="13"/>
  <c r="R22" i="13" s="1"/>
  <c r="N30" i="13"/>
  <c r="P30" i="13"/>
  <c r="Q30" i="13"/>
  <c r="H9" i="15" s="1"/>
  <c r="O16" i="12"/>
  <c r="R16" i="13"/>
  <c r="O18" i="13"/>
  <c r="R19" i="13"/>
  <c r="R18" i="13" s="1"/>
  <c r="R16" i="12"/>
  <c r="F42" i="15" l="1"/>
  <c r="R8" i="13"/>
  <c r="I9" i="15"/>
  <c r="I13" i="15" s="1"/>
  <c r="H13" i="15"/>
  <c r="O38" i="12"/>
  <c r="R30" i="13"/>
  <c r="R38" i="12"/>
  <c r="O30" i="13"/>
  <c r="I53" i="15" l="1"/>
  <c r="H8" i="15"/>
  <c r="O13" i="11" l="1"/>
  <c r="R13" i="11" s="1"/>
  <c r="O12" i="11"/>
  <c r="R12" i="11" s="1"/>
  <c r="O11" i="11"/>
  <c r="Q10" i="11"/>
  <c r="P10" i="11"/>
  <c r="P17" i="11" s="1"/>
  <c r="N10" i="11"/>
  <c r="N17" i="11" s="1"/>
  <c r="L10" i="11"/>
  <c r="L17" i="11" s="1"/>
  <c r="O16" i="11"/>
  <c r="O9" i="11"/>
  <c r="R11" i="11" l="1"/>
  <c r="R10" i="11" s="1"/>
  <c r="Q17" i="11"/>
  <c r="H19" i="15" s="1"/>
  <c r="R16" i="11"/>
  <c r="O14" i="11"/>
  <c r="R9" i="11"/>
  <c r="O8" i="11"/>
  <c r="O10" i="11"/>
  <c r="I19" i="15" l="1"/>
  <c r="I22" i="15" s="1"/>
  <c r="H22" i="15"/>
  <c r="R14" i="11"/>
  <c r="R8" i="11"/>
  <c r="R17" i="11" s="1"/>
  <c r="O17" i="11"/>
  <c r="H24" i="15"/>
  <c r="G24" i="15"/>
  <c r="G29" i="15" s="1"/>
  <c r="Q11" i="9"/>
  <c r="P11" i="9"/>
  <c r="N11" i="9"/>
  <c r="L11" i="9"/>
  <c r="L18" i="9" s="1"/>
  <c r="I24" i="15" l="1"/>
  <c r="R16" i="10"/>
  <c r="O14" i="10"/>
  <c r="R14" i="10" s="1"/>
  <c r="O13" i="10"/>
  <c r="Q11" i="10"/>
  <c r="P11" i="10"/>
  <c r="N11" i="10"/>
  <c r="L11" i="10"/>
  <c r="O10" i="10"/>
  <c r="R10" i="10" s="1"/>
  <c r="R9" i="10"/>
  <c r="Q8" i="10"/>
  <c r="P8" i="10"/>
  <c r="N8" i="10"/>
  <c r="L8" i="10"/>
  <c r="R15" i="10" l="1"/>
  <c r="L34" i="10"/>
  <c r="N34" i="10"/>
  <c r="P34" i="10"/>
  <c r="Q34" i="10"/>
  <c r="H14" i="15" s="1"/>
  <c r="O8" i="10"/>
  <c r="R8" i="10"/>
  <c r="O11" i="10"/>
  <c r="R13" i="10"/>
  <c r="R11" i="10" s="1"/>
  <c r="O11" i="8"/>
  <c r="H18" i="15" l="1"/>
  <c r="I14" i="15"/>
  <c r="I18" i="15" s="1"/>
  <c r="R34" i="10"/>
  <c r="O34" i="10"/>
  <c r="O12" i="8" l="1"/>
  <c r="R12" i="8" s="1"/>
  <c r="R11" i="8"/>
  <c r="O13" i="8"/>
  <c r="R13" i="8" s="1"/>
  <c r="O17" i="9" l="1"/>
  <c r="R17" i="9" s="1"/>
  <c r="O16" i="9"/>
  <c r="R16" i="9" s="1"/>
  <c r="O15" i="9"/>
  <c r="R15" i="9" s="1"/>
  <c r="Q14" i="9"/>
  <c r="P14" i="9"/>
  <c r="N14" i="9"/>
  <c r="O13" i="9"/>
  <c r="R13" i="9" s="1"/>
  <c r="O12" i="9"/>
  <c r="O10" i="9"/>
  <c r="O9" i="9"/>
  <c r="R9" i="9" s="1"/>
  <c r="R10" i="9" l="1"/>
  <c r="R8" i="9" s="1"/>
  <c r="O8" i="9"/>
  <c r="R12" i="9"/>
  <c r="R11" i="9" s="1"/>
  <c r="O11" i="9"/>
  <c r="R14" i="9"/>
  <c r="L14" i="9"/>
  <c r="O14" i="9"/>
  <c r="O22" i="8" l="1"/>
  <c r="O20" i="8"/>
  <c r="O19" i="8" s="1"/>
  <c r="O21" i="8"/>
  <c r="R21" i="8" s="1"/>
  <c r="R20" i="8" l="1"/>
  <c r="R22" i="8"/>
  <c r="O10" i="8"/>
  <c r="R19" i="8" l="1"/>
  <c r="R10" i="8"/>
  <c r="Q15" i="8" l="1"/>
  <c r="Q23" i="8" s="1"/>
  <c r="H23" i="15" s="1"/>
  <c r="H29" i="15" l="1"/>
  <c r="H42" i="15" s="1"/>
  <c r="I23" i="15"/>
  <c r="P15" i="8"/>
  <c r="P23" i="8" s="1"/>
  <c r="I52" i="15" l="1"/>
  <c r="I54" i="15" s="1"/>
  <c r="D43" i="15"/>
  <c r="J52" i="15"/>
  <c r="J54" i="15" s="1"/>
  <c r="I29" i="15"/>
  <c r="N15" i="8"/>
  <c r="N23" i="8" s="1"/>
  <c r="O18" i="8" l="1"/>
  <c r="R18" i="8" s="1"/>
  <c r="O14" i="8" l="1"/>
  <c r="O8" i="8" s="1"/>
  <c r="R14" i="8" l="1"/>
  <c r="R8" i="8" s="1"/>
  <c r="O16" i="8"/>
  <c r="R16" i="8" s="1"/>
  <c r="O17" i="8" l="1"/>
  <c r="R17" i="8" s="1"/>
  <c r="O15" i="8" l="1"/>
  <c r="O23" i="8" s="1"/>
  <c r="L15" i="8"/>
  <c r="R15" i="8"/>
  <c r="R23" i="8" l="1"/>
  <c r="L23" i="8"/>
  <c r="O18" i="9"/>
  <c r="R18" i="9"/>
  <c r="N18" i="9"/>
  <c r="Q18" i="9"/>
  <c r="P18" i="9"/>
</calcChain>
</file>

<file path=xl/comments1.xml><?xml version="1.0" encoding="utf-8"?>
<comments xmlns="http://schemas.openxmlformats.org/spreadsheetml/2006/main">
  <authors>
    <author>Kypusová Marta</author>
  </authors>
  <commentList>
    <comment ref="S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10.xml><?xml version="1.0" encoding="utf-8"?>
<comments xmlns="http://schemas.openxmlformats.org/spreadsheetml/2006/main">
  <authors>
    <author>Kypusová Marta</author>
  </authors>
  <commentList>
    <comment ref="Y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11.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12.xml><?xml version="1.0" encoding="utf-8"?>
<comments xmlns="http://schemas.openxmlformats.org/spreadsheetml/2006/main">
  <authors>
    <author>Kypusová Marta</author>
  </authors>
  <commentList>
    <comment ref="S6" authorId="0" shapeId="0">
      <text>
        <r>
          <rPr>
            <b/>
            <sz val="9"/>
            <color indexed="81"/>
            <rFont val="Tahoma"/>
            <family val="2"/>
            <charset val="238"/>
          </rPr>
          <t>Kypusová Marta:</t>
        </r>
        <r>
          <rPr>
            <sz val="9"/>
            <color indexed="81"/>
            <rFont val="Tahoma"/>
            <family val="2"/>
            <charset val="238"/>
          </rPr>
          <t xml:space="preserve">
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13.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14.xml><?xml version="1.0" encoding="utf-8"?>
<comments xmlns="http://schemas.openxmlformats.org/spreadsheetml/2006/main">
  <authors>
    <author>Kypusová Marta</author>
  </authors>
  <commentList>
    <comment ref="S6" authorId="0" shapeId="0">
      <text>
        <r>
          <rPr>
            <b/>
            <sz val="9"/>
            <color indexed="81"/>
            <rFont val="Tahoma"/>
            <family val="2"/>
            <charset val="238"/>
          </rPr>
          <t>Kypusová Marta:</t>
        </r>
        <r>
          <rPr>
            <sz val="9"/>
            <color indexed="81"/>
            <rFont val="Tahoma"/>
            <family val="2"/>
            <charset val="238"/>
          </rPr>
          <t xml:space="preserve">
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15.xml><?xml version="1.0" encoding="utf-8"?>
<comments xmlns="http://schemas.openxmlformats.org/spreadsheetml/2006/main">
  <authors>
    <author>Kypusová Marta</author>
  </authors>
  <commentList>
    <comment ref="S6" authorId="0" shapeId="0">
      <text>
        <r>
          <rPr>
            <b/>
            <sz val="9"/>
            <color indexed="81"/>
            <rFont val="Tahoma"/>
            <family val="2"/>
            <charset val="238"/>
          </rPr>
          <t>Kypusová Marta:</t>
        </r>
        <r>
          <rPr>
            <sz val="9"/>
            <color indexed="81"/>
            <rFont val="Tahoma"/>
            <family val="2"/>
            <charset val="238"/>
          </rPr>
          <t xml:space="preserve">
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 ref="Q10" authorId="0" shapeId="0">
      <text>
        <r>
          <rPr>
            <b/>
            <sz val="9"/>
            <color indexed="81"/>
            <rFont val="Tahoma"/>
            <family val="2"/>
            <charset val="238"/>
          </rPr>
          <t>Kypusová Marta:</t>
        </r>
        <r>
          <rPr>
            <sz val="9"/>
            <color indexed="81"/>
            <rFont val="Tahoma"/>
            <family val="2"/>
            <charset val="238"/>
          </rPr>
          <t xml:space="preserve">
UZ 14 = 4 300
UZ 23 = 42</t>
        </r>
      </text>
    </comment>
  </commentList>
</comments>
</file>

<file path=xl/comments16.xml><?xml version="1.0" encoding="utf-8"?>
<comments xmlns="http://schemas.openxmlformats.org/spreadsheetml/2006/main">
  <authors>
    <author>Kypusová Marta</author>
  </authors>
  <commentList>
    <comment ref="U6" authorId="0" shapeId="0">
      <text>
        <r>
          <rPr>
            <b/>
            <sz val="9"/>
            <color indexed="81"/>
            <rFont val="Tahoma"/>
            <family val="2"/>
            <charset val="238"/>
          </rPr>
          <t>Kypusová Marta:</t>
        </r>
        <r>
          <rPr>
            <sz val="9"/>
            <color indexed="81"/>
            <rFont val="Tahoma"/>
            <family val="2"/>
            <charset val="238"/>
          </rPr>
          <t xml:space="preserve">
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17.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 ref="V9" authorId="0" shapeId="0">
      <text>
        <r>
          <rPr>
            <b/>
            <sz val="9"/>
            <color indexed="81"/>
            <rFont val="Tahoma"/>
            <family val="2"/>
            <charset val="238"/>
          </rPr>
          <t>Kypusová Marta:</t>
        </r>
        <r>
          <rPr>
            <sz val="9"/>
            <color indexed="81"/>
            <rFont val="Tahoma"/>
            <family val="2"/>
            <charset val="238"/>
          </rPr>
          <t xml:space="preserve">
</t>
        </r>
        <r>
          <rPr>
            <sz val="11"/>
            <color indexed="81"/>
            <rFont val="Arial"/>
            <family val="2"/>
            <charset val="238"/>
          </rPr>
          <t>UZ 17 = 25 536 tis. Kč
UZ 884 = 73 264 tis. Kč
UZ 23 = 200 tis. Kč</t>
        </r>
      </text>
    </comment>
    <comment ref="V10" authorId="0" shapeId="0">
      <text>
        <r>
          <rPr>
            <b/>
            <sz val="9"/>
            <color indexed="81"/>
            <rFont val="Tahoma"/>
            <family val="2"/>
            <charset val="238"/>
          </rPr>
          <t>Kypusová Marta:</t>
        </r>
        <r>
          <rPr>
            <sz val="9"/>
            <color indexed="81"/>
            <rFont val="Tahoma"/>
            <family val="2"/>
            <charset val="238"/>
          </rPr>
          <t xml:space="preserve">
</t>
        </r>
        <r>
          <rPr>
            <sz val="11"/>
            <color indexed="81"/>
            <rFont val="Arial"/>
            <family val="2"/>
            <charset val="238"/>
          </rPr>
          <t>UZ 884 = 2 213 tis. Kč
UZ 23 = 87 tis. Kč</t>
        </r>
      </text>
    </comment>
  </commentList>
</comments>
</file>

<file path=xl/comments18.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19.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2.xml><?xml version="1.0" encoding="utf-8"?>
<comments xmlns="http://schemas.openxmlformats.org/spreadsheetml/2006/main">
  <authors>
    <author>Kypusová Marta</author>
  </authors>
  <commentList>
    <comment ref="Y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20.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21.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22.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23.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3.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4.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5.xml><?xml version="1.0" encoding="utf-8"?>
<comments xmlns="http://schemas.openxmlformats.org/spreadsheetml/2006/main">
  <authors>
    <author>Kypusová Marta</author>
  </authors>
  <commentList>
    <comment ref="S6" authorId="0" shapeId="0">
      <text>
        <r>
          <rPr>
            <b/>
            <sz val="9"/>
            <color indexed="81"/>
            <rFont val="Tahoma"/>
            <family val="2"/>
            <charset val="238"/>
          </rPr>
          <t>Kypusová Marta:</t>
        </r>
        <r>
          <rPr>
            <sz val="9"/>
            <color indexed="81"/>
            <rFont val="Tahoma"/>
            <family val="2"/>
            <charset val="238"/>
          </rPr>
          <t xml:space="preserve">
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 ref="Q9" authorId="0" shapeId="0">
      <text>
        <r>
          <rPr>
            <b/>
            <sz val="9"/>
            <color indexed="81"/>
            <rFont val="Tahoma"/>
            <family val="2"/>
            <charset val="238"/>
          </rPr>
          <t>Kypusová Marta:</t>
        </r>
        <r>
          <rPr>
            <sz val="9"/>
            <color indexed="81"/>
            <rFont val="Tahoma"/>
            <family val="2"/>
            <charset val="238"/>
          </rPr>
          <t xml:space="preserve">
6121 - 38 000 tis. Kč
6122 - 3 000 tis. Kč - postele
5137 - 4 800 tis. Kč - postele + nábytek</t>
        </r>
      </text>
    </comment>
  </commentList>
</comments>
</file>

<file path=xl/comments6.xml><?xml version="1.0" encoding="utf-8"?>
<comments xmlns="http://schemas.openxmlformats.org/spreadsheetml/2006/main">
  <authors>
    <author>Kypusová Marta</author>
  </authors>
  <commentList>
    <comment ref="Y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 ref="S12" authorId="0" shapeId="0">
      <text>
        <r>
          <rPr>
            <b/>
            <sz val="9"/>
            <color indexed="81"/>
            <rFont val="Tahoma"/>
            <family val="2"/>
            <charset val="238"/>
          </rPr>
          <t>Kypusová Marta:</t>
        </r>
        <r>
          <rPr>
            <sz val="9"/>
            <color indexed="81"/>
            <rFont val="Tahoma"/>
            <family val="2"/>
            <charset val="238"/>
          </rPr>
          <t xml:space="preserve">
6121 - 248 tis. Kč
6122 - 678 tis. Kč</t>
        </r>
      </text>
    </comment>
    <comment ref="T12" authorId="0" shapeId="0">
      <text>
        <r>
          <rPr>
            <b/>
            <sz val="9"/>
            <color indexed="81"/>
            <rFont val="Tahoma"/>
            <family val="2"/>
            <charset val="238"/>
          </rPr>
          <t>Kypusová Marta:</t>
        </r>
        <r>
          <rPr>
            <sz val="9"/>
            <color indexed="81"/>
            <rFont val="Tahoma"/>
            <family val="2"/>
            <charset val="238"/>
          </rPr>
          <t xml:space="preserve">
6121 - 15 tis. Kč
6122 - 40 tis. Kč</t>
        </r>
      </text>
    </comment>
    <comment ref="V12" authorId="0" shapeId="0">
      <text>
        <r>
          <rPr>
            <b/>
            <sz val="9"/>
            <color indexed="81"/>
            <rFont val="Tahoma"/>
            <family val="2"/>
            <charset val="238"/>
          </rPr>
          <t>Kypusová Marta:</t>
        </r>
        <r>
          <rPr>
            <sz val="9"/>
            <color indexed="81"/>
            <rFont val="Tahoma"/>
            <family val="2"/>
            <charset val="238"/>
          </rPr>
          <t xml:space="preserve">
6121 - 30 tis. Kč
6122 - 80 tis. Kč</t>
        </r>
      </text>
    </comment>
    <comment ref="W12" authorId="0" shapeId="0">
      <text>
        <r>
          <rPr>
            <b/>
            <sz val="9"/>
            <color indexed="81"/>
            <rFont val="Tahoma"/>
            <family val="2"/>
            <charset val="238"/>
          </rPr>
          <t>Kypusová Marta:</t>
        </r>
        <r>
          <rPr>
            <sz val="9"/>
            <color indexed="81"/>
            <rFont val="Tahoma"/>
            <family val="2"/>
            <charset val="238"/>
          </rPr>
          <t xml:space="preserve">
6121 - 84 tis. Kč</t>
        </r>
      </text>
    </comment>
  </commentList>
</comments>
</file>

<file path=xl/comments7.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8.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9.xml><?xml version="1.0" encoding="utf-8"?>
<comments xmlns="http://schemas.openxmlformats.org/spreadsheetml/2006/main">
  <authors>
    <author>Kypusová Marta</author>
  </authors>
  <commentList>
    <comment ref="S6" authorId="0" shapeId="0">
      <text>
        <r>
          <rPr>
            <b/>
            <sz val="9"/>
            <color indexed="81"/>
            <rFont val="Tahoma"/>
            <family val="2"/>
            <charset val="238"/>
          </rPr>
          <t>Kypusová Marta:</t>
        </r>
        <r>
          <rPr>
            <sz val="9"/>
            <color indexed="81"/>
            <rFont val="Tahoma"/>
            <family val="2"/>
            <charset val="238"/>
          </rPr>
          <t xml:space="preserve">
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 ref="Q22" authorId="0" shapeId="0">
      <text>
        <r>
          <rPr>
            <b/>
            <sz val="9"/>
            <color indexed="81"/>
            <rFont val="Tahoma"/>
            <family val="2"/>
            <charset val="238"/>
          </rPr>
          <t>Kypusová Marta:</t>
        </r>
        <r>
          <rPr>
            <sz val="9"/>
            <color indexed="81"/>
            <rFont val="Tahoma"/>
            <family val="2"/>
            <charset val="238"/>
          </rPr>
          <t xml:space="preserve">
6121 = 2 005 tis. Kč
6130 = 5 059 tis. Kč</t>
        </r>
      </text>
    </comment>
    <comment ref="Q23" authorId="0" shapeId="0">
      <text>
        <r>
          <rPr>
            <b/>
            <sz val="9"/>
            <color indexed="81"/>
            <rFont val="Tahoma"/>
            <family val="2"/>
            <charset val="238"/>
          </rPr>
          <t>Kypusová Marta:</t>
        </r>
        <r>
          <rPr>
            <sz val="9"/>
            <color indexed="81"/>
            <rFont val="Tahoma"/>
            <family val="2"/>
            <charset val="238"/>
          </rPr>
          <t xml:space="preserve">
6130 = 15 210 tis. Kč
6121 =3 751 tis. Kč</t>
        </r>
      </text>
    </comment>
    <comment ref="Q24" authorId="0" shapeId="0">
      <text>
        <r>
          <rPr>
            <b/>
            <sz val="9"/>
            <color indexed="81"/>
            <rFont val="Tahoma"/>
            <family val="2"/>
            <charset val="238"/>
          </rPr>
          <t>Kypusová Marta:</t>
        </r>
        <r>
          <rPr>
            <sz val="9"/>
            <color indexed="81"/>
            <rFont val="Tahoma"/>
            <family val="2"/>
            <charset val="238"/>
          </rPr>
          <t xml:space="preserve">
6121 = 1 600
6130 = 1 785</t>
        </r>
      </text>
    </comment>
    <comment ref="Q25" authorId="0" shapeId="0">
      <text>
        <r>
          <rPr>
            <b/>
            <sz val="9"/>
            <color indexed="81"/>
            <rFont val="Tahoma"/>
            <family val="2"/>
            <charset val="238"/>
          </rPr>
          <t>Kypusová Marta:</t>
        </r>
        <r>
          <rPr>
            <sz val="9"/>
            <color indexed="81"/>
            <rFont val="Tahoma"/>
            <family val="2"/>
            <charset val="238"/>
          </rPr>
          <t xml:space="preserve">
6121 = 1 450
6130 = 1 383</t>
        </r>
      </text>
    </comment>
  </commentList>
</comments>
</file>

<file path=xl/sharedStrings.xml><?xml version="1.0" encoding="utf-8"?>
<sst xmlns="http://schemas.openxmlformats.org/spreadsheetml/2006/main" count="2403" uniqueCount="697">
  <si>
    <t>Poř. číslo</t>
  </si>
  <si>
    <t>Oblast</t>
  </si>
  <si>
    <t>ORG</t>
  </si>
  <si>
    <t>§</t>
  </si>
  <si>
    <t>pol.</t>
  </si>
  <si>
    <t>UZ</t>
  </si>
  <si>
    <t>Název akce:</t>
  </si>
  <si>
    <t>Popis:</t>
  </si>
  <si>
    <t>Stávající dokumentace</t>
  </si>
  <si>
    <t>K zajištění</t>
  </si>
  <si>
    <t>Termín realizace</t>
  </si>
  <si>
    <t>poznámka</t>
  </si>
  <si>
    <t>z toho rozpočet OK</t>
  </si>
  <si>
    <t>Realizace</t>
  </si>
  <si>
    <t>Opravy</t>
  </si>
  <si>
    <t xml:space="preserve">Celkové náklady s DPH v tis. Kč           </t>
  </si>
  <si>
    <t xml:space="preserve">Celkem               v tis. Kč    </t>
  </si>
  <si>
    <t>vedoucí odboru</t>
  </si>
  <si>
    <t>2017 DPS a st. povolení</t>
  </si>
  <si>
    <t>v tis. Kč</t>
  </si>
  <si>
    <t>Urbánek</t>
  </si>
  <si>
    <t>Chytil</t>
  </si>
  <si>
    <t>Sesk. pol.</t>
  </si>
  <si>
    <t>Správce:</t>
  </si>
  <si>
    <t xml:space="preserve">Odbor investic                                                                                                                                                             </t>
  </si>
  <si>
    <t>z toho spolufinan. PO z FI</t>
  </si>
  <si>
    <t>dle OPŘPO celkové náklady 20 419 tis. Kč, realizace 2018 (20 419 tis. Kč), odhad nákladů, v 36. týdnu upřesním</t>
  </si>
  <si>
    <t>Návrh na rok 2021</t>
  </si>
  <si>
    <t>Vynaloženo k 31. 12. 2020 v tis. Kč</t>
  </si>
  <si>
    <t>Pokračování v roce 2022 a dalších</t>
  </si>
  <si>
    <t>Projektová dokumentace</t>
  </si>
  <si>
    <t>ORJ 17</t>
  </si>
  <si>
    <t>Ing. Miroslav Kubín</t>
  </si>
  <si>
    <t>Celkem za ORJ 17 - oblast zdravotnictví - nájemné SMN - investice</t>
  </si>
  <si>
    <t>Celkem za ORJ 17 - oblast zdravotnictví - investice</t>
  </si>
  <si>
    <t>ZZS OK - Výstavba nových výjezdových základen - Prostějov</t>
  </si>
  <si>
    <t>PV</t>
  </si>
  <si>
    <t>PD (zajišťuje HZS OK)</t>
  </si>
  <si>
    <t>2022-2023</t>
  </si>
  <si>
    <t>ZZS OK - Výstavba nových výjezdových základen - Uničov</t>
  </si>
  <si>
    <t>Projektová dokumentace - rozpracované</t>
  </si>
  <si>
    <t>JE</t>
  </si>
  <si>
    <t>OL</t>
  </si>
  <si>
    <t>SU</t>
  </si>
  <si>
    <t>Jedná se o výstavbu nové výjezdové základny ZZS OK ve městě Uničov. Navrhovaný objekt bude sloužit jako základna s parametry a kapacitou pro umístění 1 výjezdové posádky a technickým zázemím pro 2 garážovaná vozidla.</t>
  </si>
  <si>
    <t>PD</t>
  </si>
  <si>
    <t>VZ, realizace</t>
  </si>
  <si>
    <t>realizace</t>
  </si>
  <si>
    <t>doplatek faktur</t>
  </si>
  <si>
    <t>2020-2021</t>
  </si>
  <si>
    <t>2021-2022</t>
  </si>
  <si>
    <t>ZZS OK - výstavba dvougaráže  výjezdové základny v Hanušovicích</t>
  </si>
  <si>
    <t>3522</t>
  </si>
  <si>
    <t>14/15/23</t>
  </si>
  <si>
    <t>SMN a.s. - o.z. Nemocnice Šternberk - Interní pavilon</t>
  </si>
  <si>
    <t>14/23</t>
  </si>
  <si>
    <t>SMN a.s. - o.z. Nemocnice Přerov - Rozšíření parkovací kapacity  – 1. etapa</t>
  </si>
  <si>
    <t>PR</t>
  </si>
  <si>
    <t>Výstavba nového pavilonu interních oborů ve Šternberku</t>
  </si>
  <si>
    <t>z toho nájemné SMN (UZ 15)</t>
  </si>
  <si>
    <t>z toho rozpočet OK (UZ 14 +23)</t>
  </si>
  <si>
    <t>2019-2022</t>
  </si>
  <si>
    <t>SMN a.s. - o.z. Nemocnice Šternberk - Teplovod</t>
  </si>
  <si>
    <t>Rekosntrukce hlavního teplovodu - přeložení do nové trasy</t>
  </si>
  <si>
    <t>Celkem za ORJ 17 - oblast kultura - investice</t>
  </si>
  <si>
    <t>2020-2022</t>
  </si>
  <si>
    <t>Vědecká knihovna Olomouc - stavební úpravy objektu Červeného kostela</t>
  </si>
  <si>
    <t>Rekonstrukce Červeného kostela za účelem zřízení krajského informačního a kulturního střediska.</t>
  </si>
  <si>
    <t>Vlastivědné muzeum v Olomouci - stavební zajištění depozitáře v Denisově ulici</t>
  </si>
  <si>
    <t>Celkem za ORJ 17 - oblast dopravy - investice</t>
  </si>
  <si>
    <t>Vypořádání staveb</t>
  </si>
  <si>
    <t xml:space="preserve">Výkupy pozemků po dokončení staveb, věcná břemena. </t>
  </si>
  <si>
    <t>výkupy</t>
  </si>
  <si>
    <t>II/150 Ohrozim - obchvat</t>
  </si>
  <si>
    <t>aktualizace DSP</t>
  </si>
  <si>
    <t>výkup pozemků, projektová příprava</t>
  </si>
  <si>
    <t>DÚR</t>
  </si>
  <si>
    <t>II/444 Mohelnice - křížení s železniční tratí</t>
  </si>
  <si>
    <t xml:space="preserve">Stavba řeší přeložku silnice II/444 Mohelnice - Stavenice v celkové délce 1,4 km. Záměr nahrazuje nevyhovující podjezd pod železniční tratí jejím přemostěním (nadjezdem) a dále směrovou úpravou stávajícího vedení silnice. Součástí stavby bude řešeno křížení s vedlejšími komunikacemi, sjezdy na sousední nemovitosti, mostní objekt přes trať ČD, odvodnění, přeložky účelových komunikací, cyklostezku, přeložky inženýrských sítí. V současné době pracuje MÚ Mohelnice na změně územního plánu města ze stávajícího podjezdu na nadjezd. </t>
  </si>
  <si>
    <t>Studie</t>
  </si>
  <si>
    <t>II/435, kř. II/367 - Tovačov</t>
  </si>
  <si>
    <t>II/436 Přerov - Doloplazy - kř. II/437</t>
  </si>
  <si>
    <t>Rekonstrukce komunikace rozdělená na 5 úseků. Dva úseky v přerovských městských částech Penčice a Čekyně nutno realizovat až po stavbě kanalizace VaK kolem r. 2020. Malý úsek v Předmostí a 2 úseky v Tršicích a Doloplazech lze realizovat. Nutno však dokončit maj.práv. vypořádávání a získat SP.</t>
  </si>
  <si>
    <t>II/370 Leština - Hrabišín</t>
  </si>
  <si>
    <t>Projektová dokumentace řeší stavební úpravy komunikace II/370 – Leština – Hrabišín. Počátek ve směru od Zábřehu je na křižovatce se silnicí  II/315 v obci Leština, konec řešeného úseku je na označení počátku obce Hrabišín. 
Celý úsek komunikace k řešení je dlouhý cca 6,3 km. V řešeném úseku se nachází pět mostů: Most ev. č. 370 -001, Most ev. č. 370 -005 , Most ev. č. 370 -003 , Most ev. č. 370 -004 (zařizuje si to sama SSOK), Most ev. č. 370 -002</t>
  </si>
  <si>
    <t>II/312 hr.okr.Ustí nad O - křiž. II/446 před Hanušovicemi</t>
  </si>
  <si>
    <t xml:space="preserve">Stavební úpravy komunikace II/312 hr. okr. Ústí nad O. – křiž. II/446 před Hanušovicemi, v úseku od hranice okresu Ústí nad Orlicí po křižovatku se silnicí  II/446 na Staré Město před městem Hanušovice (podjezd). Jedná se o úsek komunikace ve trase Hanušovice – Králíky cca v km 56,456 – 47,355, tj. délka úseku 9,1 km. </t>
  </si>
  <si>
    <t>DSP</t>
  </si>
  <si>
    <t>DPS, SP</t>
  </si>
  <si>
    <t>II/150 hranice kraje - Prostějov</t>
  </si>
  <si>
    <t>6121 / 6130</t>
  </si>
  <si>
    <t>II/150 Přerov - jihozápadní obchvat, přeložka</t>
  </si>
  <si>
    <t>Přeložení / novostavba komunikace II/150 od Mádrova podjezdu po křížení s komunikací II/434.</t>
  </si>
  <si>
    <t>IZ</t>
  </si>
  <si>
    <t>DUR, DSP, DPS</t>
  </si>
  <si>
    <t>DSP,DPS</t>
  </si>
  <si>
    <t>III/44613, III/4468 Štěpánov, křižovatka Březecká</t>
  </si>
  <si>
    <t>Přestavba klasické průsečné křižovatky silnic III/43613 a III/4468 na okružní křižovatku.</t>
  </si>
  <si>
    <t>III/4468 Štarnov - průtah</t>
  </si>
  <si>
    <t>Stavební úpravy silnice III/4468 v intravilánu v celkové délce 1,200 km.</t>
  </si>
  <si>
    <t>Projektové dokumentace - cyklostezky - rozpracované</t>
  </si>
  <si>
    <t>Cyklostezky Olomouckého kraje - 06 Horní Lipová - Ramzová - Ostružná</t>
  </si>
  <si>
    <t>Příprava realizace cyklostezky.</t>
  </si>
  <si>
    <t>studie</t>
  </si>
  <si>
    <t>Cyklostezky Olomouckého kraje – 12.04 Spojnice Zábřeh-Lesnice (III-3701) až spojnice Zábřeh-Leština (II-315)</t>
  </si>
  <si>
    <t>II/366 Prostějov - přeložka silnice - 2. etapa</t>
  </si>
  <si>
    <t>II/366 Prostějov - okružní křižovatka</t>
  </si>
  <si>
    <t>2023-2025</t>
  </si>
  <si>
    <t>2022-2025</t>
  </si>
  <si>
    <t>PD, realizace</t>
  </si>
  <si>
    <t>Muzeum Komenského v Přerově - stavební úpravy depozitáře knihovny v budově Horní nám.č.35, Přerov</t>
  </si>
  <si>
    <t>aktualizace PD, realizace</t>
  </si>
  <si>
    <t>4350</t>
  </si>
  <si>
    <t>Domov důchodců Prostějov - Modernizace sociálních zařízení</t>
  </si>
  <si>
    <t xml:space="preserve">Modernizace se týká 147 ks obytných buněk a 4 ks buněk pro rehabilitaci a zájmovou činnost klientů a dále zřízení společné koupelny ve 3. NP se 2 vanami a čistící místností. </t>
  </si>
  <si>
    <t>2019-2020</t>
  </si>
  <si>
    <t>Domov Alfreda Skeneho Pavlovice u Přerova, příspěvková organizace - Stavební úpravy pokojů a sociálních zařízení - budova Marie</t>
  </si>
  <si>
    <t>Stavební úpravy pokojů a hygienického zařízení budovy Marie.</t>
  </si>
  <si>
    <t xml:space="preserve"> realizace</t>
  </si>
  <si>
    <t>Transformace příspěvkové organizace Nové Zámky - poskytovatel sociálních služeb - II.etapa - novostavba RD Měrotín</t>
  </si>
  <si>
    <t xml:space="preserve">Domov "Na Zámku“, příspěvková organizace - Vybudování výtahu </t>
  </si>
  <si>
    <t>Jedná se o vybudování nového venkovního výtahu do 2NP.</t>
  </si>
  <si>
    <t>Transformace příspěvkové organizace Nové Zámky – poskytovatel sociálních služeb - V.etapa -  novostavba RD Medlov – Králová</t>
  </si>
  <si>
    <t>Dokončení projektu transformace příspěvkové organizace. Výstavba RD.</t>
  </si>
  <si>
    <t>Transformace příspěvkové organizace Nové Zámky – poskytovatel sociálních služeb - V.etapa -  novostavba RD Náměšť na Hané</t>
  </si>
  <si>
    <t>Domov Štíty-Jedlí, příspěvková organizace - Rekonstrukce a přístavba Domova Štíty</t>
  </si>
  <si>
    <t xml:space="preserve">Rekonstrukce (oprava stávajících pokojů) a přístavba objektu k Domovu pro seniory Štíty. </t>
  </si>
  <si>
    <t>Domov pro seniory Javorník - Novostavba Kobylá nad Vidnávkou</t>
  </si>
  <si>
    <t>Výstavba nového objektu v Kobylé nad Vidnávkou jako náhrada za stávající objekt Zámku.</t>
  </si>
  <si>
    <t>Projektová dokumentace - rozpracovaná</t>
  </si>
  <si>
    <t>Opravy - rozpracované</t>
  </si>
  <si>
    <t>Realizace - rozpracované</t>
  </si>
  <si>
    <t>Celkem za ORJ 17 - oblast sociální - investice</t>
  </si>
  <si>
    <t>Výstavba novostavby pro 2 domácnosti. - doplatek faktur 12/2020 a pozastávka</t>
  </si>
  <si>
    <t>doplatek faktur a pozastávky</t>
  </si>
  <si>
    <t>Dětský domov a Školní jídelna, Plumlov, Balkán 333 - Sanace vlhkého zdiva</t>
  </si>
  <si>
    <t>Na hlavní budově v délce cca 20 m je vlhké zdivo od 50-150 cm a  je porušena svislá i vodorovná izolace. Svépomocí bylo zdivo obkopáno a obnaženo z vnější části domu pro odvětrávání, nutností je řešení pro případ zvětrání tohoto zdiva. Zároveň byl opět svépomocí zrekonstruován odvodový systém dešťové vody z okapů.</t>
  </si>
  <si>
    <t>Střední škola gastronomie a farmářství Jeseník - Rekonstrukce umýváren starého domova mládeže</t>
  </si>
  <si>
    <t>Rekonstrukce rozvodů vnitřních sítí a dispozic starého internátu.</t>
  </si>
  <si>
    <t>Švehlova střední škola polytechnická, Prostějov – rekonstrukce stravovacího provozu</t>
  </si>
  <si>
    <t>Gymnázium, Kojetín, Svatopluka Čecha 683 - Školní hřiště</t>
  </si>
  <si>
    <t xml:space="preserve">Bezbariérový přístup do SPŠ Hranice a rekonstrukce chemické laboratoře </t>
  </si>
  <si>
    <t xml:space="preserve">Jedná se  o rekonstrukci elektroinstalace, chemické laboratoře a vytvoření bezbariérového přístupu do budovy školy. </t>
  </si>
  <si>
    <t>Modernizace učeben a vybavení pro odborný výcvik (Střední škola gastronomie a farmářství Jeseník, pracoviště Horní Heřmanice )</t>
  </si>
  <si>
    <t xml:space="preserve">Pracoviště Heřmanice - výstavba odborné učebny OV včetně trenažéru pro výuku autoškoly, rekonstrukce odborné učebny oboru opravář zemědělských strojů, vybudování odborných učeben pro obory včelař a další zemědělské obory.  </t>
  </si>
  <si>
    <t>Švehlova střední škola polytechnická Prostějov - Centrum odborné přípravy pro obory polytechnického zaměření</t>
  </si>
  <si>
    <t xml:space="preserve">Jedná se o rekonstrukci a modernizaci dílen odborného výcviku včetně vybavení, s vybudováním školního autoservisu, nové svářecí školy, učeben, šaten a sociálního zařízení na odloučeném pracovišti U Spalovny, Prostějov – automobilní obory. </t>
  </si>
  <si>
    <t>Střední škola gastronomie a farmářství Jeseník - Pracoviště odborného výcviku cukrárny a pekárny</t>
  </si>
  <si>
    <t>Přístavba pracoviště odborného výcviku cukrárny a pekárny k nové budově domova mládeže.</t>
  </si>
  <si>
    <t>Střední škola gastronomie a farmářství Jeseník - Rekonstrukce kotelny</t>
  </si>
  <si>
    <t>Základní škola a Mateřská škola logopedická Olomouc -  Koridor školy a átrium</t>
  </si>
  <si>
    <t xml:space="preserve">Bude nahrazen stávající koridor (železná konstrukce se zastřešením) uzavřeným koridorem s átriem, tím vznikne uzavřený prostor pro přechod mezi jednotlivými pavilony v rámci docházky žáků na svačiny a obědy, přechodů do tělocvičny a na internát školy, vybudováním átria vzniknou prostory pro organizování družiny, společných akcí a nové skladové prostory. </t>
  </si>
  <si>
    <t>Střední zdravotnická škola, Šumperk, Kladská 2 - Domov mládeže</t>
  </si>
  <si>
    <t xml:space="preserve">Oprava DM při SZŠ Šumperk - vnitřní opravy sklepu, oprava teras, oprava fasády, střechy a venkovních schodů. Budova DM je nemovitou kulturní památkou OK.
</t>
  </si>
  <si>
    <t>Střední škola technická a zemědělská Mohelnice - Výstavba nových dílen</t>
  </si>
  <si>
    <t>Výstavba areálu nových dílen určených pro vzdělávání žáků technických oborů směřovaných do opravárenství v souvislosti s přemístěním výuky do nových prostor a opuštění stávajícího objektu v areálu Zámku Žádlovice.</t>
  </si>
  <si>
    <t>Hotelová škola Vincenze Priessnitze a Obchodní akademie Jeseník - Odizolvání obvodu  budovy "Staré školy"</t>
  </si>
  <si>
    <t>Základní škola Uničov, Šternberská 35 - Rekonstrukce střechy</t>
  </si>
  <si>
    <t>Název přílohy</t>
  </si>
  <si>
    <t>Nájemné SMN</t>
  </si>
  <si>
    <t>Oblast školství</t>
  </si>
  <si>
    <t>Oblast školství - součet</t>
  </si>
  <si>
    <t>Oblast sociální</t>
  </si>
  <si>
    <t>Oblast sociální - součet</t>
  </si>
  <si>
    <t>Oblast dopravy</t>
  </si>
  <si>
    <t>Oblast dopravy- součet</t>
  </si>
  <si>
    <t>Oblast kultury</t>
  </si>
  <si>
    <t>Oblast kultury - součet</t>
  </si>
  <si>
    <t>Oblast zdravotnictví</t>
  </si>
  <si>
    <t>Rozpracované investice - nákup  (ORJ 19)</t>
  </si>
  <si>
    <t>Oblast zdravotnictví - součet</t>
  </si>
  <si>
    <t>CELKEM</t>
  </si>
  <si>
    <t>Rekonstrukce stávající nevyhovující kotelny - kombinace štěpky a uhlí. (PD prodloužena do cca 4-5/2021)</t>
  </si>
  <si>
    <t>Celkem za ORJ 17 - oblast školství - investice</t>
  </si>
  <si>
    <t>ZZS OK - Výstavba nových výjezdových základen - Javorník</t>
  </si>
  <si>
    <t>Výstavba nové výjezdové základny v Javorníku</t>
  </si>
  <si>
    <t>ZZS OK - vzdělávací a výcvikové středisko - Olomouc (Hněvotínská)</t>
  </si>
  <si>
    <t>Výstavba nového vzdělávacího a výcvikového střediska v areálu na Hněvotínské ulici včetně demolice stávající budovy</t>
  </si>
  <si>
    <t>PD - půdní vestavba, VZ, realizace</t>
  </si>
  <si>
    <t xml:space="preserve">Výměna střešní krytiny na budovách Šternberská 500. Jedná se o sedlovou střechu nad složitým půdorysem. Zde je velká část krovu narušena hnilobou. Plechová krytina na dřevěném podbití je značně zkorodovaná, dochází k pronikání vody. Dle nového požadavku školy je nutné rozšířit projektovou dokumentaci o půdní vestavbu.
</t>
  </si>
  <si>
    <t>statické zajištění a odstranění vlhkosti budovy depositáře v Denisově ulici</t>
  </si>
  <si>
    <t>2025-2027</t>
  </si>
  <si>
    <t>2025 - 2027</t>
  </si>
  <si>
    <t>Pokračování obchvatu Prostějova mezi ulicemi Kostelecká a Plumlovská.</t>
  </si>
  <si>
    <t>Přestavba okružní křižovatky v místě napojení stavby "II/366 Prostějov - přeložka silnice" na ulici Olomoucká.</t>
  </si>
  <si>
    <t>Jedná se o stavební úpravy silnice II/435 v celkové délce 5,81 km. Investiční akce je členěna na 3 úseky:
stavba č. 1 intravilán Tovačov
stavba č. 2 – intravilány obcí Tovačov-Annín, Oplocany a Polkovice
stavba č. 3 – extravilány mezi obcemi Tovačov-Annín, Oplocany a Polkovice</t>
  </si>
  <si>
    <t xml:space="preserve">
Jedná se o stavební úpravy silnice II/150 v celkové délce cca 13,7 km. Počátek úprav je na hranici krajů ve staničení km 107,570, konec úprav je na začátku města Prostějov ve staničení km 132,122. Stavební úpravy byla rozděleny na dvě samostatné etapy.
I. etapa od obce Vícov, včetně průtahu touto obcí, po okružní křižovatku u areálu CPI v Prostějově, ul. Plumlovská (délka trasy cca 10,3 km)
II.  II.etapa od hranice kraje po začátek obce Vícov (délka trasy cca 3,4 km) je rozdělena na 6 úseků. Úsek č. 1 – hranice Kraje – začátek obce Protivanov v délce 2,71 km, úsek č. 2 – konec obce Protivanov – začátek obce Malé Hradisko v délce 2,34 km, úsek č 3 – Intravilán obce Malé Hradisko v délce 0,81 km, úsek č. 4 – konec obce Malé Hradisko – začátek obce Stínava v délce 4,66 km, úsek č. 5 – Intravilán obce Stínava v délce 0,45 km a  úsek č. 6 – konec obce Stínava – začátek obce Vícov v délce 2,13 km. Úseky č. 1, 2 a 4 v celkové délce 9,71 km budou opraveny v režimu údržby.
</t>
  </si>
  <si>
    <t>REÚO – SPŠ Hranice - Internát</t>
  </si>
  <si>
    <t>Dokončení projektu zateplení internátu školy včetně nové kotelny</t>
  </si>
  <si>
    <t>Správní poplatky</t>
  </si>
  <si>
    <t>správní poplatky - vydání stavebního povolení, prodloužení stavebního povolení u akcí, které jsou připraveny k realizaci, ale realizace není schválena</t>
  </si>
  <si>
    <t xml:space="preserve">Vlastivědné muzeum v Olomouci - rekonstrukce krovů v budově VMO a oprava římsy nad parkánem </t>
  </si>
  <si>
    <t>2019-2021</t>
  </si>
  <si>
    <t>Je navazující stavbou I. etapy (Pražská – Křelovská).  Propojí silnici II/635 Křelovská se silnicí III/4463 ul. Řepčínskou, dojde k odlehčení od průjezdu těžké nákladní dopravy přes město Olomouc – místní část Řepčín. Celková délka silnice je 0,6 km a součástí stavby je jednopruhová okružní křižovatka na sil. II/635 na ul. Křelovská.</t>
  </si>
  <si>
    <t xml:space="preserve">Jedná se o přeložku části silnice II/448, která se nachází v extravilánu na severozápadním okraji města Olomouce, v místě velké okružní křižovatky se silnicí I/35, připojující rychlostní komunikaci R35 (západní tangenta) a místní komunikaci (Hypermarket Globus). Navrhovaná komunikace bude připojena jako páté rameno okružní křižovatky. Dále pokračuje severovýchodně přes zemědělské pozemky - pole k silnici II/635 - ul. Křelovská. Celková délka úseku bude 339,8 m. Stavba nové komunikace je zařazena do seznamu veřejně prospěšných staveb. </t>
  </si>
  <si>
    <t xml:space="preserve">Správce: </t>
  </si>
  <si>
    <t>II/448 Olomouc - přeložka silnice - II. Etapa</t>
  </si>
  <si>
    <t>II/448 Olomouc - přeložka silnice - I. Etapa</t>
  </si>
  <si>
    <t>Odbor podpory řízení příspěvkových organizací</t>
  </si>
  <si>
    <t xml:space="preserve">Správce:                                                                                                                                                                                                                                                                                                                                                                                                                                                                                                                                                                                                                                                      </t>
  </si>
  <si>
    <t>ORJ 19</t>
  </si>
  <si>
    <t>Poř.č.</t>
  </si>
  <si>
    <t>Pořadí důležitosti</t>
  </si>
  <si>
    <t>Název PO OK</t>
  </si>
  <si>
    <t>I/O</t>
  </si>
  <si>
    <t xml:space="preserve">Celkové náklady s DPH v tis. Kč </t>
  </si>
  <si>
    <t>Vynaloženo k 31. 12.2020 v tis. Kč</t>
  </si>
  <si>
    <t>Poznámka*</t>
  </si>
  <si>
    <t>Celkem v tis. Kč</t>
  </si>
  <si>
    <t>z toho: spolifin. PO z FI</t>
  </si>
  <si>
    <t>Návrh rozpočtu OK</t>
  </si>
  <si>
    <t>Jiné zdroje (viz poznámka)*</t>
  </si>
  <si>
    <t>Zdravotnická záchranná služba Olomouckého kraje, příspěvková organizace</t>
  </si>
  <si>
    <t>HW pro Zdravotnické operační středisko</t>
  </si>
  <si>
    <t>Nový HW</t>
  </si>
  <si>
    <t>I</t>
  </si>
  <si>
    <t>Jedná se o předpokládanou cenu - v roce 2020 realizováno výběrové řízení OK dle zákona o zadávání veřejných zakázek.</t>
  </si>
  <si>
    <t>SW pro Zdravotnické operační středisko</t>
  </si>
  <si>
    <t xml:space="preserve">Nový SW </t>
  </si>
  <si>
    <t>HW nahrávacího zařízení</t>
  </si>
  <si>
    <t xml:space="preserve">Nový HW </t>
  </si>
  <si>
    <t>HW na ovládání radiostanic a osvětlení heliportu</t>
  </si>
  <si>
    <t>Celkem ORJ 19 - oblast zdravotnictví - nákupy nad 200 tis. Kč - rozpracované akce</t>
  </si>
  <si>
    <t>Dokončení celkové výměnu cca 1/5 konstrukcí krovů, opravy římsy nad parkánem na východní a severní straně VMO. Dále bude nutné opravit zhlavně zazubených nosníků a prasklin kleneb kostela v budově VMO.</t>
  </si>
  <si>
    <t>OK</t>
  </si>
  <si>
    <t>3523</t>
  </si>
  <si>
    <t>ZZS OK  - Čerpací stanice pro heliport Olomouc</t>
  </si>
  <si>
    <t xml:space="preserve">Modernizace čerpací stanice na Hněvotínské ulici č.p. 60 proběhla v roce 2018, vzhledem k neustálemu protékaní nádrže, je nutné přemístit stojan na čerpání paliva. </t>
  </si>
  <si>
    <t>Střední škola logistiky a chemie, Olomouc, U Hradiska 29 - Rekonstrukce dvou odborných učeben - laboratoře pro výuku oboru 28-44-M/01 Aplikovaná chemie</t>
  </si>
  <si>
    <t>Jedná se o stavební rekonstrukci dvou laboratoří, kde je potřeba zrekonstruovat rozvody vody, elektřiny a vakua. Dále je nutno pořídit nový nábytek (laboratorní stoly, digestoře s odtahem, pracovní desky, laboratorní výlevky, zásuvky, skříňky atd.). Laboratorní stoly musí být opatřeny přítokem a odtokem vody, přívodem elektřiny a vakua ke každému pracovnímu místu - celkem 12-14 míst. Nutná úprava stavební podlahy, obklady stěn z důvodu bezpečnosti a hygieny, vymalování místostí.</t>
  </si>
  <si>
    <t>Domov Alfreda Skeneho Pavlovice u Přerova, příspěvková organizace - Stavební úpravy pokojů a sociálních zařízení - budova Zámku</t>
  </si>
  <si>
    <t>Stavební úpravy pokojů a hygienického zařízení budovy Zámku.</t>
  </si>
  <si>
    <t>Ing. Miroslava Kubová Březinová</t>
  </si>
  <si>
    <t>Celkové náklady         v roce 2021</t>
  </si>
  <si>
    <t>Gymnázium Jana Blahoslava a Střední pedagogická škola, Přerov, Denisova 3 - Rekonstrukce venkovního sportovního areálu</t>
  </si>
  <si>
    <t>Rekonstrukce stávajících zastaralých hřišť, které nesplňují bezpečnostní podmínky pro TV: atletická dráha (ovál 200 m, tartan), uvnitř oválu házenkářské hřiště a branky, - vrhačský sektor, skokanský sektor, volejbalové hřiště, basketbalové hřiště s koši, badmintonové hřiště  - tenisový kurt.</t>
  </si>
  <si>
    <t xml:space="preserve">Střední škola, Základní škola, Mateřská škola a Dětský domov Zábřeh - Vybudování sportovního hřiště </t>
  </si>
  <si>
    <t>Vybudování sportovního hřiště při ZŠ.</t>
  </si>
  <si>
    <t>rozpracované fyzicky</t>
  </si>
  <si>
    <t>vysoutěženo, nezahájeno</t>
  </si>
  <si>
    <t>nevysoutěženo, nezahájeno</t>
  </si>
  <si>
    <t>soutěží se</t>
  </si>
  <si>
    <t xml:space="preserve">Domov Větrný mlýn Skalička - Revitalizace rybníka </t>
  </si>
  <si>
    <t>Cílem je odstranění letitých nánosů bahna v rybníce (odbahnění) a oprava drenáží přivádějící vodu do rybníka z potoka v délce cca 150 m. Rovněž tak je nutná oprava odvodních drenáží přepadové vody z rybníka. Obojí drenáže, které přivádí i odvádí vodu, vedou v zemi parkem a jsou prorostlé kořeny stromů a místy propadlé. Takže v období sucha nejsou schopny přivádět a odvádět vodu. Po posouzení odborníka by bylo asi vhodné zpevnit břehy, aby se zabránilo případné erozi břehů rybníka.</t>
  </si>
  <si>
    <t>Požadavky na rozpočet OK</t>
  </si>
  <si>
    <t>rozpracovaná PD</t>
  </si>
  <si>
    <t>kategorie</t>
  </si>
  <si>
    <t xml:space="preserve">Střední odborná škola obchodu a služeb, Olomouc, Štursova 14 - Rekonstrukce sportovního areálu </t>
  </si>
  <si>
    <t>Rekonstrukce sportovního areálu včetně instalace nového oplocení okolo objektu školy a sportovišť školy.</t>
  </si>
  <si>
    <t>Střední škola gastronomie a služeb, Přerov, Šířava 7 - Školní hřiště</t>
  </si>
  <si>
    <t xml:space="preserve">Rekonstrukce školního hřiště. Po povodni v roce 1997 se stalo hřiště nepouživatelným. Havarijní stav hřiště nedovoluje v současné době jeho užívání a žáci jsou nuceni pro účely TV využívat sportovní plochy ve vzdálením okolí. </t>
  </si>
  <si>
    <t>Střední škola zemědělská a zahradnická, Olomouc, U Hradiska 4 - Rekonstrukce toalet</t>
  </si>
  <si>
    <t>Kompletní rekonstrukce sociálního zařízení pro chlapce a dívky ve dvou podlažích a suterénu hlavní budovy</t>
  </si>
  <si>
    <t>rekonstrukce stravovacího provozu</t>
  </si>
  <si>
    <r>
      <rPr>
        <sz val="10"/>
        <rFont val="Arial"/>
        <family val="2"/>
        <charset val="238"/>
      </rPr>
      <t xml:space="preserve">Rozšíření parkovacích míst v Přerově.         </t>
    </r>
    <r>
      <rPr>
        <sz val="10"/>
        <color rgb="FFFF0000"/>
        <rFont val="Arial"/>
        <family val="2"/>
        <charset val="238"/>
      </rPr>
      <t xml:space="preserve">         </t>
    </r>
    <r>
      <rPr>
        <sz val="10"/>
        <rFont val="Arial"/>
        <family val="2"/>
        <charset val="238"/>
      </rPr>
      <t xml:space="preserve">                                                                                              </t>
    </r>
    <r>
      <rPr>
        <sz val="10"/>
        <color rgb="FFFF0000"/>
        <rFont val="Arial"/>
        <family val="2"/>
        <charset val="238"/>
      </rPr>
      <t xml:space="preserve">  </t>
    </r>
  </si>
  <si>
    <t>Celkem za ORJ 52 - oblast školství</t>
  </si>
  <si>
    <t>Podíl OK (neuznatelné náklady)</t>
  </si>
  <si>
    <t>podíl OK (uznatelné náklady)</t>
  </si>
  <si>
    <t xml:space="preserve"> předfinancování (podíl SR)</t>
  </si>
  <si>
    <t xml:space="preserve"> předfinancování ( podíl EU)</t>
  </si>
  <si>
    <t>Návrh rozpočtu - předfinancování (EU + SR) z rozpočtu OK</t>
  </si>
  <si>
    <t>z toho:</t>
  </si>
  <si>
    <r>
      <rPr>
        <b/>
        <sz val="12"/>
        <rFont val="Arial"/>
        <family val="2"/>
        <charset val="238"/>
      </rPr>
      <t xml:space="preserve">Návrh rozpočtu 2021 </t>
    </r>
    <r>
      <rPr>
        <b/>
        <sz val="10"/>
        <rFont val="Arial"/>
        <family val="2"/>
        <charset val="238"/>
      </rPr>
      <t xml:space="preserve">
(podíl OK + neuznatelné náklady)</t>
    </r>
  </si>
  <si>
    <t xml:space="preserve">Předfinancování celkem 2021                             (EU + SR) </t>
  </si>
  <si>
    <r>
      <t xml:space="preserve">Celkem v roce 2021 </t>
    </r>
    <r>
      <rPr>
        <b/>
        <sz val="9"/>
        <rFont val="Arial"/>
        <family val="2"/>
        <charset val="238"/>
      </rPr>
      <t xml:space="preserve">(předfinancování +  podíl OK + neuznatené náklady)              </t>
    </r>
  </si>
  <si>
    <t>Očekávaná skutečnost 
 31. 12. 2020</t>
  </si>
  <si>
    <t>Podíl OK</t>
  </si>
  <si>
    <t>Dotace</t>
  </si>
  <si>
    <t>Pol.</t>
  </si>
  <si>
    <t>Projekt byl dodatečně schválen k financování, čeká se na rozhodnutí o poskytnutí dotace</t>
  </si>
  <si>
    <t>Zvýšení kvality služeb a kapacity centra.</t>
  </si>
  <si>
    <t>PPP a SPC Olomouckého kraje - zvýšení kvality služeb a kapacity centra - PPP Šumperk</t>
  </si>
  <si>
    <t>PPP a SPC Olomouckého kraje - zvýšení kvality služeb a kapacity centra - PPP Přerov</t>
  </si>
  <si>
    <t>PPP a SPC Olomouckého kraje - zvýšení kvality služeb a kapacity centra - SPC Prostějov</t>
  </si>
  <si>
    <t>PPP a SPC Olomouckého kraje - zvýšení kvality služeb a kapacity centra - SPC Mohelnice</t>
  </si>
  <si>
    <t>PPP a SPC Olomouckého kraje - zvýšení kvality služeb a kapacity centra - PPP Jeseník</t>
  </si>
  <si>
    <t>předfinancování ( podíl EU)</t>
  </si>
  <si>
    <t>ORJ 52 - Oblast školství - projekty spolufinancované z evropských fondů a národních fondů</t>
  </si>
  <si>
    <t>ORJ 52</t>
  </si>
  <si>
    <t>Odbor investic</t>
  </si>
  <si>
    <t xml:space="preserve">Celkem za ORJ 59 - oblast školství </t>
  </si>
  <si>
    <t xml:space="preserve"> předfinancování (EU + SR)</t>
  </si>
  <si>
    <r>
      <rPr>
        <b/>
        <sz val="12"/>
        <rFont val="Arial"/>
        <family val="2"/>
        <charset val="238"/>
      </rPr>
      <t>Návrh rozpočtu 2021</t>
    </r>
    <r>
      <rPr>
        <b/>
        <sz val="10"/>
        <rFont val="Arial"/>
        <family val="2"/>
        <charset val="238"/>
      </rPr>
      <t xml:space="preserve">
(podíl OK + neuznatelné náklady)</t>
    </r>
  </si>
  <si>
    <t>Termín realizace od - do (měsíc/ rok)</t>
  </si>
  <si>
    <t>pol</t>
  </si>
  <si>
    <t>investiční, RoPD vydáno dne 19. 9. 2019, stavební práce ukončeny, probíhají dodávky zařízení.</t>
  </si>
  <si>
    <t>3/2020-12/2021</t>
  </si>
  <si>
    <t>dle 86. výzvy IROP - Infrastruktura vedoucí k přechodu do škol hlavního vzdělávacího proudu a k samostatnému způsobu života, podíl OK 10%, EU - 85%, SR - 5%</t>
  </si>
  <si>
    <t>Pořízení strojního vybavení a zajištění bezbariérovosti na OU a PrŠ Lipová-lázně</t>
  </si>
  <si>
    <t xml:space="preserve">Návrh rozpočtu - předfinancování (EU + SR) </t>
  </si>
  <si>
    <t xml:space="preserve"> vedoucí odboru</t>
  </si>
  <si>
    <t xml:space="preserve">ORJ </t>
  </si>
  <si>
    <t>Celkem za ORJ 52 - oblast sociální</t>
  </si>
  <si>
    <t xml:space="preserve"> předfinancování (podíl EU)</t>
  </si>
  <si>
    <t>Pokračování v roce 2021 a dalších</t>
  </si>
  <si>
    <t>Projekt schválen k financování, RoPD bude vydáno po zaslání stavebního povolení</t>
  </si>
  <si>
    <t>Výstavba novostavby pro 2 domácnosti.</t>
  </si>
  <si>
    <t xml:space="preserve">Transformace příspěvkové organizace Nové Zámky – poskytovatel sociálních služeb - IV.etapa  - novostavba RD Zábřeh, ul. Havlíčkova </t>
  </si>
  <si>
    <t>RoPD  vydáno dne 28.12.2018</t>
  </si>
  <si>
    <t>Rekonstrukce domu pro 3 domácnosti.</t>
  </si>
  <si>
    <t>Transformace příspěvkové organizace Nové Zámky – poskytovatel sociálních služeb - III.etapa - Litovel, Rybníček 45</t>
  </si>
  <si>
    <t>Rekonstrukce prostor pro management příspěvkové organizace po opuštění zámku.</t>
  </si>
  <si>
    <t>Transformace příspěvkové organizace Nové Zámky – poskytovatel sociálních služeb - III.etapa - Litovel, Rybníček 44</t>
  </si>
  <si>
    <t>Projekt dodatečně schválen k financování, čeká se na RoPD, fyzická realizace projektu ukončena,</t>
  </si>
  <si>
    <t>vybavení</t>
  </si>
  <si>
    <t>Výstavba objektu pro osoby s mentálním postižením a poruchou autistického spektra (PAS), u kterých se projevuje dlouhodobé problémové společensky neakceptovatelné chování s převahou agrese s kapacitou 11 lůžek</t>
  </si>
  <si>
    <t xml:space="preserve">Klíč – centrum sociálních služeb - Výstavba objektu pro osoby s poruchou autistického spektra </t>
  </si>
  <si>
    <t xml:space="preserve">RoPD  vydáno dne 28.6.2017 </t>
  </si>
  <si>
    <t>DPS</t>
  </si>
  <si>
    <t>Jedná se o celkovou rekonstrukci budovy sociálních služeb pro osoby se zdravotním postižením. Budou provedeny dispoziční úpravy, bezbariérový přístup do objektu.</t>
  </si>
  <si>
    <t>Vincentinum Šternberk, příspěvková organizace – rekonstrukce budovy ve Vikýřovicích</t>
  </si>
  <si>
    <t>ORJ 52 - Oblast sociální - projekty spolufinancované z evropských fondů a národních fondů</t>
  </si>
  <si>
    <t>Celkem za ORJ 50 - oblast dopravy</t>
  </si>
  <si>
    <t>předfinancování (podíl EU)</t>
  </si>
  <si>
    <t xml:space="preserve">RoPD  vydáno dne 1.7.2019 </t>
  </si>
  <si>
    <t xml:space="preserve">Projektová dokumentace bude řešit stavební úpravy silnice II/444 v průtahu města Šternberku, v ulici Věžní. Počátek úseku je ve směru od Olomouce na křižovatce se silnicí I/46 (křížení s ulicí Olomoucká),  konec řešeného úseku je na kraji města Šternberk, na křižovatce se silnicí  II/447 (směr Lužice). Délka řešeného úseku cca 1,5 km. V řešeném úseku se nachází dva mosty, nadjezd nad železniční tratí a most přes vodní tok Sitka. Projekt je rozdělen na dvě samostatné stavby – Stavba 1: Průtah silnice II/444 a Stavba 2: Okružní křižovatka I/46 x II/444. 
</t>
  </si>
  <si>
    <t>II/444 Šternberk - průtah</t>
  </si>
  <si>
    <t>žádost o dotaci připravena k podání 11-12/2020</t>
  </si>
  <si>
    <t>Jedná se o stavební úpravy silnice II/570 v celkové délce 10,070 km.  Počátek stavebních úprav 1. úseku je od konce obce Slatinice po křižovatku s III/44814. 2. úsek stavebních úprav je od křižovatky s III/57011 do km 11. 3. úsek od konce obce Hněvotín po křižovatku s III/5704. 4. úsek od konce obce Nedvězí po začátek Olomouce a úseku od křižovatky v km 5,03 po křižovatku v km 4,65. Mezi úseky dojde v rámci projektové přípravy k upřesnění délky rozsahu navázání na stávající komunikace, které jsou v celkové délce už započítány.
V úseku stavby se nachází mosty ev. č. 570 – 006 (most přes Blata před obcí Lutín) a ev. č. 570 – 007 (most přes potok Deštná za obcí Lutín), na kterých je nutné provést rekonstrukci</t>
  </si>
  <si>
    <t>II/570 Slatinice - Olomouc</t>
  </si>
  <si>
    <t>RoPD  vydáno dne 3.4.2020</t>
  </si>
  <si>
    <t xml:space="preserve">Jedná se o stavební úpravy silnice II/150 o celkové délce 8,775 km a ve 4 úsecích .Začátek stavebních úprav 1.úseku v délce 0,3 km je v křižovatce II/150 s II/433 a končí okružní křižovatkou na Petrském náměstí v Prostějově. Úsek B o celkové délce 2,2 km má začátek v místě křižovatky ul. Vrahovická a Svatoplukova a končí v místě křižovatky silnic II/150 s III/4357 (ul.Vrahovická a Majakovského). Úsek C začíná v místě křižovatky silnic II/150 s III/3679 a končí v místě hranice Olomouckého kraje při mostu ev.č. 150-074 a jeho délka je 5,725 km. Poslední úsek D je veden intravilánem obce Brodek u Přerova a začíná křižovatkou silnic II/150 s III/01856 a konec úseku je v místě kř. II/150 s III/0553 s délkou 0,550 km. V úseku B budou rekonstruovány 2 silniční mosty ev.č. 150-072 a evid.č. 150-073. </t>
  </si>
  <si>
    <t>II/150 Prostějov - Přerov</t>
  </si>
  <si>
    <t>žádost o dotaci připravena k podání v 11/2020</t>
  </si>
  <si>
    <t>2021-2023</t>
  </si>
  <si>
    <t>Projekt řeší stavební úpravy silnice II/449 v úseku od mimoúrovňové křižovatky silnic D35 a II/449 u Unčovic přes Rozvadovice do Litovle a dále intravilánem města Litovle mimo již vybudovaných okružních křižovatek a úseku B, který je řešen samostatným projektem v rámci ITI OA. V intravilánu Litovle bude mimo jiné řešena i přestavba mostu ev. č. 449-030, výstavba nové okružní křižovatky, přeložky stávajících inženýrských sítí, úpravy stávajících komunikací pro pěší atd. Délka řešeného úseku komunikace II/449 činí cca 4,99 km.</t>
  </si>
  <si>
    <t>II/449 MÚK Unčovice – Litovel, úseky A, C, okružní křižovatka</t>
  </si>
  <si>
    <t xml:space="preserve">RoPD  vydáno dne 13.5.2019 </t>
  </si>
  <si>
    <t>realizace - intravilán</t>
  </si>
  <si>
    <t>1. úsek - DSP</t>
  </si>
  <si>
    <t>Projekt řeší stavební úpravy silnice II/449 v intravilánu města Litovel, a to od křížení silnice s pivovarskou vlečkou po nový most ev. č. 449-032 přes Moravu. Celková délka úseku činí cca 1,266 km. V rámci stavebních úprav bude řešena i rekonstrukce 3 mostních objektů, přeložky stávajících inženýrských sítí, úprava kanalizace pro odvodnění silnice, úpravy stávajících komunikací pro pěší atd.</t>
  </si>
  <si>
    <t>II/449 MÚK Unčovice - Litovel, úsek B</t>
  </si>
  <si>
    <t>RoPD  vydáno dne 20.2.2019 , na akci přispívá Statutární město Prostějov celkem 40 mil Kč</t>
  </si>
  <si>
    <t xml:space="preserve">Jedná se o přeložku sil. II/366 v úseku od stávající křižovatky sil. II/366 se sil. II/449 ve směru na Smržice po napojení na okružní křižovatku na ul. Olomoucká.
Začátek přeložky je v blízkosti stávající křižovatky sil. II/366 se sil. II/449. Stávající styková křižovatka bude nahrazena okružní tříramennou křižovatkou, která umožní propojení stávající sil. II/366 od Kostelce na Hané a od města Prostějov s přeložkou sil. II/366. </t>
  </si>
  <si>
    <t>II/366 Prostějov - přeložka silnice</t>
  </si>
  <si>
    <t>ORJ 50 - Oblast dopravy - projekty spolufinancované z evropských fondů a národních fondů</t>
  </si>
  <si>
    <t>ORJ 50</t>
  </si>
  <si>
    <t>Celkem za ORJ 12 - oblast dopravy</t>
  </si>
  <si>
    <t xml:space="preserve">Předfinancování celkem 2020                             (EU + SR) </t>
  </si>
  <si>
    <t>žádost bude podána do konce listopadu 2020 dle rozhodnutí ROK č. UR/100/29/2020</t>
  </si>
  <si>
    <t>k realizaci</t>
  </si>
  <si>
    <t xml:space="preserve">Stavební úpravy silnice </t>
  </si>
  <si>
    <t>II/448 Laškov-Kandia-hr. Okr. Ol.</t>
  </si>
  <si>
    <t>II/441 Křiž. R35-hr. Kraje Moravskoslezského</t>
  </si>
  <si>
    <t>II/444 Medlov-Uničov-extravilán</t>
  </si>
  <si>
    <t>předfinancování (podíl SR)</t>
  </si>
  <si>
    <t>ORJ 12 - Oblast dopravy - projekty spolufinancované z evropských fondů a národních fondů - SSOK</t>
  </si>
  <si>
    <t xml:space="preserve">    vedoucí odboru</t>
  </si>
  <si>
    <t>ORJ 12</t>
  </si>
  <si>
    <t>Celkem za ORJ 52 - oblast kultury</t>
  </si>
  <si>
    <t>Prrojekt dodatečně schválen k financování, čeká se na rozhodnutí o poskytnutí dotace</t>
  </si>
  <si>
    <t>PD, VZ</t>
  </si>
  <si>
    <t>Rekonstrukce stávajícího objektu a přístavba nového objektu. Přístavbou budou řešeny nedostačující prostory depozitáře ornitologických sbírek, knihovny a hygienické zázemí pro návštěvníky. Stávající objekt nevyhovuje současným požadavkům na úsporu energií.</t>
  </si>
  <si>
    <t>Muzeum Komenského v Přerově - rekonstrukce budovy ORNIS</t>
  </si>
  <si>
    <t>Projekt schválen dodatečně k financování, fyzická realizace ukončena, jedná se o nákup vybavení, čekáme na vydání RoPD</t>
  </si>
  <si>
    <t>nákup vybavení</t>
  </si>
  <si>
    <t>nákup vybavení - stavba depozitáře dokončena 2020</t>
  </si>
  <si>
    <t>Muzeum a galerie v Prostějově - Přístavba depozitáře</t>
  </si>
  <si>
    <t>ORJ 52 - Oblast kultury  - projekty spolufinancované z evropských fondů a národních fondů</t>
  </si>
  <si>
    <t>Celkem za ORJ 52 - oblast zdravotnictví - nájemné SMN</t>
  </si>
  <si>
    <t xml:space="preserve">pouze příprava akce - zadání projektové dokumentace - !předpoklad vyhlášení speciální výzvy na urgentní příjmy do 30.6.2021 </t>
  </si>
  <si>
    <t>Studie zajištěna SMN</t>
  </si>
  <si>
    <t>zřízení urgentního příjmu v Nemocnici ve Šternberku</t>
  </si>
  <si>
    <t>SMN a.s. - o.z. Nemocnice Šternberk - urgentní příjem</t>
  </si>
  <si>
    <t>zřízení urgentního příjmu v Nemocnici v Prostějově</t>
  </si>
  <si>
    <t>SMN a.s. - o.z. Nemocnice Prostějov - urgentní příjem</t>
  </si>
  <si>
    <t>zřízení urgentního příjmu v Nemocnici v Přerově</t>
  </si>
  <si>
    <t>SMN a.s. - o.z. Nemocnice Přerov- urgentní příjem</t>
  </si>
  <si>
    <t>PD zajišťuje SMN</t>
  </si>
  <si>
    <t>2021 - 2022</t>
  </si>
  <si>
    <t>Přestavba bývalé prádelny na vyšetřovnu magnetické resonance se zázemím a bufet.</t>
  </si>
  <si>
    <t>SMN a.s. - o.z. Nemocnice Šternberk - Magnetická rezonance</t>
  </si>
  <si>
    <t>Celkem za ORJ 59 - oblast územního plánování</t>
  </si>
  <si>
    <t>investiční, žádost bude podána do 03/2021, zpracovává se dokumentace, úspora prvotmních nákladů ve výši dotace</t>
  </si>
  <si>
    <t>01/2020-03/2023</t>
  </si>
  <si>
    <t>Projekt bude předložen  do  OP Podnikání  a inovace pro konkurenceschopnost. Financování projektu 85 % EU, 15 % OK. Povinnost vytvořit digitální technickou mapu kraje vyplývá ze zákona č. 47/2020 Sb., kterým se mění zákon č. 200/1994 Sb., o zeměměřictví a o změně a  doplnění některých zákonů souvisejících s jeho zavedením, ve znění pozdějších předpisů, zákon č. 183/2006 Sb., o územním plánování a stavebním řádu (stavební zákon), ve znění pozdějších předpisů, a další související zákony.</t>
  </si>
  <si>
    <t>Digitální technická mapa</t>
  </si>
  <si>
    <t>Celkem za ORJ 59 - oblast životního prostředí</t>
  </si>
  <si>
    <t xml:space="preserve"> předfinancování (EU + SR) </t>
  </si>
  <si>
    <t>investiční,RoPD vydáno dne 30.9.2020, vysoutěženo</t>
  </si>
  <si>
    <t>04/2019-12/2023</t>
  </si>
  <si>
    <t>Projekt bude financován prostřednictvím kombinovaných plateb v rámci OP ŽP - dotace ve výši 100 % způsobilých výdajů</t>
  </si>
  <si>
    <t>Podpora biodiverzity v Olomouckém kraji - péče o vybrané evropsky významné lokality</t>
  </si>
  <si>
    <t>6/2020-12/2021</t>
  </si>
  <si>
    <t>investiční, žádost o dotaci podána, zpracována PD</t>
  </si>
  <si>
    <t>dle 119. výzvy Ministerstva životního prostředí -odvádění srážkových vod, projekt s 15 % podílem OK a 85% podílů EU (4 PO)</t>
  </si>
  <si>
    <t>Hospodaření se srážkovými vodami v intravilánu příspěvkových organizací Olomouckého kraje III</t>
  </si>
  <si>
    <t>Hospodaření se srážkovými vodami v intravilánu příspěvkových organizací Olomouckého kraje II</t>
  </si>
  <si>
    <t xml:space="preserve">     vedoucí odboru</t>
  </si>
  <si>
    <t>Celkem za ORJ 59 - oblast cestovního ruchu</t>
  </si>
  <si>
    <t>investiční, mezinárodní projekt hlavní partner Opolské vojvodství, RoPD vydáno , uzavřena dohoda s partnerem, nesoutěřeno</t>
  </si>
  <si>
    <t>01/2021 - 10/2022</t>
  </si>
  <si>
    <t xml:space="preserve">Jedná se o ex-post financování - 85% Evropský fond pro regionální rozvoj, 5% státní rozpočet a 10% Olomoucký kraj. Jedná se o Operační program Interreg V-A Česká republika - Polsko. </t>
  </si>
  <si>
    <t>E-turista</t>
  </si>
  <si>
    <t>neinvestiční, RoPD se očekáva 11/2020, nevysoutěženo</t>
  </si>
  <si>
    <t>09/2020 - 12/2021</t>
  </si>
  <si>
    <t>Podaná žádost  o dotaci na Ministerstvo pro místní rozvoj (50% dotace, 50% podíl OK). Finacování  dotace bude probíhat Ex-ante.</t>
  </si>
  <si>
    <t>Podpora rozvoje cestovního ruchu v Olomouckém kraji III.</t>
  </si>
  <si>
    <t>ORJ 59  - Oblast cestovního ruchu</t>
  </si>
  <si>
    <t xml:space="preserve">Celkem za ORJ 60 - oblast sociální </t>
  </si>
  <si>
    <t>1/2019-6/2022</t>
  </si>
  <si>
    <t>nepřímé náklady na projekt - mzdové náklady realizačního týmu</t>
  </si>
  <si>
    <t>konzultační, poradenské a právní služby v rámci projektu</t>
  </si>
  <si>
    <t>neinvestiční, RoPD vydáno dne 1. 12. 2018, realizace, navýšené prostředky projektu z MPSV se budou soutěžit 2021</t>
  </si>
  <si>
    <t>jedná se o služby sociální prevence, výdaje  na základě uzavřených smluv s poskytovateli sociálních služeb azylové domy  - přímé výdaje na službu</t>
  </si>
  <si>
    <t>Azylové domy v Olomouckém kraji I</t>
  </si>
  <si>
    <t>ORJ 60 - Oblast sociální  - projekty spolufinancované z evropských fondů a národních fondů</t>
  </si>
  <si>
    <t>Celkem za ORJ 64 - oblast sociální</t>
  </si>
  <si>
    <t>neivestiční, RoPD vydáno dne 25. 4. 2020, realizace</t>
  </si>
  <si>
    <t>01/2020-12/2022</t>
  </si>
  <si>
    <t xml:space="preserve">Jedná se 5 % spolufinancování podílu Olomouckého kraje. Projekt bude financován z OP Zaměstnanost formou zálohových plateb. </t>
  </si>
  <si>
    <t>Podpora plánování sociálních služeb a sociální práce na území Olomouckého kraje v návaznosti na zvyšování  jejich dostupnosti a kvality II.</t>
  </si>
  <si>
    <t>ORJ 64 - Oblast sociální - projekty spolufinancované z evropských fondů a národních fondů</t>
  </si>
  <si>
    <t>Celkem za ORJ 64 - oblast školství a veřejná správa</t>
  </si>
  <si>
    <t>neinvestiční, RoPD vydáno dne 5. 11. 2020</t>
  </si>
  <si>
    <t>11/2020-10/2023</t>
  </si>
  <si>
    <t xml:space="preserve">Jedná se o 5 % spolufinancování podílu Olomouckého kraje. Hrazeny budou platy zaměstnanců v pracovním poměru vykonávajících činnost spojenou s realizací projektu v rámci nepřímých výdajů. Dále pak náklady spojené s aktivitami, které zajišťuje pro kraj partner projektu IKAP4OK, což jsou  mzdové výdaje, nákup investic pro školy a pořízení drobného hmotného majetku pro školy.   </t>
  </si>
  <si>
    <t>Implementace krajského akčního plánu v Olomouckém kraji II - IKAPOK II</t>
  </si>
  <si>
    <t>neinvestiční, podáná žádost o dotaci, vložena do zásobníku projektů OPZ</t>
  </si>
  <si>
    <t>10/2020 - 9/2022</t>
  </si>
  <si>
    <t>Jedná se o zálohové financování ex-ante. Dotace bude poskytnuta z OP Zaměstnanost - 85 % EU, 10 % SR, 5 % OK.</t>
  </si>
  <si>
    <t>Technická pasportizace a koncepce</t>
  </si>
  <si>
    <t>neinvestiční - EHP/Norsko, rozhodnutí ministra dne 2. 9. 2020, nezahájeno, čeká se na uzavření smlouvy se SFŽP, nesoutěženo</t>
  </si>
  <si>
    <t>1/2021 - 12/2022</t>
  </si>
  <si>
    <t xml:space="preserve"> Dotace bude poskytnuta z OPŽP - 90 % EHP/Norsko, 10 % OK ( dotace bude poskytována zálohově )</t>
  </si>
  <si>
    <t>Adaptační strategie Olomouckého kraje dopadu na změnu klimatu</t>
  </si>
  <si>
    <t>neinvestiční, RoPD vydáno dne 5. 11. 2020, realizace</t>
  </si>
  <si>
    <t>11/2020-11/2023</t>
  </si>
  <si>
    <t>Jedná se o 5 % spolufinancování podílu Olomouckého kraje. Hrazeny budou platy zaměstnanců v pracovním poměru vykonávajících činnost spojenou s realizací projektu v roce 2021 v rámci nepřímých výdajů a investiční náklady kraje, náklady spojené s aktivitami, které zajišťuje pro kraj partner projektu Univerzita Palackého v Olomouci, které tvoří mzdové výdaje, nákup investic pro školy a pořízení drobného hmotného majetku pro školy.</t>
  </si>
  <si>
    <t>Rovné příležitosti ve vzdělávání v Olomouckém kraji</t>
  </si>
  <si>
    <t>ORJ 64 - Oblast školství a veřejná správa- projekty spolufinancované z evropských fondů a národních fondů</t>
  </si>
  <si>
    <t>Celkem za ORJ 74 - oblast regionálního rozvoje</t>
  </si>
  <si>
    <t>Celkem</t>
  </si>
  <si>
    <t>Rozvoj regionálního partnerství v programovém období EU 2014 - 2020 - III.</t>
  </si>
  <si>
    <t>Neinvestiční projekt v realizaci, vydané RoPD, bez VZ</t>
  </si>
  <si>
    <t>1/2020-12/2021</t>
  </si>
  <si>
    <t>x</t>
  </si>
  <si>
    <t xml:space="preserve">Výdaje na případnou dočasnou pracovní neschopnost členů projektového týmu - 3 úvazky </t>
  </si>
  <si>
    <t xml:space="preserve">Výdaje na občerstvení pro zasedání Regionální stálé konference pro území Olomouckého kraje (RSK OK), pracovních skupin RSK OK, vzdělávací aktivity, semináře, školení, kulaté stoly, diskusní setkání a konference, které budou určeny pro zástupce RSK OK, PS RSK OK, pro potenciální žadatele a příjemce podpory z OP ČR a pro odbornou veřejnost - budou zaměřeny na posílení absorpční kapacity v území, prezentaci a diskusi nad výstupy Regionálního akčního plánu Strategie regionálního rozvoje Olomouckého kraje (RAP OK), na informovanost potenciálních realizátorů projektů o dotačních možnostech v rámci programového období EU 2014-2020 z evropských i národních dotačních titulů, informovanost o přípravě SRR ČR 21+ a informovanost o přípravě na nové programové období EU po roce 2020.   </t>
  </si>
  <si>
    <t>Výdaje na cestovní náhrady projektového týmu v rámci cest uskutečněných v rámci plnění cílů projektu. Cestovní náhrady jsou vztažené k členům projektového týmu, pracovníkům sekretariátu RSK OK. Jedná se zejména o zasedání RSK OK, jednání PS RSK OK, realizaci vzdělávacích akcí, setkání se členy RSK OK a členy PS RSK OK, akce zaměřené na přípravu SRR ČR 21+, akce zaměřené na přípravu na nové programové období EU po roce 2020, a setkávání s ostatními sekretariáty RSK v rámci předávání zkušeností.</t>
  </si>
  <si>
    <t xml:space="preserve">Výdaje na expertní a poradenské služby ve vazbě na zasedání RSK OK a jednání PS RSK OK, dále potom pro řízení a vedení vzdělávacích akcí a konferencí pro odbornou veřejnost, akce zaměřené na informovanost o přípravě SRR 21+ a informovanost o přípravě na nové programové období EU po roce 2020, v neposlední řadě také při aktualizaci RAP OK, pořádané v rámci projektu (část externí účastníci) </t>
  </si>
  <si>
    <t>Výdaje na expertní a poradenské služby ve vazbě na zasedání RSK OK a jednání PS RSK OK, dále potom pro řízení a vedení vzdělávacích akcí a konferencí pro odbornou veřejnost, akce zaměřené na informovanost o přípravě SRR 21+ a informovanost o přípravě na nové programové období EU po roce 2020, v neposlední řadě také při aktualizaci RAP OK, pořádané v rámci projektu (část zaměstnanci KUOK)</t>
  </si>
  <si>
    <t xml:space="preserve">Výdaje na přípravu, zpracování a aktualizaci RAP OK. Předpokládá se zajištění podkladových analýz a studií. Materiály budou realizovány vždy podle aktuální potřeby při práci s RAP OK a budou zaměřeny na plnění územní dimenze a sledování absorpční kapacity v regionu Olomouckého kraje. </t>
  </si>
  <si>
    <t xml:space="preserve">Pronájem prostor a zajištění techniky pro zasedání Regionální stálé konference pro území Olomouckého kraje (RSK OK), pracovních skupin RSK OK, vzdělávací aktivity, semináře, školení, kulaté stoly, diskusní setkání a konference, které budou určeny pro zástupce RSK OK, PS RSK OK, pro potenciální žadatele a příjemce podpory z OP ČR a pro odbornou veřejnost - budou zaměřeny na posílení absorpční kapacity v území, prezentaci a diskusi nad výstupy Regionálního akčního plánu Strategie regionálního rozvoje Olomouckého kraje (RAP OK), na informovanost potenciálních realizátorů projektů o dotačních možnostech v rámci programového období EU 2014-2020 z evropských i národních dotačních titulů, informovanost o přípravě SRR ČR 21+ a informovanost o přípravě na nové programové období EU po roce 2020.   </t>
  </si>
  <si>
    <t xml:space="preserve">Výdaje na grafické zpracování a tisk jednoho letáku, realizaci banneru (po písemném odsouhlasení ŘO OP TP), dále potom grafické úpravy a tisk materiálů a podkladů vztahujících se ke zpracování a aktualizaci RAP OK a v neposlední řadě dokumenty související s činností RSK OK. </t>
  </si>
  <si>
    <t xml:space="preserve">Povinné odvody zaměstnavatele na veřejné zdravotní pojištění z platů, případně z náhrad v době nemoci členů projektového týmu - 3 úvazky </t>
  </si>
  <si>
    <t xml:space="preserve">Povinné odvody zaměstnavatele na sociální pojištění z platů, případně z náhrad v době nemoci členů projektového týmu - 3 úvazky </t>
  </si>
  <si>
    <t>V rámci této položky rozpočtu budou hrazeny v případě potřeby práce nebo činnosti odborníků (zejména pro zajištění vzdělávacích akcí, pro přípravu podkladů a materiálů pro stanoviska RSK OK, podkladů a materiálů pro zpracování RAP, vedení zasedání RSK OK nebo jednání PS RSK OK při řešení odborných témat, apod.).
V kalkulaci předpokládáno 67 hodin při hodinové sazbě 350 Kč/hodina.</t>
  </si>
  <si>
    <t>Platy členů projektového týmu vč. odměn - 3 úvazky</t>
  </si>
  <si>
    <t>Smart Akcelerátor Olomouckého kraje II (nepřímé)</t>
  </si>
  <si>
    <t>dotace ex-ante,v návrhu rozpočtu požadován pouze podíl spolufinancování OK 15 % z výdajů</t>
  </si>
  <si>
    <t>11/2019-12/2022</t>
  </si>
  <si>
    <t>Výdaje na případnou dočasnou pracovní neschopnost projektového manažera (úvazek 0,35) a Finanční RIS3 koordinátora (úvazek 0,5) v roce 2021</t>
  </si>
  <si>
    <t>Podíl spolufinancování Olomouckého kraje nepřímých výdajů (18% z přímých výdajů) projektu realizovaných partnerem v r. 2021 na základě Smlouvy o partnerství s finančním příspěvkem č. 2019/04911/OSR/DSM. Podíl spolufinancování Olomouckého kraje bude partnerovi zasílán vždy společně s podílem dotace EU od poskytovatele dotace (MŠMT) po připsání dotace na účet Olomouckého kraje na základě schválených zpráv o realizaci a žádostí o platbu projektu ze strany MŠMT.</t>
  </si>
  <si>
    <t>Smart Akcelerátor Olomouckého kraje II (přímé)</t>
  </si>
  <si>
    <t>Případné výdaje na úhradu účasti členů projektového týmu (Finanční RIS3 koordinátor, projektový manažer) na konferencích</t>
  </si>
  <si>
    <t xml:space="preserve">Výdaje na občerstvení pro realizaci klíčových aktivit projektu. </t>
  </si>
  <si>
    <t xml:space="preserve">Výdaje na cestovní náhrady k pracovním cestám uskutečněným v rámci plnění cílů projektu (tuzemské) </t>
  </si>
  <si>
    <t xml:space="preserve">Výdaje za případnou účast členů projektového týmu (projektový manažer, Finanční RIS3 koordinátor) na vzdělávacích akcích v rámci projektu  </t>
  </si>
  <si>
    <t>Výdaje na spotřebu pohonných hmot vozidel v rámci tuzemských pracovních cest uskutečněných v rámci projektu.</t>
  </si>
  <si>
    <t>Výdaje na pořízení potřebného spotřebního a dalšího materiálu v rámci projektu</t>
  </si>
  <si>
    <t>Povinné odvody zaměstnavatele na zdravotní pojištění z platů členů RIS3 týmu projektového manažera (úvazek 0,35) a Finanční RIS3 koordinátora (úvazek 0,5) v roce 2021 včetně refundace odvodů na sociální pojištění za rok 2020 včetně odvodů z odměn (nepřímé náklady).</t>
  </si>
  <si>
    <t>Povinné odvody zaměstnavatele na sociální pojištění z platů členů RIS3 týmu projektového manažera (úvazek 0,35) a Finanční RIS3 koordinátora (úvazek 0,5) v roce 2021 včetně refundace platů za rok 2020 včetně odměn (nepřímé náklady).</t>
  </si>
  <si>
    <t>Platy členů RIS3 týmu projektového manažera (úvazek 0,35) a Finanční RIS3 koordinátora (úvazek 0,5) v roce 2021 včetně refundace platů za rok 2020 včetně odměn (nepřímé náklady).</t>
  </si>
  <si>
    <t>Výdaje na případnou dočasnou pracovní neschopnost Krajského RIS3 koordinátora (úvazek 0,6)</t>
  </si>
  <si>
    <t xml:space="preserve">Výdaje na poskytnuté dotace v rámci dotačního programu Asistence v rámci projektu Smart Akcelerátor Olomouckého kraje II. V rámci dotačního programu budou poskytnuty dotace zpracovatelům projektového záměru strategické intervence naplňující cíle Krajské RIS3 strategie, kteří budou úspěšnými žadateli a splní podmínky dotačního programu pro vyplacení dotace. Dotační program Asistence bude vytvořen týmem projektu Smart Akcelerátor Olomouckého kraje II. Celkově bude na dotační program alokováno v rozpočtu projektu 1 650 tis. Kč. Částka 248 tis. Kč představuje 15 % podíl spolufinancování Olomouckého kraje, zbývající část bude pokryta z ex-ante dotace.  </t>
  </si>
  <si>
    <t>Podíl spolufinancování Olomouckého kraje přímých výdajů projektu realizovaných partnerem v r. 2021 na základě Smlouvy o partnerství s finančním příspěvkem č.  2019/04911/OSR/DSM. Podíl spolufinancování Olomouckého kraje bude partnerovi zasílán vždy společně s podílem dotace EU od poskytovatele dotace (MŠMT) po připsání dotace na účet Olomouckého kraje na základě schválených zpráv o realizaci a žádostí o platbu projektu ze strany MŠMT.</t>
  </si>
  <si>
    <t xml:space="preserve">Případné výdaje na úhradu účasti členů RIS3 týmu na Olomouckém kraji na konferencích </t>
  </si>
  <si>
    <t>Případné výdaje na občerstvení na seminář k dotačnímu programu Asistence</t>
  </si>
  <si>
    <t>Výdaje na cestovní náhrady k pracovním cestám uskutečněným v rámci plnění cílů projektu (zahraniční)</t>
  </si>
  <si>
    <t xml:space="preserve">Výdaje za případnou účast členů RIS3 týmu na Olomouckém kraji na vzdělávacích akcích v rámci projektu </t>
  </si>
  <si>
    <t>Výdaje na cestovní pojištění na zahraniční pracovní cesty uskutečněné v rámci plnění cílů projektu</t>
  </si>
  <si>
    <t xml:space="preserve">Výdaje na spotřebu pohonných hmot vozidel v rámci zahraničních pracovních cest uskutečněných v rámci projektu.  </t>
  </si>
  <si>
    <t xml:space="preserve">Výdaje na získání oprávnění k užití databáze firem </t>
  </si>
  <si>
    <t>Povinné odvody zaměstnavatele na zdravotní pojištění z platů Krajského RIS3 koordinátora (úvazek 0,6) v roce 2021 včetně refundace odvodů zaměstnavatele na zdravotní pojištění za rok 2020.</t>
  </si>
  <si>
    <t>Povinné odvody zaměstnavatele na sociální pojištění z platů Krajského RIS3 koordinátora (úvazek 0,6) v roce 2021 včetně refundace odvodů zaměstnavatele na sociální pojištění za rok 2020.</t>
  </si>
  <si>
    <t xml:space="preserve">Odměny z DPP hodnotitelů v rámci klíčové aktivity Asistence </t>
  </si>
  <si>
    <t>Platy členů RIS3 týmu (Krajský RIS3 koordinátor - úvazek 0,6) v roce 2021 včetně refundace platů za rok 2020 včetně odměn (přímé náklady)</t>
  </si>
  <si>
    <t>Projekt technické pomoci Olomouckého kraje v rámci INTERREG V-A ČR-Polsko</t>
  </si>
  <si>
    <t>Schváleno prodloužení realizace projektu do konce roku 2023. Nové RoPD zatím nevydáno.</t>
  </si>
  <si>
    <t>7/2015-12/2023</t>
  </si>
  <si>
    <t xml:space="preserve">Výdaje na případnou dočasnou pracovní neschopnost členů projektového týmu - 2 x 0,5 úvazku.  </t>
  </si>
  <si>
    <t>Výdaje na úhradu účasti členů projektového týmu na konferencích v rámci projektu.</t>
  </si>
  <si>
    <t>Výdaje na pohoštění účastníků informativních seminářů a konzultačních dnů pro potenciální žadatele Programu, a to v souvislosti s vyhlášením výzev ve spolupráci se Společným sekretariátem (JS) Programu, nebo ve spolupráci s CRR-kontrolorem v případě organizace seminářů pro příjemce a na pohoštění účastníků plánované Výroční aktivity.</t>
  </si>
  <si>
    <t xml:space="preserve">Výdaje na cestovní náhrady projektového týmu z pracovních cest uskutečněných v rámci plnění cílů projektu či Programu. </t>
  </si>
  <si>
    <t xml:space="preserve">Výdaje na případné grafické zpracování propagačních materiálů elektronických, dle potřeby 
Výdaje na propagaci Programu, formou inzerce v tisku, případně formou reklamní kampaně v médiích aj.  
Výdaje na komplexní zajištění plánované Výroční aktivity
Výdaje na zajištění tlumočnických služeb.
Výdaje na externí přednášející na seminářích, konzultačních dnech a (část externí účastníci). 
Výdaje na překlady žádostí, publikací, prezentací apod. </t>
  </si>
  <si>
    <t xml:space="preserve">Výdaje na externí přednášející na seminářích, konzultačních dnech pro potenciální žadatele Programu, a to v souvislosti s vyhlášením výzev ve spolupráci se Společným sekretariátem (JS) Programu, na seminářích pro příjemce a dále na Výroční aktivitě (část zaměstnanci KUOK).  
Výdaje na úhradu případné účasti členů projektového týmu na školeních a odborné přípravě v rámci projektu. </t>
  </si>
  <si>
    <t>Pronájem prostor a zajištění techniky na informativní semináře a konzultační dny pro potenciální žadatele a příjemce Programu, a to v souvislosti s vyhlášením výzev ve spolupráci se Společným sekretariátem (JS) Programu a na plánovanou Výroční aktivitu.</t>
  </si>
  <si>
    <t>Výdaje na spotřebu pohonných hmot vozidel v rámci pracovních cest uskutečněných v rámci projektu.</t>
  </si>
  <si>
    <t>Výdaje na případné grafické zpracování a tisk propagačních materiálů tištěných.
Výdaje na případné propagační předměty na propagaci Programu, případně spojené s organizací plánované Výroční aktivity.</t>
  </si>
  <si>
    <t xml:space="preserve">Povinné odvody zaměstnavatele na zdravotní pojištění z platů členů projektového týmu a z náhrad mezd v době nemoci - 2 x 0,5 úvazku. </t>
  </si>
  <si>
    <t xml:space="preserve">Povinné odvody zaměstnavatele na sociální pojištění z platů členů projektového týmu a z náhrad mezd v době nemoci - 2 x 0,5 úvazku.  </t>
  </si>
  <si>
    <t xml:space="preserve">Platy členů projektového týmu včetně odměn - 2 x 0,5 úvazku.  
</t>
  </si>
  <si>
    <t>Celkem za ORJ 76 - oblast regionálního rozvoje</t>
  </si>
  <si>
    <t>není zohledněno čerpání podílu EU a SR</t>
  </si>
  <si>
    <t>1/2016-12/2021</t>
  </si>
  <si>
    <t>Účastnické poplatky na konference</t>
  </si>
  <si>
    <t>Krajský akční plán rozvoje vzdělávání Olomouckého kraje</t>
  </si>
  <si>
    <t>60006101111</t>
  </si>
  <si>
    <t>Pohoštění</t>
  </si>
  <si>
    <t>Nákup ostatních služeb</t>
  </si>
  <si>
    <t>Služby školení a vzdělávání</t>
  </si>
  <si>
    <t>Nájemné</t>
  </si>
  <si>
    <t>Služby peněžních ústavů</t>
  </si>
  <si>
    <t>Nákup materiálu j.n.</t>
  </si>
  <si>
    <t>Drobný hmotný dlouhodobý majetek</t>
  </si>
  <si>
    <t>Povinné poj.na veřejné zdravotní pojištění</t>
  </si>
  <si>
    <t>Povinné poj.na soc.zab.a přísp.na st.pol.zaměstnan</t>
  </si>
  <si>
    <t>Platy zaměstnanců v pracovním poměru</t>
  </si>
  <si>
    <t>60006101134</t>
  </si>
  <si>
    <t>Ostatní osobní výdaje</t>
  </si>
  <si>
    <t>Celkem za ORJ 30 - příprava projektů</t>
  </si>
  <si>
    <t>náklady na posudky a poradenské služby</t>
  </si>
  <si>
    <t>1/2021-12/2021</t>
  </si>
  <si>
    <t>Příprava</t>
  </si>
  <si>
    <t>Právnické služby</t>
  </si>
  <si>
    <t xml:space="preserve">zpracování SP pro DTM, a dalších PD projekty a náklady spojené s VZ </t>
  </si>
  <si>
    <t>Projektová dokumentace na projekty z EU 2021-2027 a národních fondů</t>
  </si>
  <si>
    <t>Projektová příprava</t>
  </si>
  <si>
    <t>Příprava a projektová dokumentace</t>
  </si>
  <si>
    <t>Ing. Rarek Dosoudil</t>
  </si>
  <si>
    <t>Oblast cestovního ruchu - součet</t>
  </si>
  <si>
    <t>Projekty spolufinancované z evropských fondů a národních fondů - realizace (ORJ 59)</t>
  </si>
  <si>
    <t>Oblast cestovního ruchu</t>
  </si>
  <si>
    <t>Oblast životního prostředí - součet</t>
  </si>
  <si>
    <t>Oblast životního prostředí</t>
  </si>
  <si>
    <t>Projekty spolufinancované z evropských fondů a národních fondů - realizace - SMN (ORJ 52)</t>
  </si>
  <si>
    <t>Projekty spolufinancované z evropských fondů a národních fondů - realizace (ORJ 52)</t>
  </si>
  <si>
    <t>Projekty spolufinancované z evropských fondů a národních fondů - realizace (SSOK)</t>
  </si>
  <si>
    <t>Projekty spolufinancované z evropských fondů a národních fondů - realizace (ORJ 50)</t>
  </si>
  <si>
    <t>Předfinancování z rozpočtu OK</t>
  </si>
  <si>
    <t xml:space="preserve">Předfinancování
 (EU a SR)            </t>
  </si>
  <si>
    <t>Projekty spolufinancované z evropských fondů a národních fondů - realizace (ORJ 64)</t>
  </si>
  <si>
    <t xml:space="preserve">Odbor dopravy a silničního hospodářství                                                                                                                                                       </t>
  </si>
  <si>
    <t>Nová projektová dokumentace</t>
  </si>
  <si>
    <t>Rozpis bude doplněn dodatečně</t>
  </si>
  <si>
    <t>Mostní program</t>
  </si>
  <si>
    <t>III/44429 Most ev. č. 44429-5 Horní Žleb</t>
  </si>
  <si>
    <t>Stavební úpravy mostu</t>
  </si>
  <si>
    <t>II/436 Most ev.č. 436-015 Penčice</t>
  </si>
  <si>
    <t xml:space="preserve">Nový most </t>
  </si>
  <si>
    <t>III/37356 Most ev.č. 37356-3 Ptenský Dvorek</t>
  </si>
  <si>
    <t>III/04724 Most ev.č. 04724-2 Přerov</t>
  </si>
  <si>
    <t>II/44Most ev.č. 444-45 Libavá</t>
  </si>
  <si>
    <t>ŠU</t>
  </si>
  <si>
    <t>II/369 Most ev.č. 369-046 Olšany</t>
  </si>
  <si>
    <t>III/31239 Most ev.č. 31239-6 Podlesí</t>
  </si>
  <si>
    <t>III/3697 Most ev.č. 3697-8 Jindřichov (k.ú. Pusté Žibřidovice)</t>
  </si>
  <si>
    <t>III/44646 Most ev.č. 44646-2 Staré Město</t>
  </si>
  <si>
    <t>III/44640 Most ev.č. 44640-2 Rapotín</t>
  </si>
  <si>
    <t>II/456 Most ev.č. 446-002 Žulová</t>
  </si>
  <si>
    <t>III/44649 Most ev.č. 44649-3 Stříbrnice</t>
  </si>
  <si>
    <t>PŘ</t>
  </si>
  <si>
    <t>III/04724 Most ev.č. 04724-1 Prosenice</t>
  </si>
  <si>
    <t>III/44014 Most ev. č. 44014-5 Partutovice</t>
  </si>
  <si>
    <t>III/4469 Most ev.č.4468 - 1 Štarnov</t>
  </si>
  <si>
    <t>III/37010 Most ev.č.37010 - 8 Bedřichov</t>
  </si>
  <si>
    <t>Realizace SFDI</t>
  </si>
  <si>
    <t>II/369 Ruda - Hanušovice</t>
  </si>
  <si>
    <t>Stavební úpravy silnice</t>
  </si>
  <si>
    <t>II/441, III/4441 Mohelnice OK</t>
  </si>
  <si>
    <t>Okružní křižovatka</t>
  </si>
  <si>
    <t>III/31545, III/31547, III/3706 Rohle, Kamenná</t>
  </si>
  <si>
    <t>Stavební úpravy silnice po kanalizaci</t>
  </si>
  <si>
    <t>III/03547 Mezice</t>
  </si>
  <si>
    <t>III/4348 Troubky - Vlkoš</t>
  </si>
  <si>
    <t>III/4375, III/4377 Loučka po kř. 44025</t>
  </si>
  <si>
    <t>III/4498 Nové Zámky</t>
  </si>
  <si>
    <t>Stavební úpravy opěrné zdi</t>
  </si>
  <si>
    <t>III/37352 Před obcí Ptení</t>
  </si>
  <si>
    <t>Stavební úpravy opěrné zdi a propustku</t>
  </si>
  <si>
    <t>Celkem za ORJ 12 - oblast dopravy - investice</t>
  </si>
  <si>
    <t>z toho spolufinan. SFDI</t>
  </si>
  <si>
    <t xml:space="preserve">U akcí spolufinancovaných ze SFDI se předpokládá spolufinancování SSOK z Investičního fondu </t>
  </si>
  <si>
    <t>IF PO</t>
  </si>
  <si>
    <t>Realizace nad 500 tis. Kč</t>
  </si>
  <si>
    <t xml:space="preserve">Celkem za ORJ 19 - oblast kultury - investice, opravy a nákupy </t>
  </si>
  <si>
    <t xml:space="preserve">Nový depozitář Lidická - Vybavení digitalizačního pracoviště </t>
  </si>
  <si>
    <t>Oblast kultury - nové nákupy</t>
  </si>
  <si>
    <t xml:space="preserve">ORJ 19 - Oblast kultury - investice a opravy hrazené z rozpočtu </t>
  </si>
  <si>
    <t xml:space="preserve">Odbor podpory a řízení příspěvkových organizací                                                                                                                                                          </t>
  </si>
  <si>
    <t>Výstavba nové výjezdové základny v Prostějově + příspěvek na PD pro HZS Prostějov</t>
  </si>
  <si>
    <t>předpoklad podání žádosti o dotaci 12/2020, realizace  až po obdržení RoPD, navazuje na nákup přístroje magnetu - zajišťuje Agel</t>
  </si>
  <si>
    <t>Výměna stávající a  opotřebené technologie pro vytápění a ohřev vody za novou technologii.</t>
  </si>
  <si>
    <t>Dětské centrum Ostrůvek - Výměna plynových kotlů - budova  B</t>
  </si>
  <si>
    <t>Očištění a nový nátěr plechové střechy.</t>
  </si>
  <si>
    <t>Dětské centrum Ostrůvek - Nátěr střechy budovy   A</t>
  </si>
  <si>
    <t>Opravy do 500 tis. Kč</t>
  </si>
  <si>
    <t xml:space="preserve">Celkem za ORJ 19 - oblast zdravotnictví - investice a opravy </t>
  </si>
  <si>
    <t>Celkem ORJ 19 - oblast zdravotnictví - nákupy nad 200 tis. Kč</t>
  </si>
  <si>
    <t>výměna RTG v Moravském Berouně</t>
  </si>
  <si>
    <t>RTG</t>
  </si>
  <si>
    <t>Odborný léčebný ústav Paseka, příspěvková organizace</t>
  </si>
  <si>
    <t xml:space="preserve">Náhrada za souč.chem.moč.analyzátor Aution Max a IRIS iQ200 z repasu, nákladné opravy
</t>
  </si>
  <si>
    <t>Močová linka</t>
  </si>
  <si>
    <t>Nákupy nad 200 tis. Kč</t>
  </si>
  <si>
    <t xml:space="preserve">              </t>
  </si>
  <si>
    <t>Projekty spolufinancované z evropských fondů a národních fondů - realizace (ORJ 60)</t>
  </si>
  <si>
    <t>ORJ 03</t>
  </si>
  <si>
    <t>ORJ 03 - Odbor Kancelář ředitele - investice  hrazené z rozpočtu</t>
  </si>
  <si>
    <t>Výměna oken, fasáda - projekt</t>
  </si>
  <si>
    <t>zajištění projektové dokumentace na výměnu oken a novou fasádu</t>
  </si>
  <si>
    <t>Výměna rozvodů, zásuvek včetně rozšíření (datová síť 15. NP RCO)</t>
  </si>
  <si>
    <t>Celkem za ORJ 03 - Odbor Kancelář ředitele - investice</t>
  </si>
  <si>
    <t xml:space="preserve">Odbor informačních technologií                                                                                                                                                             </t>
  </si>
  <si>
    <t>Mgr. Jiří Šafránek</t>
  </si>
  <si>
    <t>ORJ 06</t>
  </si>
  <si>
    <t>ORJ 06 - Oblast nové investice hrazené z rozpočtu OK</t>
  </si>
  <si>
    <t>600130000000</t>
  </si>
  <si>
    <t>Pořízení licencí na základě požadavků jednotlivých odborů</t>
  </si>
  <si>
    <t>Micro station, bentley systems, sw na privilegované účty – sledování, technické zhodnocení DNHM</t>
  </si>
  <si>
    <t>Pořízení serverů k provozu virtuálních pracovních stanic a serverů</t>
  </si>
  <si>
    <t>Obnova serverů pro virtualizaci</t>
  </si>
  <si>
    <t>Celkem za ORJ 06 - oblast nové investice</t>
  </si>
  <si>
    <t>Investice pod čarou</t>
  </si>
  <si>
    <t>Projekty spolufinancované z evropských fondů a národních fondů - realizace (ORJ 74)</t>
  </si>
  <si>
    <t>Projekty spolufinancované z evropských fondů a národních fondů - realizace (ORJ 76)</t>
  </si>
  <si>
    <t>Oblast KÚOK</t>
  </si>
  <si>
    <t>Investiční akce Odboru Kancelář ředitele (ORJ 3)</t>
  </si>
  <si>
    <t>Investiční nákupy Odboru informačních technologií (ORJ 6)</t>
  </si>
  <si>
    <t>2019 - 2022</t>
  </si>
  <si>
    <t>III/44812 Most 44812-1 Drahanovice</t>
  </si>
  <si>
    <t>ORJ 17 - Oblast sociální - Rozpracované investice  hrazené z rozpočtu</t>
  </si>
  <si>
    <t>ORJ 17 - Oblast dopravy - Rozpracované investice  hrazené z rozpočtu</t>
  </si>
  <si>
    <t xml:space="preserve">Odbor podpory a řízení příspěvkových organizací                                                                                                                                                             </t>
  </si>
  <si>
    <t xml:space="preserve">Odbor podpory a řízení příspěvkových organizací </t>
  </si>
  <si>
    <t>Odbor dopravy a silničního hospodářství</t>
  </si>
  <si>
    <t>Střední škola technická a obchodní, Olomouc, Kosinova 4 – Centrum odborné přípravy technických oborů (COPTO)</t>
  </si>
  <si>
    <t>Jedná se o demolici stávajícího objektu z UNIMO buněk a výstavbu nového 2 podlažního objektu. Objekt bude určen pro nové učebny, hygienické zázemí, šatny, administrativní a technické zázemí školy. Dispozičně nahradí stávající a nevyhovující objekt s připojením krytým koridorem do stávajícího objektu učeben odborného výcviku.</t>
  </si>
  <si>
    <t>předpokládalo se podání projektu do ITI podzim 2020, k tomuto nedošlo, čeká se na vhodný dotační titul                                                                                                                                                                        Dotace je pouze odhad</t>
  </si>
  <si>
    <t>2019-2023</t>
  </si>
  <si>
    <t>Vybudování nového zdroje vytápění pro areál dílen odborné výuky na ulici Ježkova 20, Jeseník včetně měření a regulace.</t>
  </si>
  <si>
    <t>Střední lesnická škola, Hranice, Jurikova 588 - výměna oken na staré budově</t>
  </si>
  <si>
    <t>výměna oken na staré budově</t>
  </si>
  <si>
    <t>Rozpracované investice - realizace, opravy, PD (ORJ 17)</t>
  </si>
  <si>
    <t>Rozpracované investice - realizace, PD, cyklostezky (ORJ 17)</t>
  </si>
  <si>
    <t>Rozpracované investice - SMN - realizace, opravy, PD (ORJ 17)</t>
  </si>
  <si>
    <t xml:space="preserve">Projekty spolufinancované z evropských fondů a národních fondů - realizace (ORJ 59) </t>
  </si>
  <si>
    <t>5) Financování oprav, investičních akcí a projektů v roce 2021</t>
  </si>
  <si>
    <t>Povrch hřiště je ve špatném technickém stavu, který je v rozporu s požadavky na BOZP, hrozí úrazy žáků. Povrch je výrazně nerovný, nepropustný. Příčinou jsou zpevněné a nezpevněné plochy pod povrchem hřiště. Oprava hřiště bude spočívat v opravě podkladních vrstev, výměně povrchu (koberec s posypem) a oplocení.</t>
  </si>
  <si>
    <t>Odizolování celého obvodu budovy, dle současných možností stavebnictví. Cena prací je předběžně dle dostupných dokladů na internetu a sdělení podnikatelů pracujících v této oblasti a velikosti obvodu budovy odhadována na 2900 tis. Kč.
Projekt, který by stanovil přesnější cenu škola prozatím nezadává pro jeho předpokládanou vysokou cenu pořízení.</t>
  </si>
  <si>
    <t>ORJ 59</t>
  </si>
  <si>
    <t>ORJ 64</t>
  </si>
  <si>
    <t>Odbor strategického rozvoje kraje</t>
  </si>
  <si>
    <t>Ing. Radek Dosoudil</t>
  </si>
  <si>
    <t xml:space="preserve">Správce:  </t>
  </si>
  <si>
    <t>ORJ 60</t>
  </si>
  <si>
    <t>Jedná se o přeložku silnice II/150. Celková délka navrženého obchvatu je cca 1,580 km. Začátek přeložky bude dle staničení v km 290,437 a konec úseku v km 292,381 pasportu stávající silnice II/150. Součástí  obchvatu bude vybudování nové okružní křižovatky, která nahradí stávající křižovatku se silnicí III/37751 směr na obec Plumlov. Součástí stavby bude dále i úprava stávající komunikace II/150 před křižovatkou v délce cca 250 m, přeložky inženýrských sítí, veřejné osvětlení, protihlukový val a oprava stávající silnice II/150 v obci Ohrozim.</t>
  </si>
  <si>
    <t>ORJ 17 - Oblast zdravotnictví - Rozpracované investice hrazené z rozpočtu</t>
  </si>
  <si>
    <t>ORJ 17 - Oblast kultura - Rozpracované investice hrazené z rozpočtu</t>
  </si>
  <si>
    <t>ORJ 19 - Oblast zdravotnictví - nákupy - rozpracované akce</t>
  </si>
  <si>
    <t>ORJ 17 - Oblast zdravotnictví - nájemné SMN - Rozpracované investice hrazené z rozpočtu</t>
  </si>
  <si>
    <t xml:space="preserve">ORJ 19 - Oblast zdravotnictví - Nové investice a opravy hrazené z rozpočtu </t>
  </si>
  <si>
    <t>ORJ 52 - Oblast zdravotnictví  - nájemné SMN - projekty spolufinancované z evropských fondů a národních fondů</t>
  </si>
  <si>
    <t>ORJ 59 - Oblast životního prostředí - projekty spolufinancované z evropských fondů a národních fondů</t>
  </si>
  <si>
    <t>ORJ 59 - Oblast územního plánování - projekty spolufinancované z evropských fondů a národních fondů</t>
  </si>
  <si>
    <t>ORJ 74</t>
  </si>
  <si>
    <t>ORJ 74 - Oblast regionálního rozvoje - projekty spolufinancované z evropských fondů a národních fondů</t>
  </si>
  <si>
    <t>ORJ 76</t>
  </si>
  <si>
    <t>ORJ 76 - Oblast regionálního rozvoje - projekty spolufinancované z evropských fondů a národních fondů</t>
  </si>
  <si>
    <t>Odbor Kancelář ředitele</t>
  </si>
  <si>
    <t xml:space="preserve"> realizace - smlouva uzavřena, předpoklad zahájení 03/2021</t>
  </si>
  <si>
    <t xml:space="preserve">Správce:            </t>
  </si>
  <si>
    <t>Ing. Ladislav Růžička</t>
  </si>
  <si>
    <t>Investice - realizace SFDI (SSOK)</t>
  </si>
  <si>
    <t>Výměna elektroinstalce, kanalizace, rozvodu vody, oken na dvorní fasádě, podlah, dveří. Stavební úpravy sociálního zařízení, sanace sklepa, oprava fasády, instalace datových rozvodů. (PD do 3/2021 - mohlo by jít i k realizaci)</t>
  </si>
  <si>
    <t>Muzeum a galerie v Prostějově, příspěvková organizace</t>
  </si>
  <si>
    <r>
      <t xml:space="preserve">Přetavba stávající kočárkárny zdravotního střediska  na dvougaráž pro sanitní vozy. </t>
    </r>
    <r>
      <rPr>
        <sz val="10"/>
        <rFont val="Arial"/>
        <family val="2"/>
        <charset val="238"/>
      </rPr>
      <t>Doplatek - pozastávka, faktury 12/2020</t>
    </r>
  </si>
  <si>
    <t>ORJ 19 - Oblast zdravotnictví - nové nákupy</t>
  </si>
  <si>
    <t>ORJ 30</t>
  </si>
  <si>
    <t>ORJ 30 - Oblast individuální projekty</t>
  </si>
  <si>
    <t>Ing. Svatava Špalková</t>
  </si>
  <si>
    <t>Projekty spolufinancované z evropských fondů a národních fondů - realizace (ORJ 30)</t>
  </si>
  <si>
    <t>Oblast územního plánování, regionálního rozvoje a rozvoje lidských zdrojů</t>
  </si>
  <si>
    <t>Oblast územního plánování, regionáního rozvoje a rozvoje lidských zdrojů - součet</t>
  </si>
  <si>
    <t>Oblast KÚOK - součet</t>
  </si>
  <si>
    <t>Investice, opravy a nákupy - nové nákupy (ORJ 19)</t>
  </si>
  <si>
    <t>rozpracované z rozpočtu OK</t>
  </si>
  <si>
    <t>projekty z dotace</t>
  </si>
  <si>
    <t xml:space="preserve"> z toho: předfinancování </t>
  </si>
  <si>
    <t>nové z rozpočtu OK</t>
  </si>
  <si>
    <t xml:space="preserve">plán nákupů </t>
  </si>
  <si>
    <t>Nové investice a opravy hrazené z rozpočtu (ORJ 19)</t>
  </si>
  <si>
    <t>ORJ 59 - Oblast školství - projekty spolufinancované z evropských fondů a národních fondů</t>
  </si>
  <si>
    <t>Nákupy nad 200 tis. Kč - rozpracované akce</t>
  </si>
  <si>
    <t>Návrh rozpočtu 2021</t>
  </si>
  <si>
    <t>ORJ 17 - Oblast školství - Rozpracované investice hrazené z rozpočtu</t>
  </si>
  <si>
    <t>ORJ 12 - Oblast dopravy - investice hrazené z rozpočtu - SSOK</t>
  </si>
  <si>
    <t>Sanitní vozidla - 27 ks</t>
  </si>
  <si>
    <t>Obnova vozového parku bude realizována ve 3 letech, a to v r. 2021, 2022 a 2023. V každém jednotlivém roce bude pořízeno vždy 9 kusů. Celkem se bude jednat o 27 ks sanitních vozidel.
Pozn.. 27 ks standardních sanitních vozidel bude mít poř. hodnotu cca 2 610 000 Kč/kus a 3 ks sanitních vozidel budou mít poř. hodnotu 2 710 000 Kč/kus z důvodu vyššího vnitřního vybavení stoly na elektrická polohovatelná nosítka.</t>
  </si>
  <si>
    <t>Nosítka do sanitních vozidel - 27 ks (z toho 3 ks elektrických polohovatelných)</t>
  </si>
  <si>
    <t>Transportní ventilátory do sanitních vozidel - 27 ks</t>
  </si>
  <si>
    <t>Schodolezy do sanitních vozidel - 27 ks</t>
  </si>
  <si>
    <t>Transportní ventilátory nejvyšší třídy budou v počtu 27 ks pořízeny do nových sanitních vozidel.</t>
  </si>
  <si>
    <t>Pořízení nosítek do sanitních vozidel bude realizováno v letech 2021 - 2023. Každý rok bude pořízeno 9 ks nosítek, z toho 1 ks budou nosítka elektrická polohovatelná.</t>
  </si>
  <si>
    <t>Schodolezy budou součástí nových sanitních vozidel. V letech 2021 - 2023 bude nakoupeno celkem 27 ks. Ročně bude pořízeno 9 ks schodolezů souběžně se sanitními vozidly.</t>
  </si>
  <si>
    <t>Střední průmyslová škola Jeseník, Dukelská 1240 - Kotelna v areálu dílen odborné výuky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</si>
</sst>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Red]0.00"/>
    <numFmt numFmtId="165" formatCode="[$-1010405]General"/>
  </numFmts>
  <fonts count="83">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4"/>
      <name val="Arial"/>
      <family val="2"/>
      <charset val="238"/>
    </font>
    <font>
      <b/>
      <sz val="10"/>
      <name val="Arial"/>
      <family val="2"/>
      <charset val="238"/>
    </font>
    <font>
      <sz val="11"/>
      <name val="Arial"/>
      <family val="2"/>
      <charset val="238"/>
    </font>
    <font>
      <b/>
      <sz val="12"/>
      <name val="Arial"/>
      <family val="2"/>
      <charset val="238"/>
    </font>
    <font>
      <sz val="10"/>
      <name val="Arial CE"/>
      <family val="2"/>
      <charset val="238"/>
    </font>
    <font>
      <b/>
      <sz val="12"/>
      <name val="Arial CE"/>
      <family val="2"/>
      <charset val="238"/>
    </font>
    <font>
      <sz val="12"/>
      <name val="Arial"/>
      <family val="2"/>
      <charset val="238"/>
    </font>
    <font>
      <sz val="12"/>
      <name val="Arial CE"/>
      <family val="2"/>
      <charset val="238"/>
    </font>
    <font>
      <sz val="8"/>
      <name val="Arial CE"/>
      <family val="2"/>
      <charset val="238"/>
    </font>
    <font>
      <sz val="11"/>
      <color indexed="8"/>
      <name val="Calibri"/>
      <family val="2"/>
      <charset val="238"/>
    </font>
    <font>
      <b/>
      <sz val="11"/>
      <name val="Arial"/>
      <family val="2"/>
      <charset val="238"/>
    </font>
    <font>
      <b/>
      <sz val="18"/>
      <name val="Arial"/>
      <family val="2"/>
      <charset val="238"/>
    </font>
    <font>
      <b/>
      <i/>
      <sz val="16"/>
      <name val="Arial"/>
      <family val="2"/>
      <charset val="238"/>
    </font>
    <font>
      <i/>
      <sz val="16"/>
      <name val="Arial"/>
      <family val="2"/>
      <charset val="238"/>
    </font>
    <font>
      <b/>
      <sz val="11"/>
      <name val="Arial CE"/>
      <family val="2"/>
      <charset val="238"/>
    </font>
    <font>
      <sz val="10"/>
      <name val="Arial"/>
      <family val="2"/>
      <charset val="238"/>
    </font>
    <font>
      <sz val="12"/>
      <color rgb="FF000000"/>
      <name val="Arial"/>
      <family val="2"/>
      <charset val="238"/>
    </font>
    <font>
      <sz val="10"/>
      <color rgb="FFFF0000"/>
      <name val="Arial"/>
      <family val="2"/>
      <charset val="238"/>
    </font>
    <font>
      <sz val="9"/>
      <color indexed="81"/>
      <name val="Tahoma"/>
      <family val="2"/>
      <charset val="238"/>
    </font>
    <font>
      <b/>
      <sz val="9"/>
      <color indexed="81"/>
      <name val="Tahoma"/>
      <family val="2"/>
      <charset val="238"/>
    </font>
    <font>
      <sz val="10"/>
      <name val="Arial CE"/>
      <charset val="238"/>
    </font>
    <font>
      <b/>
      <sz val="20"/>
      <color theme="1"/>
      <name val="Arial"/>
      <family val="2"/>
      <charset val="238"/>
    </font>
    <font>
      <b/>
      <sz val="18"/>
      <color theme="1"/>
      <name val="Arial"/>
      <family val="2"/>
      <charset val="238"/>
    </font>
    <font>
      <sz val="14"/>
      <name val="Arial"/>
      <family val="2"/>
      <charset val="238"/>
    </font>
    <font>
      <b/>
      <sz val="16"/>
      <name val="Arial"/>
      <family val="2"/>
      <charset val="238"/>
    </font>
    <font>
      <sz val="10"/>
      <name val="Arial"/>
      <family val="2"/>
      <charset val="238"/>
    </font>
    <font>
      <b/>
      <sz val="10"/>
      <color indexed="8"/>
      <name val="Arial"/>
      <family val="2"/>
      <charset val="238"/>
    </font>
    <font>
      <b/>
      <sz val="16"/>
      <color indexed="8"/>
      <name val="Arial"/>
      <family val="2"/>
      <charset val="238"/>
    </font>
    <font>
      <sz val="10"/>
      <color indexed="8"/>
      <name val="Arial"/>
      <family val="2"/>
      <charset val="238"/>
    </font>
    <font>
      <sz val="8"/>
      <color indexed="8"/>
      <name val="Arial"/>
      <family val="2"/>
      <charset val="238"/>
    </font>
    <font>
      <sz val="8"/>
      <name val="Arial"/>
      <family val="2"/>
      <charset val="238"/>
    </font>
    <font>
      <b/>
      <sz val="6.95"/>
      <color indexed="8"/>
      <name val="Arial"/>
      <family val="2"/>
      <charset val="238"/>
    </font>
    <font>
      <b/>
      <sz val="11"/>
      <color indexed="8"/>
      <name val="Arial"/>
      <family val="2"/>
      <charset val="238"/>
    </font>
    <font>
      <b/>
      <strike/>
      <sz val="12"/>
      <color rgb="FFFF0000"/>
      <name val="Cambria"/>
      <family val="1"/>
      <charset val="238"/>
    </font>
    <font>
      <strike/>
      <sz val="10"/>
      <color rgb="FFFF0000"/>
      <name val="Cambria"/>
      <family val="1"/>
      <charset val="238"/>
    </font>
    <font>
      <b/>
      <strike/>
      <sz val="11"/>
      <color rgb="FFFF0000"/>
      <name val="Cambria"/>
      <family val="1"/>
      <charset val="238"/>
    </font>
    <font>
      <strike/>
      <sz val="12"/>
      <color rgb="FFFF0000"/>
      <name val="Cambria"/>
      <family val="1"/>
      <charset val="238"/>
    </font>
    <font>
      <sz val="14"/>
      <color indexed="81"/>
      <name val="Tahoma"/>
      <family val="2"/>
      <charset val="238"/>
    </font>
    <font>
      <b/>
      <sz val="11"/>
      <color theme="1"/>
      <name val="Calibri"/>
      <family val="2"/>
      <charset val="238"/>
      <scheme val="minor"/>
    </font>
    <font>
      <sz val="10"/>
      <color theme="1"/>
      <name val="Arial"/>
      <family val="2"/>
      <charset val="238"/>
    </font>
    <font>
      <sz val="14"/>
      <color rgb="FFFF0000"/>
      <name val="Arial"/>
      <family val="2"/>
      <charset val="238"/>
    </font>
    <font>
      <sz val="11"/>
      <color theme="1"/>
      <name val="Arial"/>
      <family val="2"/>
      <charset val="238"/>
    </font>
    <font>
      <sz val="11"/>
      <name val="Calibri"/>
      <family val="2"/>
      <charset val="238"/>
      <scheme val="minor"/>
    </font>
    <font>
      <b/>
      <sz val="9"/>
      <name val="Arial"/>
      <family val="2"/>
      <charset val="238"/>
    </font>
    <font>
      <b/>
      <i/>
      <sz val="14"/>
      <name val="Arial"/>
      <family val="2"/>
      <charset val="238"/>
    </font>
    <font>
      <b/>
      <i/>
      <sz val="10"/>
      <name val="Arial"/>
      <family val="2"/>
      <charset val="238"/>
    </font>
    <font>
      <b/>
      <sz val="14"/>
      <color rgb="FFFF0000"/>
      <name val="Arial"/>
      <family val="2"/>
      <charset val="238"/>
    </font>
    <font>
      <b/>
      <sz val="12"/>
      <color rgb="FFFF0000"/>
      <name val="Arial"/>
      <family val="2"/>
      <charset val="238"/>
    </font>
    <font>
      <b/>
      <sz val="14"/>
      <name val="Arial CE"/>
      <family val="2"/>
      <charset val="238"/>
    </font>
    <font>
      <b/>
      <sz val="12"/>
      <color rgb="FF000000"/>
      <name val="Arial"/>
      <family val="2"/>
      <charset val="238"/>
    </font>
    <font>
      <b/>
      <sz val="12"/>
      <color theme="1"/>
      <name val="Arial"/>
      <family val="2"/>
      <charset val="238"/>
    </font>
    <font>
      <sz val="11"/>
      <color indexed="81"/>
      <name val="Arial"/>
      <family val="2"/>
      <charset val="238"/>
    </font>
    <font>
      <sz val="12"/>
      <color theme="1"/>
      <name val="Arial"/>
      <family val="2"/>
      <charset val="238"/>
    </font>
    <font>
      <b/>
      <sz val="10"/>
      <color rgb="FFFF0000"/>
      <name val="Arial"/>
      <family val="2"/>
      <charset val="238"/>
    </font>
    <font>
      <b/>
      <sz val="10"/>
      <name val="Arial CE"/>
      <family val="2"/>
      <charset val="238"/>
    </font>
    <font>
      <sz val="10"/>
      <name val="Arial"/>
      <family val="2"/>
      <charset val="238"/>
    </font>
    <font>
      <sz val="11"/>
      <name val="Arial CE"/>
      <family val="2"/>
      <charset val="238"/>
    </font>
    <font>
      <sz val="11"/>
      <name val="Arial CE"/>
      <charset val="238"/>
    </font>
    <font>
      <b/>
      <i/>
      <sz val="16"/>
      <name val="Arial CE"/>
      <charset val="238"/>
    </font>
    <font>
      <sz val="12"/>
      <name val="Arial CE"/>
      <charset val="238"/>
    </font>
    <font>
      <b/>
      <sz val="12"/>
      <name val="Arial CE"/>
      <charset val="238"/>
    </font>
    <font>
      <sz val="10"/>
      <color indexed="8"/>
      <name val="Arial CE"/>
      <charset val="238"/>
    </font>
    <font>
      <sz val="12"/>
      <color indexed="8"/>
      <name val="Arial CE"/>
      <charset val="238"/>
    </font>
    <font>
      <sz val="12"/>
      <color indexed="8"/>
      <name val="Arial"/>
      <family val="2"/>
      <charset val="238"/>
    </font>
    <font>
      <sz val="22"/>
      <name val="Arial"/>
      <family val="2"/>
      <charset val="238"/>
    </font>
    <font>
      <sz val="12"/>
      <color indexed="8"/>
      <name val="Arial CE "/>
      <charset val="238"/>
    </font>
    <font>
      <b/>
      <sz val="14"/>
      <color indexed="8"/>
      <name val="Arial"/>
      <family val="2"/>
      <charset val="238"/>
    </font>
    <font>
      <b/>
      <sz val="12"/>
      <color indexed="8"/>
      <name val="Arial"/>
      <family val="2"/>
      <charset val="238"/>
    </font>
    <font>
      <sz val="11"/>
      <color indexed="8"/>
      <name val="Arial"/>
      <family val="2"/>
      <charset val="238"/>
    </font>
    <font>
      <b/>
      <sz val="18"/>
      <color indexed="8"/>
      <name val="Arial"/>
      <family val="2"/>
      <charset val="238"/>
    </font>
    <font>
      <sz val="18"/>
      <name val="Arial"/>
      <family val="2"/>
      <charset val="238"/>
    </font>
    <font>
      <sz val="14"/>
      <color theme="1"/>
      <name val="Calibri"/>
      <family val="2"/>
      <charset val="238"/>
      <scheme val="minor"/>
    </font>
    <font>
      <b/>
      <sz val="15"/>
      <color theme="1"/>
      <name val="Calibri"/>
      <family val="2"/>
      <charset val="238"/>
      <scheme val="minor"/>
    </font>
    <font>
      <b/>
      <sz val="14"/>
      <color theme="1"/>
      <name val="Calibri"/>
      <family val="2"/>
      <charset val="238"/>
      <scheme val="minor"/>
    </font>
    <font>
      <b/>
      <sz val="12"/>
      <color indexed="8"/>
      <name val="Arial CE"/>
      <charset val="238"/>
    </font>
    <font>
      <b/>
      <sz val="11"/>
      <color theme="1"/>
      <name val="Arial"/>
      <family val="2"/>
      <charset val="238"/>
    </font>
  </fonts>
  <fills count="2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rgb="FFCCFFFF"/>
        <bgColor rgb="FF000000"/>
      </patternFill>
    </fill>
    <fill>
      <patternFill patternType="solid">
        <fgColor theme="0"/>
        <bgColor rgb="FF000000"/>
      </patternFill>
    </fill>
    <fill>
      <patternFill patternType="solid">
        <fgColor rgb="FFD9D9D9"/>
        <bgColor rgb="FF000000"/>
      </patternFill>
    </fill>
    <fill>
      <patternFill patternType="solid">
        <fgColor theme="0" tint="-0.14999847407452621"/>
        <bgColor rgb="FF000000"/>
      </patternFill>
    </fill>
    <fill>
      <patternFill patternType="solid">
        <fgColor indexed="9"/>
      </patternFill>
    </fill>
    <fill>
      <patternFill patternType="solid">
        <fgColor rgb="FFFFC000"/>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2" tint="-9.9978637043366805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right/>
      <top/>
      <bottom style="thin">
        <color indexed="8"/>
      </bottom>
      <diagonal/>
    </border>
    <border>
      <left/>
      <right/>
      <top style="thin">
        <color indexed="64"/>
      </top>
      <bottom style="thin">
        <color indexed="8"/>
      </bottom>
      <diagonal/>
    </border>
    <border>
      <left/>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8"/>
      </bottom>
      <diagonal/>
    </border>
  </borders>
  <cellStyleXfs count="26">
    <xf numFmtId="0" fontId="0"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22" fillId="0" borderId="0"/>
    <xf numFmtId="0" fontId="6" fillId="0" borderId="0"/>
    <xf numFmtId="0" fontId="6" fillId="0" borderId="0">
      <alignment wrapText="1"/>
    </xf>
    <xf numFmtId="0" fontId="5" fillId="0" borderId="0"/>
    <xf numFmtId="0" fontId="11" fillId="0" borderId="0"/>
    <xf numFmtId="0" fontId="6" fillId="0" borderId="0"/>
    <xf numFmtId="0" fontId="4" fillId="0" borderId="0"/>
    <xf numFmtId="0" fontId="6" fillId="0" borderId="0">
      <alignment wrapText="1"/>
    </xf>
    <xf numFmtId="0" fontId="6" fillId="0" borderId="0"/>
    <xf numFmtId="0" fontId="6" fillId="0" borderId="0"/>
    <xf numFmtId="0" fontId="6" fillId="0" borderId="0"/>
    <xf numFmtId="0" fontId="32" fillId="0" borderId="0">
      <alignment wrapText="1"/>
    </xf>
    <xf numFmtId="0" fontId="3" fillId="0" borderId="0"/>
    <xf numFmtId="0" fontId="6" fillId="0" borderId="0"/>
    <xf numFmtId="0" fontId="3" fillId="0" borderId="0"/>
    <xf numFmtId="0" fontId="6" fillId="0" borderId="0"/>
    <xf numFmtId="0" fontId="62" fillId="0" borderId="0">
      <alignment wrapText="1"/>
    </xf>
    <xf numFmtId="0" fontId="6" fillId="0" borderId="0">
      <alignment wrapText="1"/>
    </xf>
  </cellStyleXfs>
  <cellXfs count="740">
    <xf numFmtId="0" fontId="0" fillId="0" borderId="0" xfId="0"/>
    <xf numFmtId="0" fontId="7" fillId="0" borderId="0" xfId="1" applyFont="1" applyFill="1"/>
    <xf numFmtId="0" fontId="6" fillId="0" borderId="0" xfId="1" applyFill="1"/>
    <xf numFmtId="0" fontId="6" fillId="0" borderId="0" xfId="1" applyFill="1" applyAlignment="1"/>
    <xf numFmtId="3" fontId="6" fillId="0" borderId="0" xfId="1" applyNumberFormat="1" applyFill="1"/>
    <xf numFmtId="0" fontId="0" fillId="0" borderId="0" xfId="0" applyFill="1" applyAlignment="1">
      <alignment wrapText="1"/>
    </xf>
    <xf numFmtId="3" fontId="0" fillId="0" borderId="0" xfId="0" applyNumberFormat="1" applyFill="1" applyAlignment="1">
      <alignment horizontal="right" vertical="center"/>
    </xf>
    <xf numFmtId="3" fontId="6" fillId="0" borderId="0" xfId="1" applyNumberFormat="1" applyFill="1" applyAlignment="1">
      <alignment horizontal="right" vertical="center"/>
    </xf>
    <xf numFmtId="0" fontId="6" fillId="0" borderId="0" xfId="1" applyFill="1" applyAlignment="1">
      <alignment vertical="center" wrapText="1"/>
    </xf>
    <xf numFmtId="0" fontId="8" fillId="0" borderId="0" xfId="0" applyFont="1" applyFill="1" applyAlignment="1">
      <alignment horizontal="center"/>
    </xf>
    <xf numFmtId="0" fontId="0" fillId="0" borderId="0" xfId="0" applyFill="1"/>
    <xf numFmtId="0" fontId="9" fillId="0" borderId="0" xfId="2" applyFont="1" applyFill="1"/>
    <xf numFmtId="3" fontId="9" fillId="0" borderId="0" xfId="2" applyNumberFormat="1" applyFont="1" applyFill="1"/>
    <xf numFmtId="3" fontId="9" fillId="0" borderId="0" xfId="2" applyNumberFormat="1" applyFont="1" applyFill="1" applyAlignment="1">
      <alignment horizontal="right" vertical="center"/>
    </xf>
    <xf numFmtId="0" fontId="9" fillId="0" borderId="0" xfId="2" applyFont="1" applyFill="1" applyAlignment="1">
      <alignment vertical="center" wrapText="1"/>
    </xf>
    <xf numFmtId="0" fontId="0" fillId="0" borderId="0" xfId="0" applyFill="1" applyAlignment="1">
      <alignment vertical="center" wrapText="1"/>
    </xf>
    <xf numFmtId="3" fontId="15" fillId="0" borderId="0" xfId="0" applyNumberFormat="1" applyFont="1" applyFill="1" applyAlignment="1">
      <alignment horizontal="right" wrapText="1"/>
    </xf>
    <xf numFmtId="3" fontId="15" fillId="0" borderId="0" xfId="0" applyNumberFormat="1" applyFont="1" applyFill="1" applyAlignment="1">
      <alignment horizontal="right" vertical="center" indent="1"/>
    </xf>
    <xf numFmtId="3" fontId="15" fillId="0" borderId="0" xfId="0" applyNumberFormat="1" applyFont="1" applyFill="1" applyAlignment="1">
      <alignment horizontal="right" vertical="center"/>
    </xf>
    <xf numFmtId="0" fontId="15" fillId="0" borderId="0" xfId="0" applyFont="1" applyFill="1" applyAlignment="1">
      <alignment wrapText="1"/>
    </xf>
    <xf numFmtId="0" fontId="15" fillId="0" borderId="0" xfId="0" applyFont="1" applyFill="1"/>
    <xf numFmtId="0" fontId="11" fillId="0" borderId="0" xfId="0" applyFont="1" applyFill="1"/>
    <xf numFmtId="0" fontId="0" fillId="0" borderId="0" xfId="0" applyFill="1" applyAlignment="1">
      <alignment horizontal="right" wrapText="1"/>
    </xf>
    <xf numFmtId="3" fontId="0" fillId="0" borderId="0" xfId="0" applyNumberFormat="1" applyFill="1" applyAlignment="1">
      <alignment horizontal="right" vertical="center" indent="1"/>
    </xf>
    <xf numFmtId="0" fontId="8" fillId="2" borderId="1" xfId="5"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3" fontId="18" fillId="2" borderId="1" xfId="5" applyNumberFormat="1" applyFont="1" applyFill="1" applyBorder="1" applyAlignment="1">
      <alignment horizontal="right" vertical="center" wrapText="1"/>
    </xf>
    <xf numFmtId="0" fontId="10" fillId="0" borderId="0" xfId="2" applyFont="1" applyFill="1" applyAlignment="1">
      <alignment horizontal="center"/>
    </xf>
    <xf numFmtId="3" fontId="19" fillId="2" borderId="1" xfId="4" applyNumberFormat="1" applyFont="1" applyFill="1" applyBorder="1" applyAlignment="1">
      <alignment horizontal="right" vertical="center" wrapText="1"/>
    </xf>
    <xf numFmtId="0" fontId="19" fillId="2" borderId="1" xfId="5" applyFont="1" applyFill="1" applyBorder="1" applyAlignment="1">
      <alignment horizontal="center" vertical="center" wrapText="1"/>
    </xf>
    <xf numFmtId="0" fontId="20" fillId="0" borderId="0" xfId="0" applyFont="1" applyFill="1"/>
    <xf numFmtId="3"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xf numFmtId="0" fontId="21" fillId="0" borderId="1" xfId="0" applyFont="1" applyFill="1" applyBorder="1" applyAlignment="1" applyProtection="1">
      <alignment vertical="center" wrapText="1"/>
      <protection locked="0"/>
    </xf>
    <xf numFmtId="0" fontId="0" fillId="0" borderId="0" xfId="0" applyFont="1" applyFill="1" applyAlignment="1">
      <alignment vertical="center"/>
    </xf>
    <xf numFmtId="0" fontId="0" fillId="0" borderId="1" xfId="0" applyNumberFormat="1" applyFont="1" applyFill="1" applyBorder="1" applyAlignment="1">
      <alignment horizontal="center" vertical="center"/>
    </xf>
    <xf numFmtId="0" fontId="23" fillId="0" borderId="0" xfId="0" applyFont="1" applyAlignment="1">
      <alignment horizontal="right" vertical="center" wrapText="1"/>
    </xf>
    <xf numFmtId="0" fontId="0" fillId="3" borderId="1" xfId="0" applyFill="1" applyBorder="1" applyAlignment="1">
      <alignment vertical="center" wrapText="1"/>
    </xf>
    <xf numFmtId="3" fontId="19" fillId="2" borderId="1" xfId="4" applyNumberFormat="1" applyFont="1" applyFill="1" applyBorder="1" applyAlignment="1">
      <alignment horizontal="center" vertical="center" wrapText="1"/>
    </xf>
    <xf numFmtId="3" fontId="18" fillId="2" borderId="1" xfId="5" applyNumberFormat="1" applyFont="1" applyFill="1" applyBorder="1" applyAlignment="1">
      <alignment horizontal="center" vertical="center" wrapText="1"/>
    </xf>
    <xf numFmtId="3" fontId="13" fillId="0" borderId="1" xfId="10" applyNumberFormat="1" applyFont="1" applyFill="1" applyBorder="1" applyAlignment="1">
      <alignment horizontal="right" vertical="center"/>
    </xf>
    <xf numFmtId="3" fontId="6" fillId="0" borderId="0" xfId="1" applyNumberFormat="1" applyFill="1" applyAlignment="1">
      <alignment horizontal="center" vertical="center"/>
    </xf>
    <xf numFmtId="3" fontId="9" fillId="0" borderId="0" xfId="2" applyNumberFormat="1" applyFont="1" applyFill="1" applyAlignment="1">
      <alignment horizontal="center" vertical="center"/>
    </xf>
    <xf numFmtId="3" fontId="15" fillId="0" borderId="0" xfId="0" applyNumberFormat="1" applyFont="1" applyFill="1" applyAlignment="1">
      <alignment horizontal="center" vertical="center"/>
    </xf>
    <xf numFmtId="3" fontId="0" fillId="0" borderId="0" xfId="0" applyNumberFormat="1" applyFill="1" applyAlignment="1">
      <alignment horizontal="center" vertical="center"/>
    </xf>
    <xf numFmtId="3" fontId="10" fillId="0" borderId="1" xfId="10" applyNumberFormat="1" applyFont="1" applyFill="1" applyBorder="1" applyAlignment="1">
      <alignment horizontal="right" vertical="center"/>
    </xf>
    <xf numFmtId="3" fontId="0" fillId="0" borderId="0" xfId="1" applyNumberFormat="1" applyFont="1" applyFill="1" applyAlignment="1">
      <alignment horizontal="right" vertical="center"/>
    </xf>
    <xf numFmtId="0" fontId="0" fillId="0" borderId="1" xfId="0" applyFill="1" applyBorder="1" applyAlignment="1">
      <alignment horizontal="center" vertical="center"/>
    </xf>
    <xf numFmtId="0" fontId="0" fillId="0" borderId="0" xfId="0" applyFill="1" applyAlignment="1">
      <alignment vertical="center"/>
    </xf>
    <xf numFmtId="0" fontId="24" fillId="0" borderId="1" xfId="0" applyFont="1" applyFill="1" applyBorder="1" applyAlignment="1">
      <alignment horizontal="left" vertical="center" wrapText="1"/>
    </xf>
    <xf numFmtId="0" fontId="27" fillId="0" borderId="1" xfId="0" applyFont="1" applyFill="1" applyBorder="1" applyAlignment="1" applyProtection="1">
      <alignment horizontal="left" vertical="center" wrapText="1"/>
      <protection locked="0"/>
    </xf>
    <xf numFmtId="3" fontId="10" fillId="2" borderId="1" xfId="10" applyNumberFormat="1" applyFont="1" applyFill="1" applyBorder="1" applyAlignment="1">
      <alignment horizontal="right" vertical="center"/>
    </xf>
    <xf numFmtId="3" fontId="10" fillId="2" borderId="1" xfId="0" applyNumberFormat="1" applyFont="1" applyFill="1" applyBorder="1" applyAlignment="1">
      <alignment horizontal="right" vertical="center"/>
    </xf>
    <xf numFmtId="0" fontId="19" fillId="2" borderId="1" xfId="4" applyFont="1" applyFill="1" applyBorder="1" applyAlignment="1">
      <alignment vertical="center"/>
    </xf>
    <xf numFmtId="0" fontId="19" fillId="2" borderId="1" xfId="4" applyFont="1" applyFill="1" applyBorder="1" applyAlignment="1">
      <alignment horizontal="left" vertical="center"/>
    </xf>
    <xf numFmtId="0" fontId="6" fillId="0" borderId="1" xfId="8" applyFont="1" applyFill="1" applyBorder="1" applyAlignment="1">
      <alignment horizontal="center" vertical="center"/>
    </xf>
    <xf numFmtId="0" fontId="11" fillId="0" borderId="1" xfId="8" applyFont="1" applyFill="1" applyBorder="1" applyAlignment="1">
      <alignment horizontal="center" vertical="center" wrapText="1"/>
    </xf>
    <xf numFmtId="0" fontId="11" fillId="0" borderId="1" xfId="8" applyFont="1" applyFill="1" applyBorder="1" applyAlignment="1" applyProtection="1">
      <alignment horizontal="left" vertical="center" wrapText="1"/>
      <protection locked="0"/>
    </xf>
    <xf numFmtId="3" fontId="10" fillId="0" borderId="1" xfId="8" applyNumberFormat="1" applyFont="1" applyFill="1" applyBorder="1" applyAlignment="1">
      <alignment horizontal="right" vertical="center"/>
    </xf>
    <xf numFmtId="3" fontId="14" fillId="0" borderId="1" xfId="8" applyNumberFormat="1" applyFont="1" applyFill="1" applyBorder="1" applyAlignment="1">
      <alignment horizontal="right" vertical="center"/>
    </xf>
    <xf numFmtId="3" fontId="13" fillId="0" borderId="1" xfId="8" applyNumberFormat="1" applyFont="1" applyFill="1" applyBorder="1" applyAlignment="1">
      <alignment horizontal="right" vertical="center"/>
    </xf>
    <xf numFmtId="0" fontId="11" fillId="6" borderId="1" xfId="0" applyFont="1" applyFill="1" applyBorder="1" applyAlignment="1">
      <alignment horizontal="center" vertical="center" wrapText="1"/>
    </xf>
    <xf numFmtId="0" fontId="6" fillId="0" borderId="1" xfId="8" applyFont="1" applyFill="1" applyBorder="1" applyAlignment="1">
      <alignment horizontal="left" vertical="center" wrapText="1"/>
    </xf>
    <xf numFmtId="0" fontId="6" fillId="0" borderId="1" xfId="8" applyNumberFormat="1" applyFont="1" applyFill="1" applyBorder="1" applyAlignment="1">
      <alignment horizontal="center" vertical="center" wrapText="1"/>
    </xf>
    <xf numFmtId="3" fontId="13" fillId="0" borderId="1" xfId="8" applyNumberFormat="1" applyFont="1" applyFill="1" applyBorder="1" applyAlignment="1">
      <alignment horizontal="center" vertical="center" wrapText="1"/>
    </xf>
    <xf numFmtId="0" fontId="22" fillId="0" borderId="0" xfId="8" applyFill="1"/>
    <xf numFmtId="0" fontId="11" fillId="0" borderId="1" xfId="0" applyFont="1" applyFill="1" applyBorder="1" applyAlignment="1" applyProtection="1">
      <alignment horizontal="left" vertical="top" wrapText="1"/>
      <protection locked="0"/>
    </xf>
    <xf numFmtId="0" fontId="11" fillId="0" borderId="1" xfId="13" applyFont="1" applyFill="1" applyBorder="1" applyAlignment="1">
      <alignment horizontal="center" vertical="center" wrapText="1"/>
    </xf>
    <xf numFmtId="3" fontId="13" fillId="0" borderId="1" xfId="13" applyNumberFormat="1" applyFont="1" applyFill="1" applyBorder="1" applyAlignment="1">
      <alignment horizontal="right" vertical="center"/>
    </xf>
    <xf numFmtId="3" fontId="14" fillId="0" borderId="1" xfId="13" applyNumberFormat="1" applyFont="1" applyFill="1" applyBorder="1" applyAlignment="1">
      <alignment horizontal="right" vertical="center"/>
    </xf>
    <xf numFmtId="3" fontId="10" fillId="0" borderId="1" xfId="13" applyNumberFormat="1" applyFont="1" applyFill="1" applyBorder="1" applyAlignment="1">
      <alignment horizontal="right" vertical="center"/>
    </xf>
    <xf numFmtId="3" fontId="10" fillId="2" borderId="1" xfId="13" applyNumberFormat="1" applyFont="1" applyFill="1" applyBorder="1" applyAlignment="1">
      <alignment horizontal="right" vertical="center"/>
    </xf>
    <xf numFmtId="0" fontId="6" fillId="0" borderId="0" xfId="13" applyFill="1"/>
    <xf numFmtId="3" fontId="10" fillId="2" borderId="1" xfId="8" applyNumberFormat="1" applyFont="1" applyFill="1" applyBorder="1" applyAlignment="1">
      <alignment horizontal="right" vertical="center"/>
    </xf>
    <xf numFmtId="0" fontId="4" fillId="0" borderId="0" xfId="14"/>
    <xf numFmtId="0" fontId="29" fillId="0" borderId="0" xfId="14" applyFont="1"/>
    <xf numFmtId="0" fontId="10" fillId="0" borderId="0" xfId="16" applyFont="1" applyFill="1" applyAlignment="1">
      <alignment horizontal="right"/>
    </xf>
    <xf numFmtId="0" fontId="7" fillId="7" borderId="9" xfId="17" applyFont="1" applyFill="1" applyBorder="1" applyAlignment="1">
      <alignment horizontal="center" vertical="center" wrapText="1"/>
    </xf>
    <xf numFmtId="0" fontId="7" fillId="7" borderId="8" xfId="17" applyFont="1" applyFill="1" applyBorder="1" applyAlignment="1">
      <alignment horizontal="center" vertical="center" wrapText="1"/>
    </xf>
    <xf numFmtId="0" fontId="7" fillId="7" borderId="10" xfId="18" applyFont="1" applyFill="1" applyBorder="1" applyAlignment="1">
      <alignment horizontal="center" vertical="center" wrapText="1"/>
    </xf>
    <xf numFmtId="0" fontId="30" fillId="0" borderId="13" xfId="17" applyFont="1" applyFill="1" applyBorder="1" applyAlignment="1">
      <alignment horizontal="left" vertical="center" wrapText="1" indent="1"/>
    </xf>
    <xf numFmtId="0" fontId="31" fillId="10" borderId="8" xfId="17" applyFont="1" applyFill="1" applyBorder="1" applyAlignment="1">
      <alignment horizontal="right" vertical="center" indent="1"/>
    </xf>
    <xf numFmtId="3" fontId="7" fillId="9" borderId="8" xfId="16" applyNumberFormat="1" applyFont="1" applyFill="1" applyBorder="1" applyAlignment="1">
      <alignment horizontal="right" vertical="center" indent="1"/>
    </xf>
    <xf numFmtId="3" fontId="7" fillId="10" borderId="8" xfId="16" applyNumberFormat="1" applyFont="1" applyFill="1" applyBorder="1" applyAlignment="1">
      <alignment horizontal="right" vertical="center" indent="1"/>
    </xf>
    <xf numFmtId="0" fontId="30" fillId="0" borderId="20" xfId="17" applyFont="1" applyFill="1" applyBorder="1" applyAlignment="1">
      <alignment horizontal="left" vertical="center" wrapText="1" indent="1"/>
    </xf>
    <xf numFmtId="3" fontId="7" fillId="9" borderId="19" xfId="16" applyNumberFormat="1" applyFont="1" applyFill="1" applyBorder="1" applyAlignment="1">
      <alignment horizontal="right" vertical="center" indent="1"/>
    </xf>
    <xf numFmtId="3" fontId="7" fillId="10" borderId="19" xfId="16" applyNumberFormat="1" applyFont="1" applyFill="1" applyBorder="1" applyAlignment="1">
      <alignment horizontal="right" vertical="center" indent="1"/>
    </xf>
    <xf numFmtId="3" fontId="4" fillId="0" borderId="0" xfId="14" applyNumberFormat="1"/>
    <xf numFmtId="3" fontId="7" fillId="9" borderId="10" xfId="16" applyNumberFormat="1" applyFont="1" applyFill="1" applyBorder="1" applyAlignment="1">
      <alignment horizontal="right" vertical="center" indent="1"/>
    </xf>
    <xf numFmtId="3" fontId="18" fillId="0" borderId="8" xfId="17" applyNumberFormat="1" applyFont="1" applyFill="1" applyBorder="1" applyAlignment="1">
      <alignment horizontal="right" vertical="center" indent="1"/>
    </xf>
    <xf numFmtId="0" fontId="0" fillId="0" borderId="1" xfId="0" applyFont="1" applyFill="1" applyBorder="1" applyAlignment="1">
      <alignment horizontal="left" vertical="center" wrapText="1"/>
    </xf>
    <xf numFmtId="3" fontId="10" fillId="2" borderId="1" xfId="10" applyNumberFormat="1" applyFont="1" applyFill="1" applyBorder="1" applyAlignment="1">
      <alignment vertical="center"/>
    </xf>
    <xf numFmtId="0" fontId="34" fillId="0" borderId="0" xfId="19" applyFont="1" applyFill="1" applyBorder="1" applyAlignment="1">
      <alignment horizontal="left" vertical="top" wrapText="1"/>
    </xf>
    <xf numFmtId="0" fontId="35" fillId="0" borderId="0" xfId="19" applyFont="1" applyFill="1" applyBorder="1" applyAlignment="1">
      <alignment horizontal="left" vertical="top" wrapText="1"/>
    </xf>
    <xf numFmtId="0" fontId="34" fillId="0" borderId="0" xfId="19" applyFont="1" applyFill="1" applyAlignment="1">
      <alignment horizontal="left" vertical="top" wrapText="1"/>
    </xf>
    <xf numFmtId="0" fontId="32" fillId="0" borderId="0" xfId="19">
      <alignment wrapText="1"/>
    </xf>
    <xf numFmtId="0" fontId="36" fillId="0" borderId="0" xfId="19" applyFont="1" applyFill="1" applyBorder="1" applyAlignment="1">
      <alignment horizontal="right" wrapText="1"/>
    </xf>
    <xf numFmtId="0" fontId="38" fillId="0" borderId="0" xfId="19" applyFont="1" applyFill="1" applyBorder="1" applyAlignment="1">
      <alignment horizontal="center" vertical="center" wrapText="1"/>
    </xf>
    <xf numFmtId="0" fontId="38" fillId="0" borderId="0" xfId="19" applyFont="1" applyFill="1" applyAlignment="1">
      <alignment horizontal="center" vertical="center" wrapText="1"/>
    </xf>
    <xf numFmtId="0" fontId="18" fillId="0" borderId="9" xfId="17" applyFont="1" applyFill="1" applyBorder="1" applyAlignment="1">
      <alignment horizontal="left" vertical="center" indent="1"/>
    </xf>
    <xf numFmtId="0" fontId="13" fillId="0" borderId="1" xfId="0" applyNumberFormat="1" applyFont="1" applyFill="1" applyBorder="1" applyAlignment="1">
      <alignment horizontal="center" vertical="center"/>
    </xf>
    <xf numFmtId="3" fontId="14" fillId="0" borderId="1" xfId="0" applyNumberFormat="1" applyFont="1" applyFill="1" applyBorder="1" applyAlignment="1">
      <alignment horizontal="right" vertical="center" indent="1"/>
    </xf>
    <xf numFmtId="3" fontId="13" fillId="0" borderId="1" xfId="0" applyNumberFormat="1" applyFont="1" applyFill="1" applyBorder="1" applyAlignment="1">
      <alignment vertical="center"/>
    </xf>
    <xf numFmtId="3" fontId="10" fillId="0" borderId="1" xfId="0" applyNumberFormat="1" applyFont="1" applyFill="1" applyBorder="1" applyAlignment="1">
      <alignment vertical="center"/>
    </xf>
    <xf numFmtId="0" fontId="11" fillId="5" borderId="1" xfId="0" applyFont="1" applyFill="1" applyBorder="1" applyAlignment="1">
      <alignment horizontal="center" vertical="center" wrapText="1"/>
    </xf>
    <xf numFmtId="0" fontId="11" fillId="5" borderId="1" xfId="13" applyFont="1" applyFill="1" applyBorder="1" applyAlignment="1">
      <alignment horizontal="center" vertical="center" wrapText="1"/>
    </xf>
    <xf numFmtId="0" fontId="6" fillId="5" borderId="1" xfId="13" applyFont="1" applyFill="1" applyBorder="1" applyAlignment="1">
      <alignment horizontal="center" vertical="center"/>
    </xf>
    <xf numFmtId="0" fontId="6" fillId="5" borderId="1" xfId="13" applyFont="1" applyFill="1" applyBorder="1" applyAlignment="1">
      <alignment horizontal="left" vertical="center" wrapText="1"/>
    </xf>
    <xf numFmtId="3" fontId="13" fillId="5" borderId="1" xfId="13" applyNumberFormat="1" applyFont="1" applyFill="1" applyBorder="1" applyAlignment="1">
      <alignment horizontal="right" vertical="center"/>
    </xf>
    <xf numFmtId="0" fontId="6" fillId="5" borderId="1" xfId="13" applyNumberFormat="1" applyFont="1" applyFill="1" applyBorder="1" applyAlignment="1">
      <alignment horizontal="center" vertical="center" wrapText="1"/>
    </xf>
    <xf numFmtId="3" fontId="14" fillId="5" borderId="1" xfId="13" applyNumberFormat="1" applyFont="1" applyFill="1" applyBorder="1" applyAlignment="1">
      <alignment horizontal="right" vertical="center"/>
    </xf>
    <xf numFmtId="3" fontId="10" fillId="5" borderId="1" xfId="0" applyNumberFormat="1" applyFont="1" applyFill="1" applyBorder="1" applyAlignment="1">
      <alignment horizontal="right" vertical="center"/>
    </xf>
    <xf numFmtId="3" fontId="13" fillId="5" borderId="1" xfId="0" applyNumberFormat="1" applyFont="1" applyFill="1" applyBorder="1" applyAlignment="1">
      <alignment horizontal="right" vertical="center"/>
    </xf>
    <xf numFmtId="3" fontId="13" fillId="12" borderId="1" xfId="0" applyNumberFormat="1" applyFont="1" applyFill="1" applyBorder="1" applyAlignment="1">
      <alignment horizontal="center" vertical="center" wrapText="1"/>
    </xf>
    <xf numFmtId="0" fontId="0" fillId="12" borderId="0" xfId="0" applyFill="1"/>
    <xf numFmtId="0" fontId="0" fillId="13" borderId="0" xfId="0" applyFill="1"/>
    <xf numFmtId="3" fontId="40" fillId="14" borderId="1" xfId="10" applyNumberFormat="1" applyFont="1" applyFill="1" applyBorder="1" applyAlignment="1">
      <alignment horizontal="right" vertical="center"/>
    </xf>
    <xf numFmtId="0" fontId="41" fillId="14" borderId="1" xfId="0" applyFont="1" applyFill="1" applyBorder="1" applyAlignment="1">
      <alignment horizontal="center" vertical="center" wrapText="1"/>
    </xf>
    <xf numFmtId="0" fontId="41" fillId="14" borderId="1" xfId="0" applyFont="1" applyFill="1" applyBorder="1" applyAlignment="1">
      <alignment horizontal="center" vertical="center"/>
    </xf>
    <xf numFmtId="0" fontId="42" fillId="14" borderId="1" xfId="0" applyFont="1" applyFill="1" applyBorder="1" applyAlignment="1" applyProtection="1">
      <alignment vertical="center" wrapText="1"/>
      <protection locked="0"/>
    </xf>
    <xf numFmtId="0" fontId="41" fillId="14" borderId="1" xfId="0" applyFont="1" applyFill="1" applyBorder="1" applyAlignment="1" applyProtection="1">
      <alignment horizontal="left" vertical="center" wrapText="1"/>
      <protection locked="0"/>
    </xf>
    <xf numFmtId="3" fontId="43" fillId="14" borderId="1" xfId="0" applyNumberFormat="1" applyFont="1" applyFill="1" applyBorder="1" applyAlignment="1">
      <alignment horizontal="right" vertical="center"/>
    </xf>
    <xf numFmtId="0" fontId="41" fillId="14" borderId="1" xfId="0" applyNumberFormat="1" applyFont="1" applyFill="1" applyBorder="1" applyAlignment="1">
      <alignment horizontal="center" vertical="center"/>
    </xf>
    <xf numFmtId="3" fontId="40" fillId="14" borderId="1" xfId="0" applyNumberFormat="1" applyFont="1" applyFill="1" applyBorder="1" applyAlignment="1">
      <alignment horizontal="right" vertical="center"/>
    </xf>
    <xf numFmtId="3" fontId="43" fillId="14" borderId="1" xfId="0" applyNumberFormat="1" applyFont="1" applyFill="1" applyBorder="1" applyAlignment="1">
      <alignment horizontal="center" vertical="center" wrapText="1"/>
    </xf>
    <xf numFmtId="0" fontId="41" fillId="14" borderId="0" xfId="0" applyFont="1" applyFill="1"/>
    <xf numFmtId="0" fontId="18" fillId="0" borderId="9" xfId="17" applyFont="1" applyFill="1" applyBorder="1" applyAlignment="1">
      <alignment horizontal="left" vertical="center" indent="1"/>
    </xf>
    <xf numFmtId="4" fontId="4" fillId="0" borderId="0" xfId="14" applyNumberFormat="1"/>
    <xf numFmtId="0" fontId="0" fillId="0" borderId="14" xfId="0" applyFill="1" applyBorder="1" applyAlignment="1">
      <alignment wrapText="1"/>
    </xf>
    <xf numFmtId="0" fontId="0" fillId="0" borderId="21" xfId="0" applyFill="1" applyBorder="1" applyAlignment="1">
      <alignment wrapText="1"/>
    </xf>
    <xf numFmtId="0" fontId="30" fillId="0" borderId="21" xfId="0" applyFont="1" applyFill="1" applyBorder="1" applyAlignment="1"/>
    <xf numFmtId="3" fontId="18" fillId="0" borderId="8" xfId="17" applyNumberFormat="1" applyFont="1" applyFill="1" applyBorder="1" applyAlignment="1">
      <alignment vertical="center"/>
    </xf>
    <xf numFmtId="0" fontId="0" fillId="0" borderId="15" xfId="0" applyFill="1" applyBorder="1" applyAlignment="1">
      <alignment wrapText="1"/>
    </xf>
    <xf numFmtId="3" fontId="13" fillId="0" borderId="5" xfId="10" applyNumberFormat="1" applyFont="1" applyFill="1" applyBorder="1" applyAlignment="1">
      <alignment horizontal="center" vertical="center"/>
    </xf>
    <xf numFmtId="3" fontId="13" fillId="0" borderId="4" xfId="10" applyNumberFormat="1" applyFont="1" applyFill="1" applyBorder="1" applyAlignment="1">
      <alignment horizontal="center" vertical="center"/>
    </xf>
    <xf numFmtId="3" fontId="0" fillId="0" borderId="0" xfId="1" applyNumberFormat="1" applyFont="1" applyFill="1" applyAlignment="1">
      <alignment horizontal="center" vertical="center"/>
    </xf>
    <xf numFmtId="0" fontId="23" fillId="0" borderId="0" xfId="0" applyFont="1" applyAlignment="1">
      <alignment horizontal="center" vertical="center" wrapText="1"/>
    </xf>
    <xf numFmtId="0" fontId="18" fillId="3" borderId="3" xfId="3" applyFont="1" applyFill="1" applyBorder="1" applyAlignment="1">
      <alignment horizontal="center" vertical="center"/>
    </xf>
    <xf numFmtId="3" fontId="13" fillId="0" borderId="1" xfId="8" applyNumberFormat="1" applyFont="1" applyFill="1" applyBorder="1" applyAlignment="1">
      <alignment horizontal="center" vertical="center"/>
    </xf>
    <xf numFmtId="3" fontId="13" fillId="0" borderId="1" xfId="0" applyNumberFormat="1" applyFont="1" applyFill="1" applyBorder="1" applyAlignment="1">
      <alignment horizontal="center" vertical="center"/>
    </xf>
    <xf numFmtId="3" fontId="13" fillId="0" borderId="1" xfId="10" applyNumberFormat="1" applyFont="1" applyFill="1" applyBorder="1" applyAlignment="1">
      <alignment horizontal="center" vertical="center"/>
    </xf>
    <xf numFmtId="3" fontId="13" fillId="5" borderId="1" xfId="0" applyNumberFormat="1" applyFont="1" applyFill="1" applyBorder="1" applyAlignment="1">
      <alignment horizontal="center" vertical="center"/>
    </xf>
    <xf numFmtId="0" fontId="34" fillId="0" borderId="0" xfId="19" applyFont="1" applyFill="1" applyBorder="1" applyAlignment="1">
      <alignment horizontal="center" vertical="top" wrapText="1"/>
    </xf>
    <xf numFmtId="0" fontId="32" fillId="0" borderId="0" xfId="19" applyAlignment="1">
      <alignment horizontal="center" wrapText="1"/>
    </xf>
    <xf numFmtId="0" fontId="10" fillId="15" borderId="14" xfId="0" applyFont="1" applyFill="1" applyBorder="1" applyAlignment="1">
      <alignment vertical="center"/>
    </xf>
    <xf numFmtId="0" fontId="10" fillId="17" borderId="15" xfId="0" applyFont="1" applyFill="1" applyBorder="1" applyAlignment="1">
      <alignment vertical="center"/>
    </xf>
    <xf numFmtId="0" fontId="10" fillId="12" borderId="21" xfId="0" applyFont="1" applyFill="1" applyBorder="1" applyAlignment="1">
      <alignment vertical="center"/>
    </xf>
    <xf numFmtId="0" fontId="10" fillId="16" borderId="21" xfId="0" applyFont="1" applyFill="1" applyBorder="1" applyAlignment="1">
      <alignment vertical="center"/>
    </xf>
    <xf numFmtId="0" fontId="6" fillId="0" borderId="1" xfId="13" applyFont="1" applyFill="1" applyBorder="1" applyAlignment="1">
      <alignment horizontal="center" vertical="center"/>
    </xf>
    <xf numFmtId="0" fontId="6" fillId="0" borderId="1" xfId="13" applyFont="1" applyFill="1" applyBorder="1" applyAlignment="1">
      <alignment horizontal="left" vertical="center" wrapText="1"/>
    </xf>
    <xf numFmtId="0" fontId="6" fillId="0" borderId="1" xfId="13" applyNumberFormat="1" applyFont="1" applyFill="1" applyBorder="1" applyAlignment="1">
      <alignment horizontal="center" vertical="center" wrapText="1"/>
    </xf>
    <xf numFmtId="0" fontId="28" fillId="0" borderId="0" xfId="14" applyFont="1" applyAlignment="1">
      <alignment vertical="center"/>
    </xf>
    <xf numFmtId="0" fontId="6" fillId="0" borderId="0" xfId="15" applyAlignment="1">
      <alignment vertical="center"/>
    </xf>
    <xf numFmtId="0" fontId="3" fillId="0" borderId="0" xfId="20" applyFill="1"/>
    <xf numFmtId="0" fontId="3" fillId="0" borderId="0" xfId="20" applyFill="1" applyAlignment="1">
      <alignment vertical="center" wrapText="1"/>
    </xf>
    <xf numFmtId="3" fontId="3" fillId="0" borderId="0" xfId="20" applyNumberFormat="1" applyFill="1" applyAlignment="1">
      <alignment horizontal="center" vertical="center"/>
    </xf>
    <xf numFmtId="3" fontId="3" fillId="0" borderId="0" xfId="20" applyNumberFormat="1" applyFill="1" applyAlignment="1">
      <alignment horizontal="right" vertical="center"/>
    </xf>
    <xf numFmtId="3" fontId="45" fillId="0" borderId="0" xfId="20" applyNumberFormat="1" applyFont="1" applyFill="1" applyAlignment="1">
      <alignment horizontal="right" vertical="center"/>
    </xf>
    <xf numFmtId="0" fontId="3" fillId="0" borderId="0" xfId="20" applyFill="1" applyAlignment="1">
      <alignment wrapText="1"/>
    </xf>
    <xf numFmtId="3" fontId="3" fillId="0" borderId="0" xfId="20" applyNumberFormat="1" applyFill="1" applyAlignment="1">
      <alignment horizontal="right" vertical="center" indent="1"/>
    </xf>
    <xf numFmtId="0" fontId="3" fillId="0" borderId="0" xfId="20" applyFill="1" applyAlignment="1">
      <alignment horizontal="right" wrapText="1"/>
    </xf>
    <xf numFmtId="3" fontId="10" fillId="2" borderId="1" xfId="20" applyNumberFormat="1" applyFont="1" applyFill="1" applyBorder="1" applyAlignment="1">
      <alignment vertical="center"/>
    </xf>
    <xf numFmtId="3" fontId="14" fillId="0" borderId="1" xfId="20" applyNumberFormat="1" applyFont="1" applyFill="1" applyBorder="1" applyAlignment="1">
      <alignment vertical="center"/>
    </xf>
    <xf numFmtId="3" fontId="12" fillId="2" borderId="1" xfId="20" applyNumberFormat="1" applyFont="1" applyFill="1" applyBorder="1" applyAlignment="1">
      <alignment vertical="center"/>
    </xf>
    <xf numFmtId="0" fontId="48" fillId="0" borderId="1" xfId="20" applyNumberFormat="1" applyFont="1" applyFill="1" applyBorder="1" applyAlignment="1">
      <alignment horizontal="center" vertical="center"/>
    </xf>
    <xf numFmtId="3" fontId="15" fillId="0" borderId="0" xfId="20" applyNumberFormat="1" applyFont="1" applyFill="1" applyAlignment="1">
      <alignment horizontal="right" vertical="center"/>
    </xf>
    <xf numFmtId="3" fontId="15" fillId="0" borderId="0" xfId="20" applyNumberFormat="1" applyFont="1" applyFill="1" applyAlignment="1">
      <alignment horizontal="right" vertical="center" indent="1"/>
    </xf>
    <xf numFmtId="3" fontId="15" fillId="0" borderId="0" xfId="20" applyNumberFormat="1" applyFont="1" applyFill="1" applyAlignment="1">
      <alignment horizontal="right" wrapText="1"/>
    </xf>
    <xf numFmtId="0" fontId="15" fillId="0" borderId="0" xfId="20" applyFont="1" applyFill="1"/>
    <xf numFmtId="0" fontId="15" fillId="0" borderId="0" xfId="20" applyFont="1" applyFill="1" applyAlignment="1">
      <alignment wrapText="1"/>
    </xf>
    <xf numFmtId="3" fontId="18" fillId="2" borderId="1" xfId="4" applyNumberFormat="1" applyFont="1" applyFill="1" applyBorder="1" applyAlignment="1">
      <alignment horizontal="center" vertical="center" wrapText="1"/>
    </xf>
    <xf numFmtId="3" fontId="18" fillId="2" borderId="1" xfId="4" applyNumberFormat="1" applyFont="1" applyFill="1" applyBorder="1" applyAlignment="1">
      <alignment horizontal="right" vertical="center" wrapText="1"/>
    </xf>
    <xf numFmtId="0" fontId="3" fillId="0" borderId="0" xfId="20" applyFont="1" applyFill="1"/>
    <xf numFmtId="3" fontId="24" fillId="0" borderId="1" xfId="20" applyNumberFormat="1" applyFont="1" applyFill="1" applyBorder="1" applyAlignment="1">
      <alignment horizontal="center" vertical="center" wrapText="1"/>
    </xf>
    <xf numFmtId="3" fontId="13" fillId="0" borderId="1" xfId="20" applyNumberFormat="1" applyFont="1" applyFill="1" applyBorder="1" applyAlignment="1">
      <alignment horizontal="right" vertical="center" indent="1"/>
    </xf>
    <xf numFmtId="3" fontId="10" fillId="0" borderId="1" xfId="20" applyNumberFormat="1" applyFont="1" applyFill="1" applyBorder="1" applyAlignment="1">
      <alignment horizontal="right" vertical="center" indent="1"/>
    </xf>
    <xf numFmtId="3" fontId="14" fillId="0" borderId="1" xfId="20" applyNumberFormat="1" applyFont="1" applyFill="1" applyBorder="1" applyAlignment="1">
      <alignment horizontal="right" vertical="center" indent="1"/>
    </xf>
    <xf numFmtId="3" fontId="12" fillId="0" borderId="1" xfId="20" applyNumberFormat="1" applyFont="1" applyFill="1" applyBorder="1" applyAlignment="1">
      <alignment horizontal="right" vertical="center" indent="1"/>
    </xf>
    <xf numFmtId="0" fontId="3" fillId="0" borderId="1" xfId="20" applyNumberFormat="1" applyFont="1" applyFill="1" applyBorder="1" applyAlignment="1">
      <alignment horizontal="center" vertical="center"/>
    </xf>
    <xf numFmtId="0" fontId="11" fillId="0" borderId="1" xfId="20" applyFont="1" applyFill="1" applyBorder="1" applyAlignment="1">
      <alignment horizontal="center" vertical="center" wrapText="1"/>
    </xf>
    <xf numFmtId="0" fontId="13" fillId="0" borderId="1" xfId="21" applyFont="1" applyFill="1" applyBorder="1" applyAlignment="1" applyProtection="1">
      <alignment horizontal="left" vertical="center" wrapText="1"/>
      <protection locked="0"/>
    </xf>
    <xf numFmtId="0" fontId="10" fillId="0" borderId="1" xfId="20" applyFont="1" applyFill="1" applyBorder="1" applyAlignment="1">
      <alignment vertical="center" wrapText="1"/>
    </xf>
    <xf numFmtId="0" fontId="13" fillId="0" borderId="1" xfId="20" applyFont="1" applyFill="1" applyBorder="1" applyAlignment="1">
      <alignment horizontal="center" vertical="center"/>
    </xf>
    <xf numFmtId="0" fontId="20" fillId="0" borderId="0" xfId="20" applyFont="1" applyFill="1"/>
    <xf numFmtId="3" fontId="51" fillId="2" borderId="1" xfId="4" applyNumberFormat="1" applyFont="1" applyFill="1" applyBorder="1" applyAlignment="1">
      <alignment horizontal="right" vertical="center" wrapText="1"/>
    </xf>
    <xf numFmtId="3" fontId="51" fillId="2" borderId="1" xfId="5" applyNumberFormat="1" applyFont="1" applyFill="1" applyBorder="1" applyAlignment="1">
      <alignment horizontal="right" vertical="center" wrapText="1"/>
    </xf>
    <xf numFmtId="3" fontId="52" fillId="2" borderId="1" xfId="4" applyNumberFormat="1" applyFont="1" applyFill="1" applyBorder="1" applyAlignment="1">
      <alignment horizontal="right" vertical="center" wrapText="1"/>
    </xf>
    <xf numFmtId="3" fontId="6" fillId="0" borderId="1" xfId="20" applyNumberFormat="1" applyFont="1" applyFill="1" applyBorder="1" applyAlignment="1">
      <alignment horizontal="center" vertical="center" wrapText="1"/>
    </xf>
    <xf numFmtId="3" fontId="10" fillId="2" borderId="1" xfId="20" applyNumberFormat="1" applyFont="1" applyFill="1" applyBorder="1" applyAlignment="1">
      <alignment horizontal="right" vertical="center" indent="1"/>
    </xf>
    <xf numFmtId="0" fontId="0" fillId="0" borderId="1" xfId="1" applyFont="1" applyFill="1" applyBorder="1" applyAlignment="1">
      <alignment horizontal="center" vertical="center" wrapText="1"/>
    </xf>
    <xf numFmtId="0" fontId="13" fillId="0" borderId="1" xfId="20" applyFont="1" applyFill="1" applyBorder="1" applyAlignment="1">
      <alignment horizontal="center" vertical="center" wrapText="1" shrinkToFit="1"/>
    </xf>
    <xf numFmtId="0" fontId="13" fillId="0" borderId="1" xfId="1" applyFont="1" applyFill="1" applyBorder="1" applyAlignment="1">
      <alignment horizontal="center" vertical="center"/>
    </xf>
    <xf numFmtId="3" fontId="7" fillId="2" borderId="1" xfId="20" applyNumberFormat="1" applyFont="1" applyFill="1" applyBorder="1" applyAlignment="1">
      <alignment vertical="center"/>
    </xf>
    <xf numFmtId="3" fontId="55" fillId="2" borderId="1" xfId="20" applyNumberFormat="1" applyFont="1" applyFill="1" applyBorder="1" applyAlignment="1">
      <alignment vertical="center"/>
    </xf>
    <xf numFmtId="3" fontId="7" fillId="0" borderId="1" xfId="20" applyNumberFormat="1" applyFont="1" applyFill="1" applyBorder="1" applyAlignment="1">
      <alignment vertical="center"/>
    </xf>
    <xf numFmtId="0" fontId="9" fillId="0" borderId="1" xfId="20" applyNumberFormat="1" applyFont="1" applyFill="1" applyBorder="1" applyAlignment="1">
      <alignment horizontal="center" vertical="center"/>
    </xf>
    <xf numFmtId="3" fontId="19" fillId="2" borderId="1" xfId="5" applyNumberFormat="1" applyFont="1" applyFill="1" applyBorder="1" applyAlignment="1">
      <alignment horizontal="right" vertical="center" wrapText="1"/>
    </xf>
    <xf numFmtId="0" fontId="8" fillId="0" borderId="0" xfId="20" applyFont="1" applyFill="1" applyAlignment="1">
      <alignment horizontal="center"/>
    </xf>
    <xf numFmtId="0" fontId="23" fillId="0" borderId="0" xfId="20" applyFont="1" applyAlignment="1">
      <alignment horizontal="center" vertical="center" wrapText="1"/>
    </xf>
    <xf numFmtId="0" fontId="23" fillId="0" borderId="0" xfId="20" applyFont="1" applyAlignment="1">
      <alignment horizontal="right" vertical="center" wrapText="1"/>
    </xf>
    <xf numFmtId="0" fontId="56" fillId="0" borderId="0" xfId="20" applyFont="1" applyAlignment="1">
      <alignment horizontal="left" vertical="center" wrapText="1"/>
    </xf>
    <xf numFmtId="0" fontId="56" fillId="0" borderId="0" xfId="20" applyFont="1" applyAlignment="1">
      <alignment horizontal="center" vertical="center" wrapText="1"/>
    </xf>
    <xf numFmtId="0" fontId="3" fillId="0" borderId="0" xfId="20" applyFill="1" applyAlignment="1">
      <alignment horizontal="center"/>
    </xf>
    <xf numFmtId="0" fontId="17" fillId="0" borderId="0" xfId="2" applyFont="1" applyFill="1" applyAlignment="1">
      <alignment vertical="center" wrapText="1"/>
    </xf>
    <xf numFmtId="3" fontId="17" fillId="0" borderId="0" xfId="2" applyNumberFormat="1" applyFont="1" applyFill="1" applyAlignment="1">
      <alignment horizontal="right" vertical="center"/>
    </xf>
    <xf numFmtId="3" fontId="17" fillId="0" borderId="0" xfId="2" applyNumberFormat="1" applyFont="1" applyFill="1"/>
    <xf numFmtId="0" fontId="9" fillId="0" borderId="0" xfId="2" applyFont="1" applyFill="1" applyAlignment="1">
      <alignment horizontal="center"/>
    </xf>
    <xf numFmtId="0" fontId="6" fillId="5" borderId="0" xfId="1" applyFont="1" applyFill="1"/>
    <xf numFmtId="0" fontId="9" fillId="0" borderId="0" xfId="2" applyFont="1" applyFill="1" applyAlignment="1">
      <alignment horizontal="left"/>
    </xf>
    <xf numFmtId="0" fontId="0" fillId="5" borderId="0" xfId="1" applyFont="1" applyFill="1"/>
    <xf numFmtId="0" fontId="8" fillId="0" borderId="0" xfId="1" applyFont="1" applyFill="1" applyAlignment="1">
      <alignment vertical="center" wrapText="1"/>
    </xf>
    <xf numFmtId="3" fontId="8" fillId="0" borderId="0" xfId="1" applyNumberFormat="1" applyFont="1" applyFill="1" applyAlignment="1">
      <alignment horizontal="right" vertical="center"/>
    </xf>
    <xf numFmtId="0" fontId="6" fillId="0" borderId="0" xfId="1" applyFill="1" applyAlignment="1">
      <alignment horizontal="center"/>
    </xf>
    <xf numFmtId="3" fontId="13" fillId="2" borderId="1" xfId="20" applyNumberFormat="1" applyFont="1" applyFill="1" applyBorder="1" applyAlignment="1">
      <alignment horizontal="right" vertical="center" indent="1"/>
    </xf>
    <xf numFmtId="3" fontId="14" fillId="2" borderId="1" xfId="20" applyNumberFormat="1" applyFont="1" applyFill="1" applyBorder="1" applyAlignment="1">
      <alignment horizontal="right" vertical="center" indent="1"/>
    </xf>
    <xf numFmtId="0" fontId="13" fillId="5" borderId="1" xfId="20" applyFont="1" applyFill="1" applyBorder="1" applyAlignment="1">
      <alignment horizontal="center" vertical="center"/>
    </xf>
    <xf numFmtId="0" fontId="3" fillId="0" borderId="0" xfId="22" applyFill="1"/>
    <xf numFmtId="0" fontId="3" fillId="0" borderId="0" xfId="22" applyFill="1" applyAlignment="1">
      <alignment vertical="center" wrapText="1"/>
    </xf>
    <xf numFmtId="3" fontId="3" fillId="0" borderId="0" xfId="22" applyNumberFormat="1" applyFill="1" applyAlignment="1">
      <alignment horizontal="center" vertical="center"/>
    </xf>
    <xf numFmtId="3" fontId="3" fillId="0" borderId="0" xfId="22" applyNumberFormat="1" applyFill="1" applyAlignment="1">
      <alignment horizontal="right" vertical="center"/>
    </xf>
    <xf numFmtId="0" fontId="3" fillId="0" borderId="0" xfId="22" applyFill="1" applyAlignment="1">
      <alignment wrapText="1"/>
    </xf>
    <xf numFmtId="3" fontId="3" fillId="0" borderId="0" xfId="22" applyNumberFormat="1" applyFill="1" applyAlignment="1">
      <alignment horizontal="right" vertical="center" indent="1"/>
    </xf>
    <xf numFmtId="0" fontId="3" fillId="0" borderId="0" xfId="22" applyFill="1" applyAlignment="1">
      <alignment horizontal="right" wrapText="1"/>
    </xf>
    <xf numFmtId="3" fontId="13" fillId="0" borderId="1" xfId="22" applyNumberFormat="1" applyFont="1" applyFill="1" applyBorder="1" applyAlignment="1">
      <alignment horizontal="center" vertical="center"/>
    </xf>
    <xf numFmtId="3" fontId="10" fillId="0" borderId="1" xfId="22" applyNumberFormat="1" applyFont="1" applyFill="1" applyBorder="1" applyAlignment="1">
      <alignment vertical="center"/>
    </xf>
    <xf numFmtId="0" fontId="3" fillId="0" borderId="0" xfId="22" applyFont="1" applyFill="1"/>
    <xf numFmtId="3" fontId="24" fillId="0" borderId="1" xfId="22" applyNumberFormat="1" applyFont="1" applyFill="1" applyBorder="1" applyAlignment="1">
      <alignment horizontal="center" vertical="center" wrapText="1"/>
    </xf>
    <xf numFmtId="3" fontId="13" fillId="0" borderId="1" xfId="22" applyNumberFormat="1" applyFont="1" applyFill="1" applyBorder="1" applyAlignment="1">
      <alignment horizontal="right" vertical="center" indent="1"/>
    </xf>
    <xf numFmtId="3" fontId="14" fillId="0" borderId="1" xfId="22" applyNumberFormat="1" applyFont="1" applyFill="1" applyBorder="1" applyAlignment="1">
      <alignment horizontal="right" vertical="center" indent="1"/>
    </xf>
    <xf numFmtId="3" fontId="10" fillId="0" borderId="1" xfId="22" applyNumberFormat="1" applyFont="1" applyFill="1" applyBorder="1" applyAlignment="1">
      <alignment horizontal="right" vertical="center" indent="1"/>
    </xf>
    <xf numFmtId="0" fontId="3" fillId="0" borderId="1" xfId="22" applyNumberFormat="1" applyFont="1" applyFill="1" applyBorder="1" applyAlignment="1">
      <alignment horizontal="center" vertical="center"/>
    </xf>
    <xf numFmtId="0" fontId="10" fillId="0" borderId="1" xfId="22" applyFont="1" applyFill="1" applyBorder="1" applyAlignment="1">
      <alignment vertical="center" wrapText="1"/>
    </xf>
    <xf numFmtId="0" fontId="13" fillId="0" borderId="1" xfId="22" applyFont="1" applyFill="1" applyBorder="1" applyAlignment="1">
      <alignment horizontal="center" vertical="center" wrapText="1" shrinkToFit="1"/>
    </xf>
    <xf numFmtId="0" fontId="20" fillId="0" borderId="0" xfId="22" applyFont="1" applyFill="1"/>
    <xf numFmtId="0" fontId="6" fillId="0" borderId="1" xfId="22" applyFont="1" applyFill="1" applyBorder="1" applyAlignment="1">
      <alignment horizontal="center" vertical="center" wrapText="1"/>
    </xf>
    <xf numFmtId="0" fontId="46" fillId="0" borderId="1" xfId="21" applyFont="1" applyFill="1" applyBorder="1" applyAlignment="1" applyProtection="1">
      <alignment horizontal="left" vertical="center" wrapText="1"/>
      <protection locked="0"/>
    </xf>
    <xf numFmtId="0" fontId="46" fillId="0" borderId="1" xfId="1" applyFont="1" applyFill="1" applyBorder="1" applyAlignment="1">
      <alignment horizontal="center" vertical="center" wrapText="1"/>
    </xf>
    <xf numFmtId="0" fontId="6" fillId="0" borderId="1" xfId="21" applyFont="1" applyFill="1" applyBorder="1" applyAlignment="1" applyProtection="1">
      <alignment horizontal="left" vertical="center" wrapText="1"/>
      <protection locked="0"/>
    </xf>
    <xf numFmtId="0" fontId="8" fillId="0" borderId="0" xfId="22" applyFont="1" applyFill="1" applyAlignment="1">
      <alignment horizontal="center"/>
    </xf>
    <xf numFmtId="0" fontId="23" fillId="0" borderId="0" xfId="22" applyFont="1" applyAlignment="1">
      <alignment horizontal="center" vertical="center" wrapText="1"/>
    </xf>
    <xf numFmtId="0" fontId="23" fillId="0" borderId="0" xfId="22" applyFont="1" applyAlignment="1">
      <alignment horizontal="right" vertical="center" wrapText="1"/>
    </xf>
    <xf numFmtId="0" fontId="56" fillId="0" borderId="0" xfId="22" applyFont="1" applyAlignment="1">
      <alignment horizontal="left" vertical="center" wrapText="1"/>
    </xf>
    <xf numFmtId="0" fontId="56" fillId="0" borderId="0" xfId="22" applyFont="1" applyAlignment="1">
      <alignment horizontal="center" vertical="center" wrapText="1"/>
    </xf>
    <xf numFmtId="0" fontId="3" fillId="0" borderId="0" xfId="22" applyFill="1" applyAlignment="1">
      <alignment horizontal="center"/>
    </xf>
    <xf numFmtId="0" fontId="7" fillId="0" borderId="0" xfId="1" applyFont="1" applyFill="1" applyAlignment="1">
      <alignment horizontal="center"/>
    </xf>
    <xf numFmtId="49" fontId="46" fillId="0" borderId="1" xfId="21" applyNumberFormat="1" applyFont="1" applyFill="1" applyBorder="1" applyAlignment="1" applyProtection="1">
      <alignment horizontal="left" vertical="center" wrapText="1" readingOrder="1"/>
      <protection locked="0"/>
    </xf>
    <xf numFmtId="3" fontId="45" fillId="0" borderId="0" xfId="22" applyNumberFormat="1" applyFont="1" applyFill="1" applyAlignment="1">
      <alignment horizontal="center" vertical="center"/>
    </xf>
    <xf numFmtId="0" fontId="3" fillId="5" borderId="0" xfId="20" applyFill="1"/>
    <xf numFmtId="0" fontId="8" fillId="5" borderId="0" xfId="20" applyFont="1" applyFill="1" applyAlignment="1">
      <alignment horizontal="center"/>
    </xf>
    <xf numFmtId="0" fontId="23" fillId="5" borderId="0" xfId="20" applyFont="1" applyFill="1" applyAlignment="1">
      <alignment horizontal="right" vertical="center" wrapText="1"/>
    </xf>
    <xf numFmtId="3" fontId="3" fillId="5" borderId="0" xfId="20" applyNumberFormat="1" applyFill="1" applyAlignment="1">
      <alignment horizontal="center" vertical="center"/>
    </xf>
    <xf numFmtId="3" fontId="3" fillId="5" borderId="0" xfId="20" applyNumberFormat="1" applyFill="1" applyAlignment="1">
      <alignment horizontal="right" vertical="center"/>
    </xf>
    <xf numFmtId="0" fontId="56" fillId="5" borderId="0" xfId="20" applyFont="1" applyFill="1" applyAlignment="1">
      <alignment horizontal="left" vertical="center" wrapText="1"/>
    </xf>
    <xf numFmtId="0" fontId="56" fillId="5" borderId="0" xfId="20" applyFont="1" applyFill="1" applyAlignment="1">
      <alignment horizontal="center" vertical="center" wrapText="1"/>
    </xf>
    <xf numFmtId="0" fontId="3" fillId="5" borderId="0" xfId="20" applyFill="1" applyAlignment="1">
      <alignment horizontal="center"/>
    </xf>
    <xf numFmtId="0" fontId="9" fillId="5" borderId="0" xfId="2" applyFont="1" applyFill="1" applyAlignment="1">
      <alignment vertical="center" wrapText="1"/>
    </xf>
    <xf numFmtId="3" fontId="9" fillId="5" borderId="0" xfId="2" applyNumberFormat="1" applyFont="1" applyFill="1" applyAlignment="1">
      <alignment horizontal="right" vertical="center"/>
    </xf>
    <xf numFmtId="0" fontId="3" fillId="5" borderId="0" xfId="20" applyFill="1" applyAlignment="1">
      <alignment wrapText="1"/>
    </xf>
    <xf numFmtId="0" fontId="10" fillId="5" borderId="0" xfId="2" applyFont="1" applyFill="1" applyAlignment="1">
      <alignment horizontal="center"/>
    </xf>
    <xf numFmtId="3" fontId="17" fillId="5" borderId="0" xfId="2" applyNumberFormat="1" applyFont="1" applyFill="1"/>
    <xf numFmtId="0" fontId="9" fillId="5" borderId="0" xfId="2" applyFont="1" applyFill="1" applyAlignment="1">
      <alignment horizontal="center"/>
    </xf>
    <xf numFmtId="0" fontId="9" fillId="5" borderId="0" xfId="2" applyFont="1" applyFill="1"/>
    <xf numFmtId="0" fontId="17" fillId="5" borderId="0" xfId="2" applyFont="1" applyFill="1" applyAlignment="1">
      <alignment horizontal="right"/>
    </xf>
    <xf numFmtId="0" fontId="9" fillId="5" borderId="0" xfId="2" applyFont="1" applyFill="1" applyAlignment="1">
      <alignment horizontal="left"/>
    </xf>
    <xf numFmtId="0" fontId="6" fillId="5" borderId="0" xfId="1" applyFill="1" applyAlignment="1">
      <alignment vertical="center" wrapText="1"/>
    </xf>
    <xf numFmtId="3" fontId="6" fillId="5" borderId="0" xfId="1" applyNumberFormat="1" applyFill="1" applyAlignment="1">
      <alignment horizontal="right" vertical="center"/>
    </xf>
    <xf numFmtId="0" fontId="6" fillId="5" borderId="0" xfId="1" applyFill="1"/>
    <xf numFmtId="3" fontId="6" fillId="5" borderId="0" xfId="1" applyNumberFormat="1" applyFill="1"/>
    <xf numFmtId="0" fontId="6" fillId="5" borderId="0" xfId="1" applyFill="1" applyAlignment="1"/>
    <xf numFmtId="0" fontId="6" fillId="5" borderId="0" xfId="1" applyFill="1" applyAlignment="1">
      <alignment horizontal="center"/>
    </xf>
    <xf numFmtId="0" fontId="7" fillId="5" borderId="0" xfId="1" applyFont="1" applyFill="1"/>
    <xf numFmtId="0" fontId="11" fillId="0" borderId="1" xfId="20" applyFont="1" applyFill="1" applyBorder="1" applyAlignment="1" applyProtection="1">
      <alignment horizontal="left" vertical="center" wrapText="1"/>
      <protection locked="0"/>
    </xf>
    <xf numFmtId="0" fontId="6" fillId="0" borderId="1" xfId="20" applyFont="1" applyFill="1" applyBorder="1" applyAlignment="1" applyProtection="1">
      <alignment horizontal="left" vertical="center" wrapText="1"/>
      <protection locked="0"/>
    </xf>
    <xf numFmtId="0" fontId="59" fillId="0" borderId="1" xfId="20" applyFont="1" applyFill="1" applyBorder="1" applyAlignment="1">
      <alignment vertical="center"/>
    </xf>
    <xf numFmtId="3" fontId="19" fillId="2" borderId="1" xfId="5" applyNumberFormat="1" applyFont="1" applyFill="1" applyBorder="1" applyAlignment="1">
      <alignment horizontal="center" vertical="center" wrapText="1"/>
    </xf>
    <xf numFmtId="0" fontId="13" fillId="0" borderId="1" xfId="20" applyFont="1" applyFill="1" applyBorder="1" applyAlignment="1">
      <alignment horizontal="left" vertical="center" wrapText="1"/>
    </xf>
    <xf numFmtId="3" fontId="19" fillId="2" borderId="1" xfId="4" applyNumberFormat="1" applyFont="1" applyFill="1" applyBorder="1" applyAlignment="1">
      <alignment vertical="center" wrapText="1"/>
    </xf>
    <xf numFmtId="0" fontId="45" fillId="0" borderId="0" xfId="20" applyFont="1" applyFill="1"/>
    <xf numFmtId="3" fontId="60" fillId="18" borderId="1" xfId="20" applyNumberFormat="1" applyFont="1" applyFill="1" applyBorder="1" applyAlignment="1">
      <alignment horizontal="center" vertical="center" wrapText="1"/>
    </xf>
    <xf numFmtId="0" fontId="10" fillId="18" borderId="1" xfId="20" applyFont="1" applyFill="1" applyBorder="1" applyAlignment="1">
      <alignment horizontal="center" vertical="center"/>
    </xf>
    <xf numFmtId="0" fontId="12" fillId="18" borderId="1" xfId="20" applyFont="1" applyFill="1" applyBorder="1" applyAlignment="1">
      <alignment horizontal="center" vertical="center" wrapText="1"/>
    </xf>
    <xf numFmtId="3" fontId="6" fillId="18" borderId="1" xfId="20" applyNumberFormat="1" applyFont="1" applyFill="1" applyBorder="1" applyAlignment="1">
      <alignment horizontal="center" vertical="center" wrapText="1"/>
    </xf>
    <xf numFmtId="3" fontId="10" fillId="18" borderId="1" xfId="20" applyNumberFormat="1" applyFont="1" applyFill="1" applyBorder="1" applyAlignment="1">
      <alignment horizontal="center" vertical="center"/>
    </xf>
    <xf numFmtId="3" fontId="10" fillId="18" borderId="1" xfId="20" applyNumberFormat="1" applyFont="1" applyFill="1" applyBorder="1" applyAlignment="1">
      <alignment vertical="center"/>
    </xf>
    <xf numFmtId="3" fontId="12" fillId="18" borderId="1" xfId="20" applyNumberFormat="1" applyFont="1" applyFill="1" applyBorder="1" applyAlignment="1">
      <alignment vertical="center"/>
    </xf>
    <xf numFmtId="0" fontId="13" fillId="18" borderId="1" xfId="20" applyFont="1" applyFill="1" applyBorder="1" applyAlignment="1">
      <alignment horizontal="center" vertical="center"/>
    </xf>
    <xf numFmtId="0" fontId="14" fillId="18" borderId="1" xfId="20" applyFont="1" applyFill="1" applyBorder="1" applyAlignment="1">
      <alignment horizontal="center" vertical="center" wrapText="1"/>
    </xf>
    <xf numFmtId="3" fontId="10" fillId="5" borderId="1" xfId="20" applyNumberFormat="1" applyFont="1" applyFill="1" applyBorder="1" applyAlignment="1">
      <alignment vertical="center"/>
    </xf>
    <xf numFmtId="3" fontId="13" fillId="5" borderId="1" xfId="20" applyNumberFormat="1" applyFont="1" applyFill="1" applyBorder="1" applyAlignment="1">
      <alignment vertical="center"/>
    </xf>
    <xf numFmtId="3" fontId="8" fillId="18" borderId="1" xfId="20" applyNumberFormat="1" applyFont="1" applyFill="1" applyBorder="1" applyAlignment="1">
      <alignment horizontal="center" vertical="center" wrapText="1"/>
    </xf>
    <xf numFmtId="0" fontId="56" fillId="0" borderId="0" xfId="20" applyFont="1" applyAlignment="1">
      <alignment horizontal="left" vertical="center"/>
    </xf>
    <xf numFmtId="3" fontId="17" fillId="0" borderId="0" xfId="2" applyNumberFormat="1" applyFont="1" applyFill="1" applyAlignment="1">
      <alignment horizontal="center" vertical="center"/>
    </xf>
    <xf numFmtId="3" fontId="9" fillId="0" borderId="0" xfId="2" applyNumberFormat="1" applyFont="1" applyFill="1" applyAlignment="1">
      <alignment wrapText="1"/>
    </xf>
    <xf numFmtId="0" fontId="6" fillId="5" borderId="0" xfId="1" applyFont="1" applyFill="1" applyAlignment="1"/>
    <xf numFmtId="0" fontId="13" fillId="0" borderId="1" xfId="20" applyFont="1" applyBorder="1" applyAlignment="1">
      <alignment horizontal="center" vertical="center" wrapText="1"/>
    </xf>
    <xf numFmtId="49" fontId="13" fillId="0" borderId="1" xfId="20" applyNumberFormat="1" applyFont="1" applyFill="1" applyBorder="1" applyAlignment="1">
      <alignment horizontal="center" vertical="center" wrapText="1"/>
    </xf>
    <xf numFmtId="0" fontId="10" fillId="0" borderId="0" xfId="2" applyFont="1" applyFill="1" applyAlignment="1">
      <alignment horizontal="center" vertical="center"/>
    </xf>
    <xf numFmtId="0" fontId="49" fillId="0" borderId="0" xfId="20" applyFont="1" applyFill="1"/>
    <xf numFmtId="0" fontId="6" fillId="0" borderId="0" xfId="1" applyFill="1" applyAlignment="1">
      <alignment vertical="center"/>
    </xf>
    <xf numFmtId="3" fontId="6" fillId="0" borderId="0" xfId="1" applyNumberFormat="1" applyFill="1" applyAlignment="1">
      <alignment vertical="center"/>
    </xf>
    <xf numFmtId="0" fontId="6" fillId="0" borderId="0" xfId="16" applyFill="1"/>
    <xf numFmtId="3" fontId="7" fillId="2" borderId="8" xfId="16" applyNumberFormat="1" applyFont="1" applyFill="1" applyBorder="1" applyAlignment="1">
      <alignment horizontal="right" vertical="center" indent="1"/>
    </xf>
    <xf numFmtId="3" fontId="30" fillId="0" borderId="21" xfId="17" applyNumberFormat="1" applyFont="1" applyFill="1" applyBorder="1" applyAlignment="1">
      <alignment horizontal="right" vertical="center" wrapText="1" indent="1"/>
    </xf>
    <xf numFmtId="0" fontId="30" fillId="0" borderId="23" xfId="17" applyFont="1" applyFill="1" applyBorder="1" applyAlignment="1">
      <alignment horizontal="left" vertical="center" wrapText="1" indent="1"/>
    </xf>
    <xf numFmtId="0" fontId="30" fillId="0" borderId="23" xfId="17" applyFont="1" applyFill="1" applyBorder="1" applyAlignment="1">
      <alignment horizontal="left" vertical="center" indent="1"/>
    </xf>
    <xf numFmtId="0" fontId="30" fillId="0" borderId="21" xfId="17" applyFont="1" applyFill="1" applyBorder="1" applyAlignment="1">
      <alignment horizontal="left" vertical="center" wrapText="1" indent="1"/>
    </xf>
    <xf numFmtId="0" fontId="30" fillId="0" borderId="15" xfId="17" applyFont="1" applyFill="1" applyBorder="1" applyAlignment="1">
      <alignment horizontal="left" vertical="center" wrapText="1" indent="1"/>
    </xf>
    <xf numFmtId="3" fontId="30" fillId="0" borderId="15" xfId="17" applyNumberFormat="1" applyFont="1" applyFill="1" applyBorder="1" applyAlignment="1">
      <alignment horizontal="right" vertical="center" wrapText="1" indent="1"/>
    </xf>
    <xf numFmtId="0" fontId="7" fillId="4" borderId="8" xfId="17" applyFont="1" applyFill="1" applyBorder="1" applyAlignment="1">
      <alignment horizontal="center" vertical="center" wrapText="1"/>
    </xf>
    <xf numFmtId="0" fontId="7" fillId="0" borderId="16" xfId="17" applyFont="1" applyFill="1" applyBorder="1" applyAlignment="1">
      <alignment horizontal="center" vertical="center"/>
    </xf>
    <xf numFmtId="0" fontId="19" fillId="2" borderId="1" xfId="5" applyFont="1" applyFill="1" applyBorder="1" applyAlignment="1">
      <alignment horizontal="center" vertical="center" wrapText="1"/>
    </xf>
    <xf numFmtId="0" fontId="13" fillId="8" borderId="11" xfId="17" applyFont="1" applyFill="1" applyBorder="1" applyAlignment="1">
      <alignment vertical="center" wrapText="1"/>
    </xf>
    <xf numFmtId="0" fontId="13" fillId="8" borderId="16" xfId="17" applyFont="1" applyFill="1" applyBorder="1" applyAlignment="1">
      <alignment vertical="center" wrapText="1"/>
    </xf>
    <xf numFmtId="0" fontId="63" fillId="0" borderId="1" xfId="0" applyFont="1" applyFill="1" applyBorder="1" applyAlignment="1">
      <alignment horizontal="center" vertical="center" wrapText="1"/>
    </xf>
    <xf numFmtId="0" fontId="64" fillId="0" borderId="1" xfId="0" applyFont="1" applyFill="1" applyBorder="1" applyAlignment="1" applyProtection="1">
      <alignment vertical="center" wrapText="1"/>
      <protection locked="0"/>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right" vertical="center" wrapText="1"/>
    </xf>
    <xf numFmtId="3" fontId="19" fillId="2" borderId="1" xfId="4" applyNumberFormat="1" applyFont="1" applyFill="1" applyBorder="1" applyAlignment="1">
      <alignment horizontal="right" vertical="center"/>
    </xf>
    <xf numFmtId="164" fontId="19" fillId="2" borderId="1" xfId="4" applyNumberFormat="1" applyFont="1" applyFill="1" applyBorder="1" applyAlignment="1">
      <alignment horizontal="center" vertical="center" wrapText="1"/>
    </xf>
    <xf numFmtId="3" fontId="65" fillId="2" borderId="1" xfId="0" applyNumberFormat="1" applyFont="1" applyFill="1" applyBorder="1" applyAlignment="1">
      <alignment horizontal="right" vertical="center"/>
    </xf>
    <xf numFmtId="3" fontId="19" fillId="2" borderId="1" xfId="5" applyNumberFormat="1" applyFont="1" applyFill="1" applyBorder="1" applyAlignment="1">
      <alignment horizontal="right" vertical="center"/>
    </xf>
    <xf numFmtId="3" fontId="19" fillId="2" borderId="1" xfId="5" applyNumberFormat="1" applyFont="1" applyFill="1" applyBorder="1" applyAlignment="1">
      <alignment vertical="center" wrapText="1"/>
    </xf>
    <xf numFmtId="3" fontId="19" fillId="2" borderId="1" xfId="0" applyNumberFormat="1" applyFont="1" applyFill="1" applyBorder="1" applyAlignment="1">
      <alignment horizontal="right" vertical="center"/>
    </xf>
    <xf numFmtId="0" fontId="14" fillId="0" borderId="1" xfId="0" applyFont="1" applyFill="1" applyBorder="1" applyAlignment="1">
      <alignment vertical="center"/>
    </xf>
    <xf numFmtId="0" fontId="63" fillId="0" borderId="1" xfId="0" applyFont="1" applyFill="1" applyBorder="1" applyAlignment="1">
      <alignment vertical="center" wrapText="1"/>
    </xf>
    <xf numFmtId="0" fontId="13" fillId="0" borderId="1" xfId="0" applyFont="1" applyFill="1" applyBorder="1" applyAlignment="1">
      <alignment horizontal="center" vertical="center"/>
    </xf>
    <xf numFmtId="3" fontId="13" fillId="5" borderId="1" xfId="4" applyNumberFormat="1" applyFont="1" applyFill="1" applyBorder="1" applyAlignment="1">
      <alignment horizontal="right" vertical="center"/>
    </xf>
    <xf numFmtId="3" fontId="13" fillId="5" borderId="1" xfId="4" applyNumberFormat="1" applyFont="1" applyFill="1" applyBorder="1" applyAlignment="1">
      <alignment horizontal="right" vertical="center" wrapText="1"/>
    </xf>
    <xf numFmtId="3" fontId="13" fillId="5" borderId="1" xfId="5" applyNumberFormat="1" applyFont="1" applyFill="1" applyBorder="1" applyAlignment="1">
      <alignment horizontal="right" vertical="center" wrapText="1"/>
    </xf>
    <xf numFmtId="0" fontId="9"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66" fillId="0" borderId="1" xfId="0" applyFont="1" applyFill="1" applyBorder="1" applyAlignment="1" applyProtection="1">
      <alignment vertical="center" wrapText="1"/>
      <protection locked="0"/>
    </xf>
    <xf numFmtId="0" fontId="64" fillId="0" borderId="1" xfId="0" applyFont="1" applyFill="1" applyBorder="1" applyAlignment="1" applyProtection="1">
      <alignment horizontal="left" vertical="center" wrapText="1"/>
      <protection locked="0"/>
    </xf>
    <xf numFmtId="0" fontId="9" fillId="0" borderId="1" xfId="0" applyNumberFormat="1" applyFont="1" applyFill="1" applyBorder="1" applyAlignment="1">
      <alignment horizontal="right" vertical="center"/>
    </xf>
    <xf numFmtId="0" fontId="63" fillId="0" borderId="1" xfId="0" applyFont="1" applyFill="1" applyBorder="1" applyAlignment="1" applyProtection="1">
      <alignment horizontal="left" vertical="center" wrapText="1"/>
      <protection locked="0"/>
    </xf>
    <xf numFmtId="0" fontId="30" fillId="0" borderId="24" xfId="17" applyFont="1" applyFill="1" applyBorder="1" applyAlignment="1">
      <alignment horizontal="right" vertical="center" wrapText="1" indent="1"/>
    </xf>
    <xf numFmtId="3" fontId="30" fillId="0" borderId="24" xfId="16" applyNumberFormat="1" applyFont="1" applyFill="1" applyBorder="1" applyAlignment="1">
      <alignment horizontal="right" vertical="center" indent="1"/>
    </xf>
    <xf numFmtId="0" fontId="30" fillId="0" borderId="14" xfId="17" applyFont="1" applyFill="1" applyBorder="1" applyAlignment="1">
      <alignment horizontal="right" vertical="center" wrapText="1" indent="1"/>
    </xf>
    <xf numFmtId="3" fontId="30" fillId="0" borderId="14" xfId="16" applyNumberFormat="1" applyFont="1" applyFill="1" applyBorder="1" applyAlignment="1">
      <alignment horizontal="right" vertical="center" indent="1"/>
    </xf>
    <xf numFmtId="0" fontId="30" fillId="0" borderId="15" xfId="17" applyFont="1" applyFill="1" applyBorder="1" applyAlignment="1">
      <alignment horizontal="right" vertical="center" wrapText="1" indent="1"/>
    </xf>
    <xf numFmtId="3" fontId="30" fillId="0" borderId="15" xfId="16" applyNumberFormat="1" applyFont="1" applyFill="1" applyBorder="1" applyAlignment="1">
      <alignment horizontal="right" vertical="center" indent="1"/>
    </xf>
    <xf numFmtId="3" fontId="66" fillId="0" borderId="1" xfId="0" applyNumberFormat="1" applyFont="1" applyFill="1" applyBorder="1" applyAlignment="1">
      <alignment horizontal="right" vertical="center"/>
    </xf>
    <xf numFmtId="3" fontId="67" fillId="0" borderId="1" xfId="0" applyNumberFormat="1" applyFont="1" applyFill="1" applyBorder="1" applyAlignment="1">
      <alignment horizontal="right" vertical="center"/>
    </xf>
    <xf numFmtId="0" fontId="27" fillId="0" borderId="1" xfId="0" applyFont="1" applyFill="1" applyBorder="1" applyAlignment="1">
      <alignment horizontal="center" vertical="center" wrapText="1"/>
    </xf>
    <xf numFmtId="0" fontId="36" fillId="11" borderId="1" xfId="0" applyFont="1" applyFill="1" applyBorder="1" applyAlignment="1">
      <alignment horizontal="center" vertical="center" wrapText="1"/>
    </xf>
    <xf numFmtId="0" fontId="0" fillId="0" borderId="0" xfId="0" applyAlignment="1">
      <alignment wrapText="1"/>
    </xf>
    <xf numFmtId="0" fontId="38" fillId="0" borderId="0" xfId="0" applyFont="1" applyFill="1" applyBorder="1" applyAlignment="1">
      <alignment horizontal="center" vertical="center" wrapText="1"/>
    </xf>
    <xf numFmtId="0" fontId="38" fillId="0" borderId="0" xfId="0" applyFont="1" applyFill="1" applyAlignment="1">
      <alignment horizontal="center" vertical="center" wrapText="1"/>
    </xf>
    <xf numFmtId="0" fontId="36" fillId="11" borderId="1" xfId="0" applyFont="1" applyFill="1" applyBorder="1" applyAlignment="1">
      <alignment vertical="top" wrapText="1"/>
    </xf>
    <xf numFmtId="0" fontId="69" fillId="0" borderId="1" xfId="0" applyFont="1" applyFill="1" applyBorder="1" applyAlignment="1">
      <alignment vertical="center" wrapText="1"/>
    </xf>
    <xf numFmtId="0" fontId="34" fillId="0" borderId="0" xfId="0" applyFont="1" applyFill="1" applyAlignment="1">
      <alignment horizontal="left" vertical="top" wrapText="1"/>
    </xf>
    <xf numFmtId="0" fontId="34" fillId="0" borderId="0" xfId="0" applyFont="1" applyFill="1" applyBorder="1" applyAlignment="1">
      <alignment horizontal="left" vertical="top" wrapText="1"/>
    </xf>
    <xf numFmtId="0" fontId="0" fillId="19" borderId="31" xfId="0" applyFill="1" applyBorder="1" applyAlignment="1">
      <alignment vertical="top" wrapText="1"/>
    </xf>
    <xf numFmtId="3" fontId="54" fillId="0" borderId="1" xfId="0" applyNumberFormat="1" applyFont="1" applyFill="1" applyBorder="1" applyAlignment="1">
      <alignment horizontal="center" vertical="center" wrapText="1"/>
    </xf>
    <xf numFmtId="0" fontId="27" fillId="0" borderId="1" xfId="0" applyNumberFormat="1" applyFont="1" applyFill="1" applyBorder="1" applyAlignment="1">
      <alignment horizontal="center" vertical="center"/>
    </xf>
    <xf numFmtId="0" fontId="71" fillId="0" borderId="0" xfId="0" applyFont="1" applyFill="1"/>
    <xf numFmtId="3" fontId="30" fillId="0" borderId="12" xfId="16" applyNumberFormat="1" applyFont="1" applyFill="1" applyBorder="1" applyAlignment="1">
      <alignment horizontal="right" vertical="center" indent="1"/>
    </xf>
    <xf numFmtId="3" fontId="30" fillId="0" borderId="17" xfId="17" applyNumberFormat="1" applyFont="1" applyFill="1" applyBorder="1" applyAlignment="1">
      <alignment horizontal="right" vertical="center" wrapText="1" indent="1"/>
    </xf>
    <xf numFmtId="0" fontId="36" fillId="0" borderId="1" xfId="0" applyFont="1" applyFill="1" applyBorder="1" applyAlignment="1">
      <alignment horizontal="center" vertical="center" wrapText="1"/>
    </xf>
    <xf numFmtId="0" fontId="31" fillId="2" borderId="1" xfId="0" applyFont="1" applyFill="1" applyBorder="1" applyAlignment="1">
      <alignment horizontal="left" vertical="center"/>
    </xf>
    <xf numFmtId="3" fontId="27" fillId="0" borderId="1" xfId="0" applyNumberFormat="1" applyFont="1" applyFill="1" applyBorder="1" applyAlignment="1">
      <alignment horizontal="right" vertical="center"/>
    </xf>
    <xf numFmtId="0" fontId="68" fillId="11" borderId="1" xfId="0" applyFont="1" applyFill="1" applyBorder="1" applyAlignment="1">
      <alignment horizontal="center" vertical="top" wrapText="1"/>
    </xf>
    <xf numFmtId="0" fontId="10" fillId="0" borderId="1" xfId="0" applyFont="1" applyFill="1" applyBorder="1" applyAlignment="1">
      <alignment horizontal="left" vertical="center"/>
    </xf>
    <xf numFmtId="0" fontId="6" fillId="0" borderId="0" xfId="25">
      <alignment wrapText="1"/>
    </xf>
    <xf numFmtId="0" fontId="6" fillId="0" borderId="0" xfId="25" applyBorder="1">
      <alignment wrapText="1"/>
    </xf>
    <xf numFmtId="0" fontId="38" fillId="0" borderId="0" xfId="25" applyFont="1" applyFill="1" applyBorder="1" applyAlignment="1">
      <alignment horizontal="center" vertical="center" wrapText="1"/>
    </xf>
    <xf numFmtId="0" fontId="38" fillId="0" borderId="0" xfId="25" applyFont="1" applyFill="1" applyAlignment="1">
      <alignment horizontal="center" vertical="center" wrapText="1"/>
    </xf>
    <xf numFmtId="0" fontId="6" fillId="0" borderId="0" xfId="25" applyFill="1" applyAlignment="1">
      <alignment vertical="center" wrapText="1"/>
    </xf>
    <xf numFmtId="0" fontId="36" fillId="0" borderId="27" xfId="25" applyFont="1" applyFill="1" applyBorder="1" applyAlignment="1">
      <alignment horizontal="center" vertical="center" wrapText="1"/>
    </xf>
    <xf numFmtId="0" fontId="6" fillId="0" borderId="0" xfId="25" applyAlignment="1">
      <alignment vertical="center" wrapText="1"/>
    </xf>
    <xf numFmtId="0" fontId="36" fillId="5" borderId="27" xfId="25" applyFont="1" applyFill="1" applyBorder="1" applyAlignment="1">
      <alignment horizontal="center" vertical="center" wrapText="1"/>
    </xf>
    <xf numFmtId="0" fontId="34" fillId="0" borderId="0" xfId="25" applyFont="1" applyFill="1" applyAlignment="1">
      <alignment horizontal="left" vertical="top" wrapText="1"/>
    </xf>
    <xf numFmtId="0" fontId="34" fillId="0" borderId="0" xfId="25" applyFont="1" applyFill="1" applyBorder="1" applyAlignment="1">
      <alignment horizontal="left" vertical="top" wrapText="1"/>
    </xf>
    <xf numFmtId="0" fontId="36" fillId="0" borderId="0" xfId="25" applyFont="1" applyFill="1" applyBorder="1" applyAlignment="1">
      <alignment horizontal="right" wrapText="1"/>
    </xf>
    <xf numFmtId="0" fontId="36" fillId="0" borderId="0" xfId="25" applyFont="1" applyFill="1" applyBorder="1" applyAlignment="1">
      <alignment horizontal="left" vertical="top"/>
    </xf>
    <xf numFmtId="0" fontId="35" fillId="0" borderId="0" xfId="25" applyFont="1" applyFill="1" applyBorder="1" applyAlignment="1">
      <alignment horizontal="left" vertical="top" wrapText="1"/>
    </xf>
    <xf numFmtId="14" fontId="9" fillId="0" borderId="0" xfId="2" applyNumberFormat="1" applyFont="1" applyFill="1" applyAlignment="1">
      <alignment horizontal="left"/>
    </xf>
    <xf numFmtId="49" fontId="0" fillId="0" borderId="1" xfId="0" applyNumberFormat="1" applyFont="1" applyFill="1" applyBorder="1" applyAlignment="1">
      <alignment horizontal="center" vertical="center"/>
    </xf>
    <xf numFmtId="0" fontId="24" fillId="0" borderId="0" xfId="16" applyFont="1" applyFill="1"/>
    <xf numFmtId="0" fontId="0" fillId="0" borderId="28" xfId="0" applyFill="1" applyBorder="1" applyAlignment="1">
      <alignment wrapText="1"/>
    </xf>
    <xf numFmtId="0" fontId="30" fillId="0" borderId="18" xfId="0" applyFont="1" applyFill="1" applyBorder="1" applyAlignment="1"/>
    <xf numFmtId="0" fontId="30" fillId="0" borderId="18" xfId="0" applyFont="1" applyFill="1" applyBorder="1" applyAlignment="1">
      <alignment wrapText="1"/>
    </xf>
    <xf numFmtId="0" fontId="4" fillId="0" borderId="0" xfId="14" applyFill="1"/>
    <xf numFmtId="0" fontId="54" fillId="0" borderId="15" xfId="0" applyFont="1" applyFill="1" applyBorder="1" applyAlignment="1">
      <alignment vertical="center"/>
    </xf>
    <xf numFmtId="0" fontId="10" fillId="14" borderId="21" xfId="0" applyFont="1" applyFill="1" applyBorder="1" applyAlignment="1">
      <alignment vertical="center"/>
    </xf>
    <xf numFmtId="3" fontId="30" fillId="0" borderId="14" xfId="0" applyNumberFormat="1" applyFont="1" applyFill="1" applyBorder="1" applyAlignment="1">
      <alignment wrapText="1"/>
    </xf>
    <xf numFmtId="3" fontId="30" fillId="0" borderId="14" xfId="0" applyNumberFormat="1" applyFont="1" applyFill="1" applyBorder="1" applyAlignment="1"/>
    <xf numFmtId="3" fontId="30" fillId="0" borderId="15" xfId="0" applyNumberFormat="1" applyFont="1" applyFill="1" applyBorder="1" applyAlignment="1">
      <alignment wrapText="1"/>
    </xf>
    <xf numFmtId="3" fontId="30" fillId="0" borderId="21" xfId="0" applyNumberFormat="1" applyFont="1" applyFill="1" applyBorder="1" applyAlignment="1">
      <alignment wrapText="1"/>
    </xf>
    <xf numFmtId="3" fontId="30" fillId="0" borderId="21" xfId="0" applyNumberFormat="1" applyFont="1" applyFill="1" applyBorder="1" applyAlignment="1"/>
    <xf numFmtId="0" fontId="30" fillId="0" borderId="21" xfId="0" applyFont="1" applyFill="1" applyBorder="1" applyAlignment="1">
      <alignment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3" fontId="30" fillId="0" borderId="15" xfId="0" applyNumberFormat="1" applyFont="1" applyFill="1" applyBorder="1" applyAlignment="1"/>
    <xf numFmtId="3" fontId="47" fillId="0" borderId="18" xfId="0" applyNumberFormat="1" applyFont="1" applyFill="1" applyBorder="1" applyAlignment="1"/>
    <xf numFmtId="0" fontId="47" fillId="0" borderId="18" xfId="0" applyFont="1" applyFill="1" applyBorder="1" applyAlignment="1">
      <alignment wrapText="1"/>
    </xf>
    <xf numFmtId="3" fontId="47" fillId="0" borderId="18" xfId="0" applyNumberFormat="1" applyFont="1" applyFill="1" applyBorder="1" applyAlignment="1">
      <alignment wrapText="1"/>
    </xf>
    <xf numFmtId="0" fontId="53" fillId="0" borderId="18" xfId="17" applyFont="1" applyFill="1" applyBorder="1" applyAlignment="1">
      <alignment horizontal="center" vertical="center"/>
    </xf>
    <xf numFmtId="3" fontId="10" fillId="2" borderId="1" xfId="22" applyNumberFormat="1" applyFont="1" applyFill="1" applyBorder="1" applyAlignment="1">
      <alignment vertical="center"/>
    </xf>
    <xf numFmtId="0" fontId="11" fillId="0" borderId="1" xfId="22" applyFont="1" applyFill="1" applyBorder="1" applyAlignment="1">
      <alignment horizontal="center" vertical="center" wrapText="1"/>
    </xf>
    <xf numFmtId="0" fontId="48" fillId="0" borderId="1" xfId="22" applyNumberFormat="1" applyFont="1" applyFill="1" applyBorder="1" applyAlignment="1">
      <alignment horizontal="center" vertical="center"/>
    </xf>
    <xf numFmtId="3" fontId="14" fillId="0" borderId="1" xfId="22" applyNumberFormat="1" applyFont="1" applyFill="1" applyBorder="1" applyAlignment="1">
      <alignment vertical="center"/>
    </xf>
    <xf numFmtId="0" fontId="14" fillId="0" borderId="1" xfId="22" applyFont="1" applyFill="1" applyBorder="1" applyAlignment="1">
      <alignment horizontal="center" vertical="center" wrapText="1"/>
    </xf>
    <xf numFmtId="0" fontId="13" fillId="0" borderId="1" xfId="22" applyFont="1" applyFill="1" applyBorder="1" applyAlignment="1">
      <alignment horizontal="center" vertical="center"/>
    </xf>
    <xf numFmtId="0" fontId="0" fillId="0" borderId="1" xfId="21" applyFont="1" applyFill="1" applyBorder="1" applyAlignment="1" applyProtection="1">
      <alignment horizontal="left" vertical="center" wrapText="1"/>
      <protection locked="0"/>
    </xf>
    <xf numFmtId="0" fontId="12" fillId="0" borderId="1" xfId="13" applyFont="1" applyFill="1" applyBorder="1" applyAlignment="1" applyProtection="1">
      <alignment vertical="center" wrapText="1"/>
      <protection locked="0"/>
    </xf>
    <xf numFmtId="0" fontId="10" fillId="0" borderId="1" xfId="20" applyFont="1" applyFill="1" applyBorder="1" applyAlignment="1">
      <alignment horizontal="left" vertical="center" wrapText="1"/>
    </xf>
    <xf numFmtId="0" fontId="68" fillId="0" borderId="1" xfId="0" applyFont="1" applyFill="1" applyBorder="1" applyAlignment="1">
      <alignment vertical="center" wrapText="1"/>
    </xf>
    <xf numFmtId="0" fontId="35" fillId="0" borderId="1" xfId="0" applyFont="1" applyFill="1" applyBorder="1" applyAlignment="1">
      <alignment vertical="center" wrapText="1"/>
    </xf>
    <xf numFmtId="0" fontId="49" fillId="0" borderId="1" xfId="21" applyFont="1" applyFill="1" applyBorder="1" applyAlignment="1" applyProtection="1">
      <alignment horizontal="left" vertical="center" wrapText="1"/>
      <protection locked="0"/>
    </xf>
    <xf numFmtId="0" fontId="2" fillId="0" borderId="0" xfId="20" applyFont="1" applyFill="1"/>
    <xf numFmtId="0" fontId="30" fillId="0" borderId="14" xfId="17" applyFont="1" applyFill="1" applyBorder="1" applyAlignment="1">
      <alignment horizontal="left" vertical="center" wrapText="1" indent="1"/>
    </xf>
    <xf numFmtId="0" fontId="2" fillId="0" borderId="0" xfId="14" applyFont="1" applyAlignment="1">
      <alignment horizontal="right"/>
    </xf>
    <xf numFmtId="0" fontId="0" fillId="5" borderId="0" xfId="1" applyFont="1" applyFill="1" applyAlignment="1">
      <alignment horizontal="left"/>
    </xf>
    <xf numFmtId="0" fontId="8" fillId="0" borderId="1" xfId="0" applyFont="1" applyFill="1" applyBorder="1" applyAlignment="1">
      <alignment horizontal="center" vertical="center" wrapText="1"/>
    </xf>
    <xf numFmtId="0" fontId="18" fillId="2" borderId="1" xfId="4" applyFont="1" applyFill="1" applyBorder="1" applyAlignment="1">
      <alignment horizontal="left" vertical="center"/>
    </xf>
    <xf numFmtId="0" fontId="0" fillId="0" borderId="1" xfId="8" applyFont="1" applyFill="1" applyBorder="1" applyAlignment="1">
      <alignment horizontal="left" vertical="center" wrapText="1"/>
    </xf>
    <xf numFmtId="0" fontId="7" fillId="0" borderId="0" xfId="2" applyFont="1" applyFill="1" applyAlignment="1">
      <alignment horizontal="right"/>
    </xf>
    <xf numFmtId="0" fontId="9" fillId="5" borderId="0" xfId="1" applyFont="1" applyFill="1"/>
    <xf numFmtId="0" fontId="1" fillId="0" borderId="0" xfId="20" applyFont="1" applyFill="1"/>
    <xf numFmtId="1" fontId="13" fillId="0" borderId="1" xfId="1" applyNumberFormat="1" applyFont="1" applyFill="1" applyBorder="1" applyAlignment="1">
      <alignment horizontal="center" vertical="center" wrapText="1"/>
    </xf>
    <xf numFmtId="0" fontId="73" fillId="0" borderId="0" xfId="19" applyFont="1" applyFill="1" applyBorder="1" applyAlignment="1">
      <alignment horizontal="left" vertical="top" wrapText="1"/>
    </xf>
    <xf numFmtId="0" fontId="37" fillId="0" borderId="0" xfId="19" applyFont="1" applyAlignment="1">
      <alignment vertical="top"/>
    </xf>
    <xf numFmtId="0" fontId="75" fillId="0" borderId="0" xfId="19" applyFont="1" applyFill="1" applyBorder="1" applyAlignment="1">
      <alignment horizontal="left" vertical="top"/>
    </xf>
    <xf numFmtId="0" fontId="39" fillId="0" borderId="0" xfId="19" applyFont="1" applyFill="1" applyBorder="1" applyAlignment="1">
      <alignment horizontal="left" vertical="top" wrapText="1"/>
    </xf>
    <xf numFmtId="0" fontId="75" fillId="0" borderId="0" xfId="19" applyFont="1" applyFill="1" applyBorder="1" applyAlignment="1">
      <alignment vertical="top"/>
    </xf>
    <xf numFmtId="0" fontId="9" fillId="0" borderId="0" xfId="19" applyFont="1" applyAlignment="1">
      <alignment vertical="top"/>
    </xf>
    <xf numFmtId="0" fontId="9" fillId="0" borderId="0" xfId="19" applyFont="1">
      <alignment wrapText="1"/>
    </xf>
    <xf numFmtId="0" fontId="39" fillId="2" borderId="27" xfId="19" applyFont="1" applyFill="1" applyBorder="1" applyAlignment="1">
      <alignment vertical="top" wrapText="1"/>
    </xf>
    <xf numFmtId="0" fontId="36" fillId="11" borderId="27" xfId="19" applyFont="1" applyFill="1" applyBorder="1" applyAlignment="1">
      <alignment vertical="top" wrapText="1"/>
    </xf>
    <xf numFmtId="0" fontId="39" fillId="2" borderId="27" xfId="19" applyFont="1" applyFill="1" applyBorder="1" applyAlignment="1">
      <alignment horizontal="center" vertical="center" wrapText="1"/>
    </xf>
    <xf numFmtId="3" fontId="9" fillId="0" borderId="0" xfId="2" applyNumberFormat="1" applyFont="1" applyFill="1" applyAlignment="1">
      <alignment horizontal="left" wrapText="1"/>
    </xf>
    <xf numFmtId="0" fontId="7" fillId="0" borderId="0" xfId="2" applyFont="1" applyFill="1" applyAlignment="1">
      <alignment horizontal="right" vertical="center"/>
    </xf>
    <xf numFmtId="0" fontId="30" fillId="0" borderId="11" xfId="17" applyFont="1" applyFill="1" applyBorder="1" applyAlignment="1">
      <alignment horizontal="center" vertical="center"/>
    </xf>
    <xf numFmtId="0" fontId="7" fillId="0" borderId="11" xfId="17" applyFont="1" applyFill="1" applyBorder="1" applyAlignment="1">
      <alignment horizontal="center" vertical="center"/>
    </xf>
    <xf numFmtId="3" fontId="13" fillId="0" borderId="1" xfId="21" applyNumberFormat="1" applyFont="1" applyFill="1" applyBorder="1" applyAlignment="1">
      <alignment vertical="center"/>
    </xf>
    <xf numFmtId="3" fontId="13" fillId="0" borderId="1" xfId="22" applyNumberFormat="1" applyFont="1" applyFill="1" applyBorder="1" applyAlignment="1">
      <alignment vertical="center"/>
    </xf>
    <xf numFmtId="3" fontId="51" fillId="2" borderId="1" xfId="4" applyNumberFormat="1" applyFont="1" applyFill="1" applyBorder="1" applyAlignment="1">
      <alignment horizontal="center" vertical="center" wrapText="1"/>
    </xf>
    <xf numFmtId="3" fontId="67" fillId="2" borderId="1" xfId="22" applyNumberFormat="1" applyFont="1" applyFill="1" applyBorder="1" applyAlignment="1">
      <alignment vertical="center"/>
    </xf>
    <xf numFmtId="3" fontId="67" fillId="2" borderId="1" xfId="20" applyNumberFormat="1" applyFont="1" applyFill="1" applyBorder="1" applyAlignment="1">
      <alignment horizontal="right" vertical="center" indent="1"/>
    </xf>
    <xf numFmtId="3" fontId="67" fillId="2" borderId="1" xfId="20" applyNumberFormat="1" applyFont="1" applyFill="1" applyBorder="1" applyAlignment="1">
      <alignment vertical="center"/>
    </xf>
    <xf numFmtId="3" fontId="67" fillId="2" borderId="1" xfId="0" applyNumberFormat="1" applyFont="1" applyFill="1" applyBorder="1" applyAlignment="1">
      <alignment horizontal="right" vertical="center"/>
    </xf>
    <xf numFmtId="0" fontId="13" fillId="18" borderId="1" xfId="1" applyFont="1" applyFill="1" applyBorder="1" applyAlignment="1">
      <alignment horizontal="center" vertical="center"/>
    </xf>
    <xf numFmtId="0" fontId="10" fillId="18" borderId="1" xfId="21" applyFont="1" applyFill="1" applyBorder="1" applyAlignment="1" applyProtection="1">
      <alignment horizontal="left" vertical="center" wrapText="1"/>
      <protection locked="0"/>
    </xf>
    <xf numFmtId="0" fontId="61" fillId="18" borderId="1" xfId="20" applyFont="1" applyFill="1" applyBorder="1" applyAlignment="1">
      <alignment horizontal="center" vertical="center" wrapText="1"/>
    </xf>
    <xf numFmtId="3" fontId="10" fillId="18" borderId="1" xfId="21" applyNumberFormat="1" applyFont="1" applyFill="1" applyBorder="1" applyAlignment="1">
      <alignment vertical="center"/>
    </xf>
    <xf numFmtId="0" fontId="13" fillId="18" borderId="1" xfId="21" applyFont="1" applyFill="1" applyBorder="1" applyAlignment="1" applyProtection="1">
      <alignment horizontal="left" vertical="center" wrapText="1"/>
      <protection locked="0"/>
    </xf>
    <xf numFmtId="0" fontId="11" fillId="18" borderId="1" xfId="20" applyFont="1" applyFill="1" applyBorder="1" applyAlignment="1">
      <alignment horizontal="center" vertical="center" wrapText="1"/>
    </xf>
    <xf numFmtId="3" fontId="11" fillId="18" borderId="1" xfId="20" applyNumberFormat="1" applyFont="1" applyFill="1" applyBorder="1" applyAlignment="1">
      <alignment horizontal="center" vertical="center" wrapText="1"/>
    </xf>
    <xf numFmtId="3" fontId="10" fillId="18" borderId="1" xfId="21" applyNumberFormat="1" applyFont="1" applyFill="1" applyBorder="1" applyAlignment="1">
      <alignment horizontal="right" vertical="center" indent="1"/>
    </xf>
    <xf numFmtId="3" fontId="10" fillId="2" borderId="1" xfId="21" applyNumberFormat="1" applyFont="1" applyFill="1" applyBorder="1" applyAlignment="1">
      <alignment vertical="center"/>
    </xf>
    <xf numFmtId="3" fontId="10" fillId="18" borderId="1" xfId="21" applyNumberFormat="1" applyFont="1" applyFill="1" applyBorder="1" applyAlignment="1">
      <alignment horizontal="center" vertical="center"/>
    </xf>
    <xf numFmtId="3" fontId="11" fillId="0" borderId="1" xfId="20" applyNumberFormat="1" applyFont="1" applyFill="1" applyBorder="1" applyAlignment="1">
      <alignment horizontal="center" vertical="center" wrapText="1"/>
    </xf>
    <xf numFmtId="3" fontId="13" fillId="16" borderId="1" xfId="0" applyNumberFormat="1" applyFont="1" applyFill="1" applyBorder="1" applyAlignment="1">
      <alignment horizontal="center" vertical="center" wrapText="1"/>
    </xf>
    <xf numFmtId="3" fontId="13" fillId="16" borderId="1" xfId="13" applyNumberFormat="1" applyFont="1" applyFill="1" applyBorder="1" applyAlignment="1">
      <alignment horizontal="center" vertical="center" wrapText="1"/>
    </xf>
    <xf numFmtId="3" fontId="14" fillId="16" borderId="1" xfId="22" applyNumberFormat="1" applyFont="1" applyFill="1" applyBorder="1" applyAlignment="1">
      <alignment vertical="center"/>
    </xf>
    <xf numFmtId="0" fontId="12" fillId="0" borderId="1" xfId="8" applyFont="1" applyFill="1" applyBorder="1" applyAlignment="1" applyProtection="1">
      <alignment vertical="center" wrapText="1"/>
      <protection locked="0"/>
    </xf>
    <xf numFmtId="49" fontId="12" fillId="0" borderId="1" xfId="12" applyNumberFormat="1" applyFont="1" applyFill="1" applyBorder="1" applyAlignment="1">
      <alignment horizontal="left" vertical="center" wrapText="1"/>
    </xf>
    <xf numFmtId="0" fontId="10" fillId="0" borderId="1" xfId="22" applyFont="1" applyFill="1" applyBorder="1" applyAlignment="1">
      <alignment horizontal="left" vertical="center" wrapText="1"/>
    </xf>
    <xf numFmtId="3" fontId="6" fillId="0" borderId="1" xfId="22" applyNumberFormat="1" applyFont="1" applyFill="1" applyBorder="1" applyAlignment="1">
      <alignment horizontal="center" vertical="center" wrapText="1"/>
    </xf>
    <xf numFmtId="0" fontId="7" fillId="5" borderId="0" xfId="2" applyFont="1" applyFill="1" applyAlignment="1">
      <alignment horizontal="center"/>
    </xf>
    <xf numFmtId="0" fontId="48" fillId="5" borderId="0" xfId="20" applyFont="1" applyFill="1"/>
    <xf numFmtId="0" fontId="30" fillId="0" borderId="30" xfId="17" applyFont="1" applyFill="1" applyBorder="1" applyAlignment="1">
      <alignment horizontal="right" vertical="center" wrapText="1" indent="1"/>
    </xf>
    <xf numFmtId="0" fontId="30" fillId="0" borderId="23" xfId="17" applyFont="1" applyFill="1" applyBorder="1" applyAlignment="1">
      <alignment horizontal="right" vertical="center" wrapText="1" indent="1"/>
    </xf>
    <xf numFmtId="3" fontId="30" fillId="0" borderId="30" xfId="17" applyNumberFormat="1" applyFont="1" applyFill="1" applyBorder="1" applyAlignment="1">
      <alignment horizontal="right" vertical="center" wrapText="1" indent="1"/>
    </xf>
    <xf numFmtId="0" fontId="7" fillId="0" borderId="0" xfId="1" applyFont="1" applyFill="1" applyBorder="1"/>
    <xf numFmtId="0" fontId="0" fillId="3" borderId="7" xfId="0" applyFill="1" applyBorder="1" applyAlignment="1">
      <alignment vertical="center" wrapText="1"/>
    </xf>
    <xf numFmtId="3" fontId="36" fillId="5" borderId="26" xfId="0" applyNumberFormat="1" applyFont="1" applyFill="1" applyBorder="1" applyAlignment="1">
      <alignment horizontal="right" vertical="center" wrapText="1"/>
    </xf>
    <xf numFmtId="0" fontId="8" fillId="2" borderId="7" xfId="5" applyFont="1" applyFill="1" applyBorder="1" applyAlignment="1">
      <alignment horizontal="center" vertical="center" wrapText="1"/>
    </xf>
    <xf numFmtId="0" fontId="34" fillId="2" borderId="1" xfId="0" applyFont="1" applyFill="1" applyBorder="1" applyAlignment="1">
      <alignment vertical="top"/>
    </xf>
    <xf numFmtId="0" fontId="0" fillId="2" borderId="1" xfId="0" applyFill="1" applyBorder="1" applyAlignment="1">
      <alignment vertical="top"/>
    </xf>
    <xf numFmtId="0" fontId="0" fillId="2" borderId="1" xfId="0" applyFill="1" applyBorder="1" applyAlignment="1">
      <alignment vertical="top" wrapText="1"/>
    </xf>
    <xf numFmtId="165" fontId="36" fillId="5" borderId="1" xfId="0" applyNumberFormat="1" applyFont="1" applyFill="1" applyBorder="1" applyAlignment="1">
      <alignment horizontal="center" vertical="center" wrapText="1"/>
    </xf>
    <xf numFmtId="0" fontId="36" fillId="5" borderId="1" xfId="0" applyFont="1" applyFill="1" applyBorder="1" applyAlignment="1">
      <alignment horizontal="center" vertical="center" wrapText="1"/>
    </xf>
    <xf numFmtId="0" fontId="70" fillId="5" borderId="1" xfId="0" applyNumberFormat="1" applyFont="1" applyFill="1" applyBorder="1" applyAlignment="1">
      <alignment horizontal="right" vertical="center" wrapText="1"/>
    </xf>
    <xf numFmtId="3" fontId="70" fillId="5" borderId="1" xfId="0" applyNumberFormat="1" applyFont="1" applyFill="1" applyBorder="1" applyAlignment="1">
      <alignment horizontal="right" vertical="center" wrapText="1"/>
    </xf>
    <xf numFmtId="0" fontId="18" fillId="2" borderId="1" xfId="4" applyFont="1" applyFill="1" applyBorder="1" applyAlignment="1">
      <alignment vertical="center"/>
    </xf>
    <xf numFmtId="0" fontId="6" fillId="0" borderId="0" xfId="1" applyFont="1" applyFill="1" applyBorder="1"/>
    <xf numFmtId="0" fontId="6" fillId="0" borderId="0" xfId="1" applyFont="1" applyFill="1" applyBorder="1" applyAlignment="1"/>
    <xf numFmtId="0" fontId="6" fillId="0" borderId="0" xfId="0" applyFont="1" applyFill="1" applyBorder="1" applyAlignment="1">
      <alignment wrapText="1"/>
    </xf>
    <xf numFmtId="3" fontId="6" fillId="0" borderId="0" xfId="0" applyNumberFormat="1" applyFont="1" applyFill="1" applyBorder="1" applyAlignment="1">
      <alignment horizontal="right" vertical="center"/>
    </xf>
    <xf numFmtId="3" fontId="6" fillId="0" borderId="0" xfId="1" applyNumberFormat="1" applyFont="1" applyFill="1" applyBorder="1" applyAlignment="1">
      <alignment horizontal="center" vertical="center"/>
    </xf>
    <xf numFmtId="3" fontId="6" fillId="0" borderId="0" xfId="1" applyNumberFormat="1" applyFont="1" applyFill="1" applyBorder="1" applyAlignment="1">
      <alignment horizontal="right" vertical="center"/>
    </xf>
    <xf numFmtId="0" fontId="13" fillId="8" borderId="25" xfId="17" applyFont="1" applyFill="1" applyBorder="1" applyAlignment="1">
      <alignment horizontal="center" vertical="center"/>
    </xf>
    <xf numFmtId="3" fontId="30" fillId="0" borderId="25" xfId="17" applyNumberFormat="1" applyFont="1" applyFill="1" applyBorder="1" applyAlignment="1">
      <alignment horizontal="right" vertical="center" wrapText="1" indent="1"/>
    </xf>
    <xf numFmtId="3" fontId="30" fillId="0" borderId="16" xfId="17" applyNumberFormat="1" applyFont="1" applyFill="1" applyBorder="1" applyAlignment="1">
      <alignment horizontal="right" vertical="center" wrapText="1" indent="1"/>
    </xf>
    <xf numFmtId="0" fontId="30" fillId="0" borderId="17" xfId="17" applyFont="1" applyFill="1" applyBorder="1" applyAlignment="1">
      <alignment horizontal="left" vertical="center" wrapText="1" indent="1"/>
    </xf>
    <xf numFmtId="0" fontId="10" fillId="0" borderId="1" xfId="0" applyFont="1" applyFill="1" applyBorder="1" applyAlignment="1">
      <alignment horizontal="left" vertical="center" wrapText="1"/>
    </xf>
    <xf numFmtId="0" fontId="72" fillId="0" borderId="1" xfId="0" applyFont="1" applyFill="1" applyBorder="1" applyAlignment="1">
      <alignment vertical="center" wrapText="1"/>
    </xf>
    <xf numFmtId="0" fontId="39" fillId="2" borderId="27" xfId="25" applyFont="1" applyFill="1" applyBorder="1" applyAlignment="1">
      <alignment vertical="top" wrapText="1"/>
    </xf>
    <xf numFmtId="165" fontId="36" fillId="0" borderId="27" xfId="25" applyNumberFormat="1" applyFont="1" applyFill="1" applyBorder="1" applyAlignment="1">
      <alignment horizontal="center" vertical="center" wrapText="1"/>
    </xf>
    <xf numFmtId="0" fontId="36" fillId="0" borderId="27" xfId="25" applyFont="1" applyFill="1" applyBorder="1" applyAlignment="1">
      <alignment vertical="center" wrapText="1"/>
    </xf>
    <xf numFmtId="165" fontId="36" fillId="5" borderId="27" xfId="25" applyNumberFormat="1" applyFont="1" applyFill="1" applyBorder="1" applyAlignment="1">
      <alignment horizontal="center" vertical="center" wrapText="1"/>
    </xf>
    <xf numFmtId="0" fontId="36" fillId="5" borderId="27" xfId="25" applyFont="1" applyFill="1" applyBorder="1" applyAlignment="1">
      <alignment vertical="center" wrapText="1"/>
    </xf>
    <xf numFmtId="0" fontId="36" fillId="11" borderId="27" xfId="25" applyFont="1" applyFill="1" applyBorder="1" applyAlignment="1">
      <alignment vertical="center" wrapText="1"/>
    </xf>
    <xf numFmtId="0" fontId="36" fillId="11" borderId="27" xfId="25" applyFont="1" applyFill="1" applyBorder="1" applyAlignment="1">
      <alignment horizontal="center" vertical="center" wrapText="1"/>
    </xf>
    <xf numFmtId="0" fontId="39" fillId="2" borderId="27" xfId="25" applyFont="1" applyFill="1" applyBorder="1" applyAlignment="1">
      <alignment horizontal="center" vertical="center" wrapText="1"/>
    </xf>
    <xf numFmtId="0" fontId="74" fillId="0" borderId="27" xfId="25" applyFont="1" applyFill="1" applyBorder="1" applyAlignment="1">
      <alignment vertical="center" wrapText="1"/>
    </xf>
    <xf numFmtId="0" fontId="74" fillId="5" borderId="27" xfId="25" applyFont="1" applyFill="1" applyBorder="1" applyAlignment="1">
      <alignment vertical="center" wrapText="1"/>
    </xf>
    <xf numFmtId="165" fontId="70" fillId="0" borderId="27" xfId="25" applyNumberFormat="1" applyFont="1" applyFill="1" applyBorder="1" applyAlignment="1">
      <alignment horizontal="right" vertical="center" wrapText="1"/>
    </xf>
    <xf numFmtId="3" fontId="74" fillId="0" borderId="27" xfId="25" applyNumberFormat="1" applyFont="1" applyFill="1" applyBorder="1" applyAlignment="1">
      <alignment horizontal="right" vertical="center" wrapText="1"/>
    </xf>
    <xf numFmtId="3" fontId="70" fillId="0" borderId="27" xfId="25" applyNumberFormat="1" applyFont="1" applyFill="1" applyBorder="1" applyAlignment="1">
      <alignment horizontal="right" vertical="center" wrapText="1"/>
    </xf>
    <xf numFmtId="165" fontId="70" fillId="11" borderId="27" xfId="25" applyNumberFormat="1" applyFont="1" applyFill="1" applyBorder="1" applyAlignment="1">
      <alignment horizontal="right" vertical="center" wrapText="1"/>
    </xf>
    <xf numFmtId="3" fontId="74" fillId="11" borderId="27" xfId="25" applyNumberFormat="1" applyFont="1" applyFill="1" applyBorder="1" applyAlignment="1">
      <alignment horizontal="right" vertical="center" wrapText="1"/>
    </xf>
    <xf numFmtId="3" fontId="70" fillId="11" borderId="27" xfId="25" applyNumberFormat="1" applyFont="1" applyFill="1" applyBorder="1" applyAlignment="1">
      <alignment horizontal="right" vertical="center" wrapText="1"/>
    </xf>
    <xf numFmtId="3" fontId="70" fillId="5" borderId="27" xfId="25" applyNumberFormat="1" applyFont="1" applyFill="1" applyBorder="1" applyAlignment="1">
      <alignment horizontal="right" vertical="center" wrapText="1"/>
    </xf>
    <xf numFmtId="0" fontId="70" fillId="0" borderId="0" xfId="25" applyFont="1" applyFill="1" applyBorder="1" applyAlignment="1">
      <alignment horizontal="right" wrapText="1"/>
    </xf>
    <xf numFmtId="0" fontId="9" fillId="0" borderId="1" xfId="0" applyNumberFormat="1" applyFont="1" applyFill="1" applyBorder="1" applyAlignment="1">
      <alignment horizontal="center" vertical="center"/>
    </xf>
    <xf numFmtId="0" fontId="18" fillId="3" borderId="32" xfId="3" applyFont="1" applyFill="1" applyBorder="1" applyAlignment="1">
      <alignment vertical="center"/>
    </xf>
    <xf numFmtId="3" fontId="8" fillId="4" borderId="1" xfId="5" applyNumberFormat="1" applyFont="1" applyFill="1" applyBorder="1" applyAlignment="1">
      <alignment horizontal="center" vertical="center" wrapText="1"/>
    </xf>
    <xf numFmtId="0" fontId="14" fillId="0" borderId="1" xfId="20" applyFont="1" applyFill="1" applyBorder="1" applyAlignment="1">
      <alignment horizontal="center" vertical="center" wrapText="1"/>
    </xf>
    <xf numFmtId="3" fontId="13" fillId="0" borderId="1" xfId="20" applyNumberFormat="1" applyFont="1" applyFill="1" applyBorder="1" applyAlignment="1">
      <alignment vertical="center"/>
    </xf>
    <xf numFmtId="0" fontId="57" fillId="0" borderId="1" xfId="20" applyFont="1" applyFill="1" applyBorder="1" applyAlignment="1">
      <alignment horizontal="left" vertical="center" wrapText="1"/>
    </xf>
    <xf numFmtId="3" fontId="13" fillId="0" borderId="1" xfId="21" applyNumberFormat="1" applyFont="1" applyFill="1" applyBorder="1" applyAlignment="1">
      <alignment horizontal="right" vertical="center"/>
    </xf>
    <xf numFmtId="3" fontId="13" fillId="0" borderId="1" xfId="21" applyNumberFormat="1" applyFont="1" applyFill="1" applyBorder="1" applyAlignment="1">
      <alignment horizontal="right" vertical="center" indent="1"/>
    </xf>
    <xf numFmtId="3" fontId="10" fillId="0" borderId="1" xfId="20" applyNumberFormat="1" applyFont="1" applyFill="1" applyBorder="1" applyAlignment="1">
      <alignment vertical="center"/>
    </xf>
    <xf numFmtId="0" fontId="11" fillId="0" borderId="1" xfId="0" applyFont="1" applyFill="1" applyBorder="1" applyAlignment="1">
      <alignment horizontal="center" vertical="center" wrapText="1"/>
    </xf>
    <xf numFmtId="3" fontId="13" fillId="0" borderId="1" xfId="0" applyNumberFormat="1" applyFont="1" applyFill="1" applyBorder="1" applyAlignment="1">
      <alignment horizontal="right" vertical="center"/>
    </xf>
    <xf numFmtId="0" fontId="0"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right" vertical="center"/>
    </xf>
    <xf numFmtId="0" fontId="11" fillId="0" borderId="1" xfId="0" applyFont="1" applyFill="1" applyBorder="1" applyAlignment="1" applyProtection="1">
      <alignment horizontal="left" vertical="center" wrapText="1"/>
      <protection locked="0"/>
    </xf>
    <xf numFmtId="3" fontId="10" fillId="0" borderId="1"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12" fillId="0" borderId="1" xfId="0" applyFont="1" applyFill="1" applyBorder="1" applyAlignment="1" applyProtection="1">
      <alignment vertical="center" wrapText="1"/>
      <protection locked="0"/>
    </xf>
    <xf numFmtId="0" fontId="33" fillId="4" borderId="27" xfId="25" applyFont="1" applyFill="1" applyBorder="1" applyAlignment="1">
      <alignment horizontal="center" vertical="center" wrapText="1"/>
    </xf>
    <xf numFmtId="3" fontId="13" fillId="0" borderId="1" xfId="20" applyNumberFormat="1" applyFont="1" applyFill="1" applyBorder="1" applyAlignment="1">
      <alignment horizontal="center" vertical="center"/>
    </xf>
    <xf numFmtId="0" fontId="19" fillId="2" borderId="1" xfId="5" applyFont="1" applyFill="1" applyBorder="1" applyAlignment="1">
      <alignment horizontal="center" vertical="center" wrapText="1"/>
    </xf>
    <xf numFmtId="0" fontId="78" fillId="0" borderId="0" xfId="14" applyFont="1" applyAlignment="1">
      <alignment horizontal="right" vertical="center"/>
    </xf>
    <xf numFmtId="3" fontId="78" fillId="0" borderId="0" xfId="14" applyNumberFormat="1" applyFont="1" applyAlignment="1">
      <alignment vertical="center"/>
    </xf>
    <xf numFmtId="0" fontId="7" fillId="7" borderId="34" xfId="17" applyFont="1" applyFill="1" applyBorder="1" applyAlignment="1">
      <alignment horizontal="center" vertical="center" wrapText="1"/>
    </xf>
    <xf numFmtId="0" fontId="7" fillId="7" borderId="18" xfId="17" applyFont="1" applyFill="1" applyBorder="1" applyAlignment="1">
      <alignment horizontal="center" vertical="center" wrapText="1"/>
    </xf>
    <xf numFmtId="0" fontId="7" fillId="7" borderId="34" xfId="18" applyFont="1" applyFill="1" applyBorder="1" applyAlignment="1">
      <alignment horizontal="center" vertical="center" wrapText="1"/>
    </xf>
    <xf numFmtId="3" fontId="78" fillId="0" borderId="28" xfId="14" applyNumberFormat="1" applyFont="1" applyBorder="1" applyAlignment="1">
      <alignment vertical="center"/>
    </xf>
    <xf numFmtId="3" fontId="80" fillId="0" borderId="0" xfId="14" applyNumberFormat="1" applyFont="1" applyAlignment="1">
      <alignment vertical="center"/>
    </xf>
    <xf numFmtId="3" fontId="19" fillId="2" borderId="7" xfId="4" applyNumberFormat="1" applyFont="1" applyFill="1" applyBorder="1" applyAlignment="1">
      <alignment horizontal="center" vertical="center" wrapText="1"/>
    </xf>
    <xf numFmtId="3" fontId="13" fillId="0" borderId="7" xfId="10" applyNumberFormat="1" applyFont="1" applyFill="1" applyBorder="1" applyAlignment="1">
      <alignment horizontal="center" vertical="center"/>
    </xf>
    <xf numFmtId="3" fontId="13" fillId="0" borderId="7" xfId="0" applyNumberFormat="1" applyFont="1" applyFill="1" applyBorder="1" applyAlignment="1">
      <alignment horizontal="center" vertical="center"/>
    </xf>
    <xf numFmtId="3" fontId="43" fillId="14" borderId="7" xfId="0" applyNumberFormat="1" applyFont="1" applyFill="1" applyBorder="1" applyAlignment="1">
      <alignment horizontal="center" vertical="center"/>
    </xf>
    <xf numFmtId="3" fontId="18" fillId="2" borderId="7" xfId="5" applyNumberFormat="1" applyFont="1" applyFill="1" applyBorder="1" applyAlignment="1">
      <alignment horizontal="center" vertical="center" wrapText="1"/>
    </xf>
    <xf numFmtId="0" fontId="0" fillId="0" borderId="1" xfId="0" applyFont="1" applyFill="1" applyBorder="1" applyAlignment="1">
      <alignment vertical="center" wrapText="1"/>
    </xf>
    <xf numFmtId="0" fontId="13" fillId="0" borderId="1" xfId="21" applyFont="1" applyFill="1" applyBorder="1" applyAlignment="1" applyProtection="1">
      <alignment horizontal="center" vertical="center" wrapText="1"/>
      <protection locked="0"/>
    </xf>
    <xf numFmtId="3" fontId="13" fillId="0" borderId="35" xfId="0" applyNumberFormat="1" applyFont="1" applyFill="1" applyBorder="1" applyAlignment="1">
      <alignment horizontal="center" vertical="center"/>
    </xf>
    <xf numFmtId="3" fontId="13" fillId="0" borderId="36" xfId="0" applyNumberFormat="1" applyFont="1" applyFill="1" applyBorder="1" applyAlignment="1">
      <alignment horizontal="center" vertical="center"/>
    </xf>
    <xf numFmtId="0" fontId="9" fillId="0" borderId="1" xfId="21" applyFont="1" applyFill="1" applyBorder="1" applyAlignment="1" applyProtection="1">
      <alignment horizontal="left" vertical="center" wrapText="1"/>
      <protection locked="0"/>
    </xf>
    <xf numFmtId="0" fontId="39" fillId="2" borderId="26" xfId="19" applyFont="1" applyFill="1" applyBorder="1" applyAlignment="1">
      <alignment vertical="top" wrapText="1"/>
    </xf>
    <xf numFmtId="3" fontId="70" fillId="5" borderId="26" xfId="19" applyNumberFormat="1" applyFont="1" applyFill="1" applyBorder="1" applyAlignment="1">
      <alignment horizontal="center" vertical="center" wrapText="1"/>
    </xf>
    <xf numFmtId="3" fontId="76" fillId="2" borderId="26" xfId="19" applyNumberFormat="1" applyFont="1" applyFill="1" applyBorder="1" applyAlignment="1">
      <alignment horizontal="center" vertical="center" wrapText="1"/>
    </xf>
    <xf numFmtId="0" fontId="33" fillId="4" borderId="1" xfId="19" applyFont="1" applyFill="1" applyBorder="1" applyAlignment="1">
      <alignment horizontal="center" vertical="center" wrapText="1"/>
    </xf>
    <xf numFmtId="0" fontId="39" fillId="2" borderId="1" xfId="19" applyFont="1" applyFill="1" applyBorder="1" applyAlignment="1">
      <alignment vertical="top" wrapText="1"/>
    </xf>
    <xf numFmtId="165" fontId="70" fillId="5" borderId="1" xfId="19" applyNumberFormat="1" applyFont="1" applyFill="1" applyBorder="1" applyAlignment="1">
      <alignment horizontal="center" vertical="center" wrapText="1"/>
    </xf>
    <xf numFmtId="0" fontId="70" fillId="5" borderId="1" xfId="19" applyFont="1" applyFill="1" applyBorder="1" applyAlignment="1">
      <alignment horizontal="center" vertical="center" wrapText="1"/>
    </xf>
    <xf numFmtId="0" fontId="36" fillId="5" borderId="1" xfId="19" applyFont="1" applyFill="1" applyBorder="1" applyAlignment="1">
      <alignment horizontal="center" vertical="center" wrapText="1"/>
    </xf>
    <xf numFmtId="0" fontId="70" fillId="0" borderId="1" xfId="19" applyFont="1" applyFill="1" applyBorder="1" applyAlignment="1">
      <alignment vertical="center" wrapText="1"/>
    </xf>
    <xf numFmtId="0" fontId="75" fillId="11" borderId="1" xfId="19" applyFont="1" applyFill="1" applyBorder="1" applyAlignment="1">
      <alignment vertical="center" wrapText="1"/>
    </xf>
    <xf numFmtId="0" fontId="75" fillId="11" borderId="1" xfId="19" applyFont="1" applyFill="1" applyBorder="1" applyAlignment="1">
      <alignment horizontal="left" vertical="center" wrapText="1"/>
    </xf>
    <xf numFmtId="3" fontId="70" fillId="5" borderId="1" xfId="19" applyNumberFormat="1" applyFont="1" applyFill="1" applyBorder="1" applyAlignment="1">
      <alignment horizontal="right" vertical="center" wrapText="1"/>
    </xf>
    <xf numFmtId="3" fontId="74" fillId="2" borderId="1" xfId="19" applyNumberFormat="1" applyFont="1" applyFill="1" applyBorder="1" applyAlignment="1">
      <alignment horizontal="right" vertical="center" wrapText="1"/>
    </xf>
    <xf numFmtId="3" fontId="76" fillId="2" borderId="38" xfId="19" applyNumberFormat="1" applyFont="1" applyFill="1" applyBorder="1" applyAlignment="1">
      <alignment horizontal="right" vertical="center" wrapText="1"/>
    </xf>
    <xf numFmtId="3" fontId="8" fillId="4" borderId="27" xfId="5" applyNumberFormat="1" applyFont="1" applyFill="1" applyBorder="1" applyAlignment="1">
      <alignment horizontal="center" vertical="center" wrapText="1"/>
    </xf>
    <xf numFmtId="3" fontId="19" fillId="2" borderId="27" xfId="4" applyNumberFormat="1" applyFont="1" applyFill="1" applyBorder="1" applyAlignment="1">
      <alignment horizontal="right" vertical="center" wrapText="1"/>
    </xf>
    <xf numFmtId="3" fontId="13" fillId="0" borderId="27" xfId="21" applyNumberFormat="1" applyFont="1" applyFill="1" applyBorder="1" applyAlignment="1">
      <alignment vertical="center"/>
    </xf>
    <xf numFmtId="0" fontId="59" fillId="0" borderId="27" xfId="20" applyNumberFormat="1" applyFont="1" applyFill="1" applyBorder="1" applyAlignment="1">
      <alignment horizontal="center" vertical="center"/>
    </xf>
    <xf numFmtId="3" fontId="10" fillId="2" borderId="27" xfId="20" applyNumberFormat="1" applyFont="1" applyFill="1" applyBorder="1" applyAlignment="1">
      <alignment vertical="center"/>
    </xf>
    <xf numFmtId="0" fontId="18" fillId="2" borderId="27" xfId="4" applyFont="1" applyFill="1" applyBorder="1" applyAlignment="1">
      <alignment horizontal="left" vertical="center"/>
    </xf>
    <xf numFmtId="3" fontId="18" fillId="2" borderId="27" xfId="5" applyNumberFormat="1" applyFont="1" applyFill="1" applyBorder="1" applyAlignment="1">
      <alignment horizontal="right" vertical="center" wrapText="1"/>
    </xf>
    <xf numFmtId="49" fontId="13" fillId="0" borderId="1" xfId="20" applyNumberFormat="1" applyFont="1" applyBorder="1" applyAlignment="1">
      <alignment horizontal="center" vertical="center" wrapText="1"/>
    </xf>
    <xf numFmtId="3" fontId="30" fillId="2" borderId="15" xfId="17" applyNumberFormat="1" applyFont="1" applyFill="1" applyBorder="1" applyAlignment="1">
      <alignment horizontal="right" vertical="center" wrapText="1" indent="1"/>
    </xf>
    <xf numFmtId="3" fontId="30" fillId="2" borderId="14" xfId="16" applyNumberFormat="1" applyFont="1" applyFill="1" applyBorder="1" applyAlignment="1">
      <alignment horizontal="right" vertical="center" indent="1"/>
    </xf>
    <xf numFmtId="3" fontId="30" fillId="2" borderId="12" xfId="16" applyNumberFormat="1" applyFont="1" applyFill="1" applyBorder="1" applyAlignment="1">
      <alignment horizontal="right" vertical="center" indent="1"/>
    </xf>
    <xf numFmtId="3" fontId="30" fillId="2" borderId="17" xfId="17" applyNumberFormat="1" applyFont="1" applyFill="1" applyBorder="1" applyAlignment="1">
      <alignment horizontal="right" vertical="center" wrapText="1" indent="1"/>
    </xf>
    <xf numFmtId="3" fontId="30" fillId="2" borderId="21" xfId="17" applyNumberFormat="1" applyFont="1" applyFill="1" applyBorder="1" applyAlignment="1">
      <alignment horizontal="right" vertical="center" wrapText="1" indent="1"/>
    </xf>
    <xf numFmtId="3" fontId="7" fillId="10" borderId="10" xfId="16" applyNumberFormat="1" applyFont="1" applyFill="1" applyBorder="1" applyAlignment="1">
      <alignment horizontal="right" vertical="center" indent="1"/>
    </xf>
    <xf numFmtId="3" fontId="18" fillId="2" borderId="8" xfId="17" applyNumberFormat="1" applyFont="1" applyFill="1" applyBorder="1" applyAlignment="1">
      <alignment horizontal="right" vertical="center" indent="1"/>
    </xf>
    <xf numFmtId="3" fontId="14" fillId="0" borderId="1" xfId="0" applyNumberFormat="1" applyFont="1" applyFill="1" applyBorder="1" applyAlignment="1">
      <alignment horizontal="right" vertical="center"/>
    </xf>
    <xf numFmtId="3" fontId="10" fillId="2" borderId="1" xfId="20" applyNumberFormat="1" applyFont="1" applyFill="1" applyBorder="1" applyAlignment="1">
      <alignment vertical="center"/>
    </xf>
    <xf numFmtId="3" fontId="67" fillId="2" borderId="1" xfId="20" applyNumberFormat="1" applyFont="1" applyFill="1" applyBorder="1" applyAlignment="1">
      <alignment vertical="center"/>
    </xf>
    <xf numFmtId="1" fontId="66" fillId="0" borderId="1" xfId="0" applyNumberFormat="1" applyFont="1" applyFill="1" applyBorder="1" applyAlignment="1">
      <alignment horizontal="center" vertical="center"/>
    </xf>
    <xf numFmtId="0" fontId="67" fillId="0" borderId="1" xfId="0" applyFont="1" applyFill="1" applyBorder="1" applyAlignment="1" applyProtection="1">
      <alignment vertical="center" wrapText="1"/>
      <protection locked="0"/>
    </xf>
    <xf numFmtId="0" fontId="81" fillId="0" borderId="1" xfId="0" applyFont="1" applyFill="1" applyBorder="1" applyAlignment="1">
      <alignment vertical="center" wrapText="1"/>
    </xf>
    <xf numFmtId="0" fontId="48" fillId="5" borderId="1" xfId="20" applyNumberFormat="1" applyFont="1" applyFill="1" applyBorder="1" applyAlignment="1">
      <alignment horizontal="center" vertical="center"/>
    </xf>
    <xf numFmtId="0" fontId="9" fillId="0" borderId="1" xfId="20" applyNumberFormat="1" applyFont="1" applyFill="1" applyBorder="1" applyAlignment="1">
      <alignment horizontal="center" vertical="center" wrapText="1"/>
    </xf>
    <xf numFmtId="0" fontId="82" fillId="18" borderId="1" xfId="20" applyNumberFormat="1" applyFont="1" applyFill="1" applyBorder="1" applyAlignment="1">
      <alignment horizontal="center" vertical="center" wrapText="1"/>
    </xf>
    <xf numFmtId="0" fontId="48" fillId="0" borderId="1" xfId="20" applyNumberFormat="1" applyFont="1" applyFill="1" applyBorder="1" applyAlignment="1">
      <alignment horizontal="center" vertical="center" wrapText="1"/>
    </xf>
    <xf numFmtId="0" fontId="82" fillId="18" borderId="1" xfId="20" applyNumberFormat="1" applyFont="1" applyFill="1" applyBorder="1" applyAlignment="1">
      <alignment horizontal="center" vertical="center"/>
    </xf>
    <xf numFmtId="0" fontId="48" fillId="18" borderId="1" xfId="2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0" fontId="18" fillId="0" borderId="19" xfId="17" applyFont="1" applyFill="1" applyBorder="1" applyAlignment="1">
      <alignment horizontal="left" vertical="center" indent="1"/>
    </xf>
    <xf numFmtId="0" fontId="18" fillId="0" borderId="28" xfId="17" applyFont="1" applyFill="1" applyBorder="1" applyAlignment="1">
      <alignment horizontal="left" vertical="center" indent="1"/>
    </xf>
    <xf numFmtId="0" fontId="31" fillId="10" borderId="19" xfId="17" applyFont="1" applyFill="1" applyBorder="1" applyAlignment="1">
      <alignment horizontal="left" vertical="center" indent="1"/>
    </xf>
    <xf numFmtId="0" fontId="31" fillId="10" borderId="9" xfId="17" applyFont="1" applyFill="1" applyBorder="1" applyAlignment="1">
      <alignment horizontal="left" vertical="center" indent="1"/>
    </xf>
    <xf numFmtId="0" fontId="18" fillId="0" borderId="9" xfId="17" applyFont="1" applyFill="1" applyBorder="1" applyAlignment="1">
      <alignment horizontal="left" vertical="center" indent="1"/>
    </xf>
    <xf numFmtId="0" fontId="13" fillId="8" borderId="11" xfId="17" applyFont="1" applyFill="1" applyBorder="1" applyAlignment="1">
      <alignment horizontal="center" vertical="center"/>
    </xf>
    <xf numFmtId="0" fontId="13" fillId="8" borderId="16" xfId="17" applyFont="1" applyFill="1" applyBorder="1" applyAlignment="1">
      <alignment horizontal="center" vertical="center"/>
    </xf>
    <xf numFmtId="0" fontId="13" fillId="8" borderId="18" xfId="17" applyFont="1" applyFill="1" applyBorder="1" applyAlignment="1">
      <alignment horizontal="center" vertical="center"/>
    </xf>
    <xf numFmtId="0" fontId="31" fillId="9" borderId="19" xfId="17" applyFont="1" applyFill="1" applyBorder="1" applyAlignment="1">
      <alignment horizontal="left" vertical="center" indent="1"/>
    </xf>
    <xf numFmtId="0" fontId="31" fillId="9" borderId="9" xfId="17" applyFont="1" applyFill="1" applyBorder="1" applyAlignment="1">
      <alignment horizontal="left" vertical="center" indent="1"/>
    </xf>
    <xf numFmtId="0" fontId="31" fillId="9" borderId="22" xfId="17" applyFont="1" applyFill="1" applyBorder="1" applyAlignment="1">
      <alignment horizontal="left" vertical="center" indent="1"/>
    </xf>
    <xf numFmtId="0" fontId="7" fillId="7" borderId="19" xfId="17" applyFont="1" applyFill="1" applyBorder="1" applyAlignment="1">
      <alignment horizontal="center" vertical="center" wrapText="1"/>
    </xf>
    <xf numFmtId="0" fontId="7" fillId="7" borderId="9" xfId="17" applyFont="1" applyFill="1" applyBorder="1" applyAlignment="1">
      <alignment horizontal="center" vertical="center" wrapText="1"/>
    </xf>
    <xf numFmtId="0" fontId="7" fillId="7" borderId="10" xfId="17" applyFont="1" applyFill="1" applyBorder="1" applyAlignment="1">
      <alignment horizontal="center" vertical="center" wrapText="1"/>
    </xf>
    <xf numFmtId="0" fontId="30" fillId="0" borderId="11" xfId="17" applyFont="1" applyFill="1" applyBorder="1" applyAlignment="1">
      <alignment horizontal="center" vertical="center"/>
    </xf>
    <xf numFmtId="0" fontId="30" fillId="0" borderId="16" xfId="17" applyFont="1" applyFill="1" applyBorder="1" applyAlignment="1">
      <alignment horizontal="center" vertical="center"/>
    </xf>
    <xf numFmtId="0" fontId="30" fillId="0" borderId="18" xfId="17" applyFont="1" applyFill="1" applyBorder="1" applyAlignment="1">
      <alignment horizontal="center" vertical="center"/>
    </xf>
    <xf numFmtId="0" fontId="31" fillId="2" borderId="8" xfId="17" applyFont="1" applyFill="1" applyBorder="1" applyAlignment="1">
      <alignment horizontal="left" vertical="center" indent="1"/>
    </xf>
    <xf numFmtId="0" fontId="31" fillId="2" borderId="19" xfId="17" applyFont="1" applyFill="1" applyBorder="1" applyAlignment="1">
      <alignment horizontal="left" vertical="center" indent="1"/>
    </xf>
    <xf numFmtId="0" fontId="31" fillId="2" borderId="9" xfId="17" applyFont="1" applyFill="1" applyBorder="1" applyAlignment="1">
      <alignment horizontal="left" vertical="center" indent="1"/>
    </xf>
    <xf numFmtId="0" fontId="24" fillId="0" borderId="22" xfId="0" applyFont="1" applyFill="1" applyBorder="1" applyAlignment="1">
      <alignment horizontal="center" wrapText="1"/>
    </xf>
    <xf numFmtId="0" fontId="24" fillId="0" borderId="25" xfId="0" applyFont="1" applyFill="1" applyBorder="1" applyAlignment="1">
      <alignment horizontal="center" wrapText="1"/>
    </xf>
    <xf numFmtId="0" fontId="24" fillId="0" borderId="29" xfId="0" applyFont="1" applyFill="1" applyBorder="1" applyAlignment="1">
      <alignment horizontal="center" wrapText="1"/>
    </xf>
    <xf numFmtId="3" fontId="79" fillId="0" borderId="33" xfId="14" applyNumberFormat="1" applyFont="1" applyBorder="1" applyAlignment="1">
      <alignment horizontal="center"/>
    </xf>
    <xf numFmtId="0" fontId="7" fillId="7" borderId="8" xfId="17" applyFont="1" applyFill="1" applyBorder="1" applyAlignment="1">
      <alignment horizontal="center" vertical="center" wrapText="1"/>
    </xf>
    <xf numFmtId="0" fontId="30" fillId="0" borderId="11" xfId="17" applyFont="1" applyFill="1" applyBorder="1" applyAlignment="1">
      <alignment horizontal="center" vertical="center" wrapText="1"/>
    </xf>
    <xf numFmtId="0" fontId="30" fillId="0" borderId="16" xfId="17" applyFont="1" applyFill="1" applyBorder="1" applyAlignment="1">
      <alignment horizontal="center" vertical="center" wrapText="1"/>
    </xf>
    <xf numFmtId="0" fontId="30" fillId="0" borderId="18" xfId="17" applyFont="1" applyFill="1" applyBorder="1" applyAlignment="1">
      <alignment horizontal="center" vertical="center" wrapText="1"/>
    </xf>
    <xf numFmtId="0" fontId="7" fillId="0" borderId="16" xfId="17" applyFont="1" applyFill="1" applyBorder="1" applyAlignment="1">
      <alignment horizontal="center" vertical="center"/>
    </xf>
    <xf numFmtId="0" fontId="7" fillId="0" borderId="18" xfId="17" applyFont="1" applyFill="1" applyBorder="1" applyAlignment="1">
      <alignment horizontal="center" vertical="center"/>
    </xf>
    <xf numFmtId="0" fontId="53" fillId="0" borderId="11" xfId="17" applyFont="1" applyFill="1" applyBorder="1" applyAlignment="1">
      <alignment horizontal="center" vertical="center"/>
    </xf>
    <xf numFmtId="0" fontId="53" fillId="0" borderId="16" xfId="17" applyFont="1" applyFill="1" applyBorder="1" applyAlignment="1">
      <alignment horizontal="center" vertical="center"/>
    </xf>
    <xf numFmtId="0" fontId="13" fillId="8" borderId="22" xfId="17" applyFont="1" applyFill="1" applyBorder="1" applyAlignment="1">
      <alignment horizontal="center" vertical="center"/>
    </xf>
    <xf numFmtId="0" fontId="13" fillId="8" borderId="25" xfId="17" applyFont="1" applyFill="1" applyBorder="1" applyAlignment="1">
      <alignment horizontal="center" vertical="center"/>
    </xf>
    <xf numFmtId="0" fontId="0" fillId="0" borderId="1" xfId="8" applyFont="1" applyFill="1" applyBorder="1" applyAlignment="1">
      <alignment horizontal="left" vertical="center" wrapText="1"/>
    </xf>
    <xf numFmtId="0" fontId="11" fillId="0" borderId="1" xfId="8" applyFont="1" applyFill="1" applyBorder="1" applyAlignment="1">
      <alignment horizontal="center" vertical="center" wrapText="1"/>
    </xf>
    <xf numFmtId="3" fontId="13" fillId="0" borderId="1" xfId="8" applyNumberFormat="1" applyFont="1" applyFill="1" applyBorder="1" applyAlignment="1">
      <alignment horizontal="right" vertical="center"/>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lignment horizontal="center" vertical="center" wrapText="1"/>
    </xf>
    <xf numFmtId="0" fontId="6" fillId="0" borderId="1" xfId="8" applyFont="1" applyFill="1" applyBorder="1" applyAlignment="1">
      <alignment horizontal="center" vertical="center"/>
    </xf>
    <xf numFmtId="0" fontId="12" fillId="0" borderId="1" xfId="8"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0" fillId="0" borderId="1" xfId="0" applyFont="1" applyFill="1" applyBorder="1" applyAlignment="1">
      <alignment horizontal="center" vertical="center"/>
    </xf>
    <xf numFmtId="3" fontId="13" fillId="0" borderId="1" xfId="10" applyNumberFormat="1" applyFont="1" applyFill="1" applyBorder="1" applyAlignment="1">
      <alignment horizontal="right" vertical="center"/>
    </xf>
    <xf numFmtId="0" fontId="18" fillId="3" borderId="1" xfId="3" applyFont="1" applyFill="1" applyBorder="1" applyAlignment="1">
      <alignment horizontal="left" vertical="center"/>
    </xf>
    <xf numFmtId="0" fontId="8" fillId="4" borderId="1" xfId="4" applyFont="1" applyFill="1" applyBorder="1" applyAlignment="1">
      <alignment horizontal="center" vertical="center" textRotation="90" wrapText="1"/>
    </xf>
    <xf numFmtId="0" fontId="8" fillId="4" borderId="1" xfId="4" applyFont="1" applyFill="1" applyBorder="1" applyAlignment="1">
      <alignment horizontal="center" vertical="center" wrapText="1"/>
    </xf>
    <xf numFmtId="164" fontId="8" fillId="4" borderId="1" xfId="4" applyNumberFormat="1" applyFont="1" applyFill="1" applyBorder="1" applyAlignment="1">
      <alignment horizontal="center" vertical="center" wrapText="1"/>
    </xf>
    <xf numFmtId="3" fontId="8" fillId="4" borderId="1" xfId="4" applyNumberFormat="1" applyFont="1" applyFill="1" applyBorder="1" applyAlignment="1">
      <alignment horizontal="center" vertical="center" wrapText="1"/>
    </xf>
    <xf numFmtId="3" fontId="13" fillId="0" borderId="5" xfId="8" applyNumberFormat="1" applyFont="1" applyFill="1" applyBorder="1" applyAlignment="1">
      <alignment horizontal="center" vertical="center"/>
    </xf>
    <xf numFmtId="3" fontId="13" fillId="0" borderId="6" xfId="8" applyNumberFormat="1" applyFont="1" applyFill="1" applyBorder="1" applyAlignment="1">
      <alignment horizontal="center" vertical="center"/>
    </xf>
    <xf numFmtId="3" fontId="13" fillId="0" borderId="4" xfId="8" applyNumberFormat="1" applyFont="1" applyFill="1" applyBorder="1" applyAlignment="1">
      <alignment horizontal="center" vertical="center"/>
    </xf>
    <xf numFmtId="0" fontId="0" fillId="0" borderId="1" xfId="8" applyNumberFormat="1" applyFont="1" applyFill="1" applyBorder="1" applyAlignment="1">
      <alignment horizontal="center" vertical="center" wrapText="1"/>
    </xf>
    <xf numFmtId="0" fontId="6" fillId="0" borderId="1" xfId="8" applyNumberFormat="1" applyFont="1" applyFill="1" applyBorder="1" applyAlignment="1">
      <alignment horizontal="center" vertical="center" wrapText="1"/>
    </xf>
    <xf numFmtId="3" fontId="14" fillId="0" borderId="1" xfId="8" applyNumberFormat="1" applyFont="1" applyFill="1" applyBorder="1" applyAlignment="1">
      <alignment horizontal="right" vertical="center"/>
    </xf>
    <xf numFmtId="3" fontId="10" fillId="0" borderId="1" xfId="8" applyNumberFormat="1" applyFont="1" applyFill="1" applyBorder="1" applyAlignment="1">
      <alignment horizontal="right" vertical="center"/>
    </xf>
    <xf numFmtId="164" fontId="8" fillId="4" borderId="1" xfId="4" applyNumberFormat="1" applyFont="1" applyFill="1" applyBorder="1" applyAlignment="1">
      <alignment horizontal="center" vertical="center" textRotation="90" wrapText="1"/>
    </xf>
    <xf numFmtId="3" fontId="7" fillId="4" borderId="1" xfId="2" applyNumberFormat="1" applyFont="1" applyFill="1" applyBorder="1" applyAlignment="1">
      <alignment horizontal="center" vertical="center"/>
    </xf>
    <xf numFmtId="3" fontId="8" fillId="4" borderId="5" xfId="4" applyNumberFormat="1" applyFont="1" applyFill="1" applyBorder="1" applyAlignment="1">
      <alignment horizontal="center" vertical="center" wrapText="1"/>
    </xf>
    <xf numFmtId="3" fontId="8" fillId="4" borderId="4" xfId="4" applyNumberFormat="1" applyFont="1" applyFill="1" applyBorder="1" applyAlignment="1">
      <alignment horizontal="center" vertical="center" wrapText="1"/>
    </xf>
    <xf numFmtId="3" fontId="10" fillId="0" borderId="1" xfId="0" applyNumberFormat="1" applyFont="1" applyFill="1" applyBorder="1" applyAlignment="1">
      <alignment horizontal="right" vertical="center"/>
    </xf>
    <xf numFmtId="3" fontId="13" fillId="0" borderId="1" xfId="0" applyNumberFormat="1" applyFont="1" applyFill="1" applyBorder="1" applyAlignment="1">
      <alignment horizontal="right" vertical="center"/>
    </xf>
    <xf numFmtId="3" fontId="14" fillId="0" borderId="1" xfId="0" applyNumberFormat="1" applyFont="1" applyFill="1" applyBorder="1" applyAlignment="1">
      <alignment horizontal="right" vertical="center"/>
    </xf>
    <xf numFmtId="0" fontId="6" fillId="0" borderId="1" xfId="0" applyNumberFormat="1" applyFont="1" applyFill="1" applyBorder="1" applyAlignment="1">
      <alignment horizontal="center" vertical="center"/>
    </xf>
    <xf numFmtId="3" fontId="8" fillId="4" borderId="1" xfId="2" applyNumberFormat="1" applyFont="1" applyFill="1" applyBorder="1" applyAlignment="1">
      <alignment horizontal="center" vertical="center"/>
    </xf>
    <xf numFmtId="0" fontId="8" fillId="4" borderId="1" xfId="5" applyFont="1" applyFill="1" applyBorder="1" applyAlignment="1">
      <alignment horizontal="center" vertical="center" wrapText="1"/>
    </xf>
    <xf numFmtId="3" fontId="8" fillId="4" borderId="1" xfId="5" applyNumberFormat="1" applyFont="1" applyFill="1" applyBorder="1" applyAlignment="1">
      <alignment horizontal="center" vertical="center" wrapText="1"/>
    </xf>
    <xf numFmtId="3" fontId="13" fillId="0" borderId="1" xfId="20" applyNumberFormat="1" applyFont="1" applyFill="1" applyBorder="1" applyAlignment="1">
      <alignment vertical="center"/>
    </xf>
    <xf numFmtId="0" fontId="3" fillId="0" borderId="1" xfId="20" applyBorder="1" applyAlignment="1">
      <alignment vertical="center"/>
    </xf>
    <xf numFmtId="3" fontId="10" fillId="0" borderId="1" xfId="20" applyNumberFormat="1" applyFont="1" applyFill="1" applyBorder="1" applyAlignment="1">
      <alignment vertical="center"/>
    </xf>
    <xf numFmtId="3" fontId="13" fillId="0" borderId="1" xfId="21" applyNumberFormat="1" applyFont="1" applyFill="1" applyBorder="1" applyAlignment="1">
      <alignment horizontal="right" vertical="center"/>
    </xf>
    <xf numFmtId="0" fontId="14" fillId="0" borderId="1" xfId="20" applyFont="1" applyFill="1" applyBorder="1" applyAlignment="1">
      <alignment horizontal="center" vertical="center" wrapText="1"/>
    </xf>
    <xf numFmtId="0" fontId="14" fillId="0" borderId="1" xfId="20" applyFont="1" applyFill="1" applyBorder="1" applyAlignment="1" applyProtection="1">
      <alignment horizontal="left" vertical="center" wrapText="1"/>
      <protection locked="0"/>
    </xf>
    <xf numFmtId="17" fontId="13" fillId="0" borderId="1" xfId="20" applyNumberFormat="1" applyFont="1" applyFill="1" applyBorder="1" applyAlignment="1">
      <alignment horizontal="center" vertical="center"/>
    </xf>
    <xf numFmtId="0" fontId="13" fillId="0" borderId="1" xfId="20" applyNumberFormat="1" applyFont="1" applyFill="1" applyBorder="1" applyAlignment="1">
      <alignment horizontal="center" vertical="center"/>
    </xf>
    <xf numFmtId="3" fontId="13" fillId="0" borderId="1" xfId="21" applyNumberFormat="1" applyFont="1" applyFill="1" applyBorder="1" applyAlignment="1">
      <alignment horizontal="right" vertical="center" indent="1"/>
    </xf>
    <xf numFmtId="0" fontId="11" fillId="0" borderId="1" xfId="20" applyFont="1" applyFill="1" applyBorder="1" applyAlignment="1">
      <alignment horizontal="center" vertical="center" wrapText="1"/>
    </xf>
    <xf numFmtId="0" fontId="18" fillId="3" borderId="2" xfId="3" applyFont="1" applyFill="1" applyBorder="1" applyAlignment="1">
      <alignment horizontal="left" vertical="center"/>
    </xf>
    <xf numFmtId="0" fontId="18" fillId="3" borderId="3" xfId="3" applyFont="1" applyFill="1" applyBorder="1" applyAlignment="1">
      <alignment horizontal="left" vertical="center"/>
    </xf>
    <xf numFmtId="0" fontId="18" fillId="3" borderId="7" xfId="3" applyFont="1" applyFill="1" applyBorder="1" applyAlignment="1">
      <alignment horizontal="left" vertical="center"/>
    </xf>
    <xf numFmtId="3" fontId="6" fillId="0" borderId="1" xfId="20" applyNumberFormat="1" applyFont="1" applyFill="1" applyBorder="1" applyAlignment="1">
      <alignment horizontal="center" vertical="center" wrapText="1"/>
    </xf>
    <xf numFmtId="0" fontId="18" fillId="2" borderId="1" xfId="4" applyFont="1" applyFill="1" applyBorder="1" applyAlignment="1">
      <alignment horizontal="left" vertical="center"/>
    </xf>
    <xf numFmtId="0" fontId="59" fillId="0" borderId="1" xfId="20" applyFont="1" applyFill="1" applyBorder="1" applyAlignment="1">
      <alignment vertical="center"/>
    </xf>
    <xf numFmtId="3" fontId="13" fillId="0" borderId="1" xfId="20" applyNumberFormat="1" applyFont="1" applyFill="1" applyBorder="1" applyAlignment="1">
      <alignment horizontal="center" vertical="center"/>
    </xf>
    <xf numFmtId="3" fontId="13" fillId="0" borderId="1" xfId="20" applyNumberFormat="1" applyFont="1" applyFill="1" applyBorder="1" applyAlignment="1">
      <alignment horizontal="center" vertical="center" wrapText="1"/>
    </xf>
    <xf numFmtId="0" fontId="57" fillId="0" borderId="1" xfId="20" applyFont="1" applyFill="1" applyBorder="1" applyAlignment="1">
      <alignment horizontal="left" vertical="center" wrapText="1"/>
    </xf>
    <xf numFmtId="0" fontId="6" fillId="0" borderId="1" xfId="0" applyFont="1" applyFill="1" applyBorder="1" applyAlignment="1">
      <alignment horizontal="center" vertical="center"/>
    </xf>
    <xf numFmtId="0" fontId="12" fillId="0" borderId="1" xfId="0" applyFont="1" applyFill="1" applyBorder="1" applyAlignment="1" applyProtection="1">
      <alignment vertical="center" wrapText="1"/>
      <protection locked="0"/>
    </xf>
    <xf numFmtId="3" fontId="13" fillId="0" borderId="35" xfId="0" applyNumberFormat="1" applyFont="1" applyFill="1" applyBorder="1" applyAlignment="1">
      <alignment horizontal="center" vertical="center"/>
    </xf>
    <xf numFmtId="3" fontId="13" fillId="0" borderId="37" xfId="0" applyNumberFormat="1" applyFont="1" applyFill="1" applyBorder="1" applyAlignment="1">
      <alignment horizontal="center" vertical="center"/>
    </xf>
    <xf numFmtId="3" fontId="13" fillId="0" borderId="36" xfId="0" applyNumberFormat="1" applyFont="1" applyFill="1" applyBorder="1" applyAlignment="1">
      <alignment horizontal="center" vertical="center"/>
    </xf>
    <xf numFmtId="3" fontId="8" fillId="4" borderId="35" xfId="4" applyNumberFormat="1" applyFont="1" applyFill="1" applyBorder="1" applyAlignment="1">
      <alignment horizontal="center" vertical="center" wrapText="1"/>
    </xf>
    <xf numFmtId="3" fontId="8" fillId="4" borderId="36" xfId="4"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3" fontId="6" fillId="0" borderId="1" xfId="22" applyNumberFormat="1" applyFont="1" applyFill="1" applyBorder="1" applyAlignment="1">
      <alignment horizontal="center" vertical="center" wrapText="1"/>
    </xf>
    <xf numFmtId="3" fontId="14" fillId="0" borderId="1" xfId="22" applyNumberFormat="1" applyFont="1" applyFill="1" applyBorder="1" applyAlignment="1">
      <alignment vertical="center"/>
    </xf>
    <xf numFmtId="0" fontId="48" fillId="0" borderId="1" xfId="22" applyNumberFormat="1" applyFont="1" applyFill="1" applyBorder="1" applyAlignment="1">
      <alignment horizontal="center" vertical="center"/>
    </xf>
    <xf numFmtId="3" fontId="13" fillId="0" borderId="1" xfId="21" applyNumberFormat="1" applyFont="1" applyFill="1" applyBorder="1" applyAlignment="1">
      <alignment vertical="center"/>
    </xf>
    <xf numFmtId="0" fontId="14" fillId="0" borderId="1" xfId="22" applyFont="1" applyFill="1" applyBorder="1" applyAlignment="1">
      <alignment horizontal="center" vertical="center" wrapText="1"/>
    </xf>
    <xf numFmtId="0" fontId="6" fillId="0" borderId="1" xfId="22" applyFont="1" applyFill="1" applyBorder="1" applyAlignment="1">
      <alignment horizontal="center" vertical="center" wrapText="1"/>
    </xf>
    <xf numFmtId="0" fontId="11" fillId="0" borderId="1" xfId="22" applyFont="1" applyFill="1" applyBorder="1" applyAlignment="1">
      <alignment horizontal="center" vertical="center" wrapText="1"/>
    </xf>
    <xf numFmtId="3" fontId="13" fillId="0" borderId="1" xfId="22" applyNumberFormat="1" applyFont="1" applyFill="1" applyBorder="1" applyAlignment="1">
      <alignment vertical="center"/>
    </xf>
    <xf numFmtId="3" fontId="10" fillId="0" borderId="1" xfId="22" applyNumberFormat="1" applyFont="1" applyFill="1" applyBorder="1" applyAlignment="1">
      <alignment vertical="center"/>
    </xf>
    <xf numFmtId="0" fontId="6" fillId="0" borderId="1" xfId="21" applyFont="1" applyFill="1" applyBorder="1" applyAlignment="1" applyProtection="1">
      <alignment horizontal="left" vertical="center" wrapText="1"/>
      <protection locked="0"/>
    </xf>
    <xf numFmtId="0" fontId="10" fillId="0" borderId="1" xfId="22" applyFont="1" applyFill="1" applyBorder="1" applyAlignment="1">
      <alignment horizontal="left" vertical="center" wrapText="1"/>
    </xf>
    <xf numFmtId="0" fontId="13" fillId="0" borderId="1" xfId="1" applyFont="1" applyFill="1" applyBorder="1" applyAlignment="1">
      <alignment horizontal="center" vertical="center"/>
    </xf>
    <xf numFmtId="0" fontId="3" fillId="0" borderId="1" xfId="20" applyFill="1" applyBorder="1" applyAlignment="1">
      <alignment horizontal="center" vertical="center"/>
    </xf>
    <xf numFmtId="0" fontId="13" fillId="0" borderId="1" xfId="22" applyFont="1" applyFill="1" applyBorder="1" applyAlignment="1">
      <alignment horizontal="center" vertical="center"/>
    </xf>
    <xf numFmtId="0" fontId="13" fillId="0" borderId="1" xfId="20" applyFont="1" applyFill="1" applyBorder="1" applyAlignment="1">
      <alignment horizontal="center" vertical="center"/>
    </xf>
    <xf numFmtId="0" fontId="10" fillId="0" borderId="1" xfId="20" applyFont="1" applyFill="1" applyBorder="1" applyAlignment="1">
      <alignment horizontal="center" vertical="center" wrapText="1"/>
    </xf>
    <xf numFmtId="0" fontId="10" fillId="0" borderId="1" xfId="20" applyFont="1" applyFill="1" applyBorder="1" applyAlignment="1">
      <alignment horizontal="left" vertical="center" wrapText="1"/>
    </xf>
    <xf numFmtId="0" fontId="13" fillId="0" borderId="1" xfId="21" applyFont="1" applyFill="1" applyBorder="1" applyAlignment="1" applyProtection="1">
      <alignment horizontal="left" vertical="center" wrapText="1"/>
      <protection locked="0"/>
    </xf>
    <xf numFmtId="0" fontId="0" fillId="0" borderId="1" xfId="1" applyFont="1" applyFill="1" applyBorder="1" applyAlignment="1">
      <alignment horizontal="center" vertical="center" wrapText="1"/>
    </xf>
    <xf numFmtId="0" fontId="59" fillId="0" borderId="1" xfId="20" applyNumberFormat="1" applyFont="1" applyFill="1" applyBorder="1" applyAlignment="1">
      <alignment horizontal="center" vertical="center"/>
    </xf>
    <xf numFmtId="3" fontId="14" fillId="0" borderId="1" xfId="20" applyNumberFormat="1" applyFont="1" applyFill="1" applyBorder="1" applyAlignment="1">
      <alignment horizontal="right" vertical="center"/>
    </xf>
    <xf numFmtId="3" fontId="13" fillId="0" borderId="1" xfId="0" applyNumberFormat="1" applyFont="1" applyFill="1" applyBorder="1" applyAlignment="1">
      <alignment horizontal="center" vertical="center" wrapText="1"/>
    </xf>
    <xf numFmtId="0" fontId="48" fillId="0" borderId="1" xfId="20" applyNumberFormat="1" applyFont="1" applyFill="1" applyBorder="1" applyAlignment="1">
      <alignment horizontal="center" vertical="center"/>
    </xf>
    <xf numFmtId="3" fontId="10" fillId="2" borderId="1" xfId="20" applyNumberFormat="1" applyFont="1" applyFill="1" applyBorder="1" applyAlignment="1">
      <alignment vertical="center"/>
    </xf>
    <xf numFmtId="3" fontId="67" fillId="2" borderId="1" xfId="20" applyNumberFormat="1" applyFont="1" applyFill="1" applyBorder="1" applyAlignment="1">
      <alignment vertical="center"/>
    </xf>
    <xf numFmtId="3" fontId="14" fillId="0" borderId="1" xfId="20" applyNumberFormat="1" applyFont="1" applyFill="1" applyBorder="1" applyAlignment="1">
      <alignment vertical="center"/>
    </xf>
    <xf numFmtId="0" fontId="11" fillId="0" borderId="1" xfId="20" applyFont="1" applyFill="1" applyBorder="1" applyAlignment="1" applyProtection="1">
      <alignment horizontal="left" vertical="center" wrapText="1"/>
      <protection locked="0"/>
    </xf>
    <xf numFmtId="0" fontId="12" fillId="0" borderId="1" xfId="20" applyFont="1" applyFill="1" applyBorder="1" applyAlignment="1" applyProtection="1">
      <alignment horizontal="left" vertical="center" wrapText="1"/>
      <protection locked="0"/>
    </xf>
    <xf numFmtId="0" fontId="13" fillId="0" borderId="1" xfId="20" applyFont="1" applyFill="1" applyBorder="1" applyAlignment="1">
      <alignment horizontal="center" vertical="center" wrapText="1" shrinkToFit="1"/>
    </xf>
    <xf numFmtId="0" fontId="11" fillId="0" borderId="1" xfId="20" applyFont="1" applyFill="1" applyBorder="1" applyAlignment="1">
      <alignment horizontal="left" vertical="center" wrapText="1"/>
    </xf>
    <xf numFmtId="3" fontId="8" fillId="4" borderId="7" xfId="4" applyNumberFormat="1" applyFont="1" applyFill="1" applyBorder="1" applyAlignment="1">
      <alignment horizontal="center" vertical="center" wrapText="1"/>
    </xf>
    <xf numFmtId="0" fontId="76" fillId="2" borderId="38" xfId="19" applyFont="1" applyFill="1" applyBorder="1" applyAlignment="1">
      <alignment horizontal="left" vertical="center" wrapText="1"/>
    </xf>
    <xf numFmtId="0" fontId="77" fillId="2" borderId="38" xfId="19" applyFont="1" applyFill="1" applyBorder="1" applyAlignment="1">
      <alignment horizontal="left" vertical="center" wrapText="1"/>
    </xf>
    <xf numFmtId="0" fontId="33" fillId="4" borderId="1" xfId="19" applyFont="1" applyFill="1" applyBorder="1" applyAlignment="1">
      <alignment horizontal="center" vertical="center" wrapText="1"/>
    </xf>
    <xf numFmtId="0" fontId="6" fillId="4" borderId="1" xfId="19" applyFont="1" applyFill="1" applyBorder="1" applyAlignment="1">
      <alignment wrapText="1"/>
    </xf>
    <xf numFmtId="0" fontId="38" fillId="4" borderId="27" xfId="19" applyFont="1" applyFill="1" applyBorder="1" applyAlignment="1">
      <alignment horizontal="center" vertical="center" wrapText="1"/>
    </xf>
    <xf numFmtId="0" fontId="32" fillId="4" borderId="27" xfId="19" applyFill="1" applyBorder="1" applyAlignment="1">
      <alignment wrapText="1"/>
    </xf>
    <xf numFmtId="0" fontId="8" fillId="4" borderId="1" xfId="19" applyFont="1" applyFill="1" applyBorder="1" applyAlignment="1">
      <alignment horizontal="center" vertical="center" wrapText="1"/>
    </xf>
    <xf numFmtId="3" fontId="8" fillId="4" borderId="26" xfId="4" applyNumberFormat="1" applyFont="1" applyFill="1" applyBorder="1" applyAlignment="1">
      <alignment horizontal="center" vertical="center" wrapText="1"/>
    </xf>
    <xf numFmtId="0" fontId="73" fillId="0" borderId="0" xfId="19" applyFont="1" applyFill="1" applyBorder="1" applyAlignment="1">
      <alignment horizontal="left" vertical="center" wrapText="1"/>
    </xf>
    <xf numFmtId="0" fontId="33" fillId="4" borderId="1" xfId="19" applyFont="1" applyFill="1" applyBorder="1" applyAlignment="1">
      <alignment horizontal="center" vertical="center" textRotation="90" wrapText="1"/>
    </xf>
    <xf numFmtId="0" fontId="6" fillId="4" borderId="1" xfId="19" applyFont="1" applyFill="1" applyBorder="1" applyAlignment="1">
      <alignment textRotation="90" wrapText="1"/>
    </xf>
    <xf numFmtId="0" fontId="6" fillId="0" borderId="1" xfId="19" applyFont="1" applyBorder="1" applyAlignment="1">
      <alignment wrapText="1"/>
    </xf>
    <xf numFmtId="0" fontId="19" fillId="2" borderId="1" xfId="4" applyFont="1" applyFill="1" applyBorder="1" applyAlignment="1">
      <alignment vertical="center"/>
    </xf>
    <xf numFmtId="0" fontId="0" fillId="0" borderId="1" xfId="0" applyBorder="1" applyAlignment="1">
      <alignment vertical="center"/>
    </xf>
    <xf numFmtId="0" fontId="39" fillId="2" borderId="27" xfId="25" applyFont="1" applyFill="1" applyBorder="1" applyAlignment="1">
      <alignment horizontal="left" vertical="center" wrapText="1"/>
    </xf>
    <xf numFmtId="0" fontId="33" fillId="4" borderId="27" xfId="25" applyFont="1" applyFill="1" applyBorder="1" applyAlignment="1">
      <alignment horizontal="center" vertical="center" wrapText="1"/>
    </xf>
    <xf numFmtId="0" fontId="6" fillId="4" borderId="27" xfId="25" applyFont="1" applyFill="1" applyBorder="1" applyAlignment="1">
      <alignment wrapText="1"/>
    </xf>
    <xf numFmtId="0" fontId="73" fillId="0" borderId="0" xfId="25" applyFont="1" applyFill="1" applyBorder="1" applyAlignment="1">
      <alignment horizontal="left" vertical="top" wrapText="1"/>
    </xf>
    <xf numFmtId="0" fontId="36" fillId="0" borderId="0" xfId="25" applyFont="1" applyFill="1" applyBorder="1" applyAlignment="1">
      <alignment horizontal="left" vertical="top" wrapText="1"/>
    </xf>
    <xf numFmtId="0" fontId="37" fillId="0" borderId="0" xfId="25" applyFont="1" applyAlignment="1">
      <alignment horizontal="left" vertical="top" wrapText="1"/>
    </xf>
    <xf numFmtId="0" fontId="34" fillId="2" borderId="27" xfId="25" applyFont="1" applyFill="1" applyBorder="1" applyAlignment="1">
      <alignment horizontal="left" vertical="top" wrapText="1"/>
    </xf>
    <xf numFmtId="0" fontId="6" fillId="2" borderId="27" xfId="25" applyFill="1" applyBorder="1" applyAlignment="1">
      <alignment horizontal="left" vertical="top" wrapText="1"/>
    </xf>
    <xf numFmtId="0" fontId="33" fillId="4" borderId="27" xfId="25" applyFont="1" applyFill="1" applyBorder="1" applyAlignment="1">
      <alignment horizontal="center" vertical="center" textRotation="90" wrapText="1"/>
    </xf>
    <xf numFmtId="0" fontId="6" fillId="4" borderId="27" xfId="25" applyFont="1" applyFill="1" applyBorder="1" applyAlignment="1">
      <alignment textRotation="90" wrapText="1"/>
    </xf>
    <xf numFmtId="0" fontId="8" fillId="4" borderId="27" xfId="25" applyFont="1" applyFill="1" applyBorder="1" applyAlignment="1">
      <alignment horizontal="center" vertical="center" wrapText="1"/>
    </xf>
    <xf numFmtId="0" fontId="19" fillId="2" borderId="1" xfId="5" applyFont="1" applyFill="1" applyBorder="1" applyAlignment="1">
      <alignment horizontal="center" vertical="center" wrapText="1"/>
    </xf>
  </cellXfs>
  <cellStyles count="26">
    <cellStyle name="Normální" xfId="0" builtinId="0"/>
    <cellStyle name="Normální 10" xfId="25"/>
    <cellStyle name="Normální 11 2 3" xfId="9"/>
    <cellStyle name="Normální 12" xfId="20"/>
    <cellStyle name="normální 2" xfId="6"/>
    <cellStyle name="Normální 2 2" xfId="14"/>
    <cellStyle name="Normální 2 3" xfId="23"/>
    <cellStyle name="Normální 3" xfId="8"/>
    <cellStyle name="Normální 3 2" xfId="13"/>
    <cellStyle name="normální 4" xfId="7"/>
    <cellStyle name="Normální 5" xfId="10"/>
    <cellStyle name="Normální 6" xfId="15"/>
    <cellStyle name="Normální 7" xfId="19"/>
    <cellStyle name="Normální 8" xfId="24"/>
    <cellStyle name="Normální 9" xfId="11"/>
    <cellStyle name="Normální 9 2" xfId="22"/>
    <cellStyle name="normální_Investice - opravy 2007 - 14-11-06-HOL (3)1" xfId="3"/>
    <cellStyle name="normální_investice 2005- doprava-upravený2" xfId="2"/>
    <cellStyle name="normální_Investice 2005-školství - úprava (probráno se SEK)" xfId="4"/>
    <cellStyle name="normální_Investice 2005-školství - úprava (probráno se SEK) 2" xfId="18"/>
    <cellStyle name="normální_Kultura -Přehled investic PO OKPP na rok 2009 - 3.10.2008" xfId="12"/>
    <cellStyle name="normální_kultura2-upravené priority-3" xfId="5"/>
    <cellStyle name="normální_Požadavky na investice 2005 a plnění 2004-úprava 2" xfId="17"/>
    <cellStyle name="normální_Sešit1 2" xfId="16"/>
    <cellStyle name="normální_Sociální - investice a opravy 2009 - sumarizace vč. prior - 10-12-2008" xfId="1"/>
    <cellStyle name="normální_Studie IZ - silnice 2003" xfId="2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60"/>
  <sheetViews>
    <sheetView showGridLines="0" view="pageBreakPreview" zoomScale="70" zoomScaleNormal="80" zoomScaleSheetLayoutView="70" workbookViewId="0">
      <selection activeCell="C21" sqref="C21"/>
    </sheetView>
  </sheetViews>
  <sheetFormatPr defaultRowHeight="15"/>
  <cols>
    <col min="1" max="1" width="3" style="76" customWidth="1"/>
    <col min="2" max="2" width="36.140625" style="76" customWidth="1"/>
    <col min="3" max="3" width="114.7109375" style="76" customWidth="1"/>
    <col min="4" max="4" width="22.5703125" style="76" customWidth="1"/>
    <col min="5" max="5" width="23.5703125" style="76" customWidth="1"/>
    <col min="6" max="6" width="18" style="76" customWidth="1"/>
    <col min="7" max="7" width="21.5703125" style="76" customWidth="1"/>
    <col min="8" max="8" width="23.28515625" style="76" customWidth="1"/>
    <col min="9" max="10" width="22.42578125" style="76" customWidth="1"/>
    <col min="11" max="256" width="9.140625" style="76"/>
    <col min="257" max="257" width="27.28515625" style="76" customWidth="1"/>
    <col min="258" max="258" width="72.5703125" style="76" customWidth="1"/>
    <col min="259" max="259" width="27.42578125" style="76" customWidth="1"/>
    <col min="260" max="260" width="32.140625" style="76" customWidth="1"/>
    <col min="261" max="261" width="32.7109375" style="76" customWidth="1"/>
    <col min="262" max="512" width="9.140625" style="76"/>
    <col min="513" max="513" width="27.28515625" style="76" customWidth="1"/>
    <col min="514" max="514" width="72.5703125" style="76" customWidth="1"/>
    <col min="515" max="515" width="27.42578125" style="76" customWidth="1"/>
    <col min="516" max="516" width="32.140625" style="76" customWidth="1"/>
    <col min="517" max="517" width="32.7109375" style="76" customWidth="1"/>
    <col min="518" max="768" width="9.140625" style="76"/>
    <col min="769" max="769" width="27.28515625" style="76" customWidth="1"/>
    <col min="770" max="770" width="72.5703125" style="76" customWidth="1"/>
    <col min="771" max="771" width="27.42578125" style="76" customWidth="1"/>
    <col min="772" max="772" width="32.140625" style="76" customWidth="1"/>
    <col min="773" max="773" width="32.7109375" style="76" customWidth="1"/>
    <col min="774" max="1024" width="9.140625" style="76"/>
    <col min="1025" max="1025" width="27.28515625" style="76" customWidth="1"/>
    <col min="1026" max="1026" width="72.5703125" style="76" customWidth="1"/>
    <col min="1027" max="1027" width="27.42578125" style="76" customWidth="1"/>
    <col min="1028" max="1028" width="32.140625" style="76" customWidth="1"/>
    <col min="1029" max="1029" width="32.7109375" style="76" customWidth="1"/>
    <col min="1030" max="1280" width="9.140625" style="76"/>
    <col min="1281" max="1281" width="27.28515625" style="76" customWidth="1"/>
    <col min="1282" max="1282" width="72.5703125" style="76" customWidth="1"/>
    <col min="1283" max="1283" width="27.42578125" style="76" customWidth="1"/>
    <col min="1284" max="1284" width="32.140625" style="76" customWidth="1"/>
    <col min="1285" max="1285" width="32.7109375" style="76" customWidth="1"/>
    <col min="1286" max="1536" width="9.140625" style="76"/>
    <col min="1537" max="1537" width="27.28515625" style="76" customWidth="1"/>
    <col min="1538" max="1538" width="72.5703125" style="76" customWidth="1"/>
    <col min="1539" max="1539" width="27.42578125" style="76" customWidth="1"/>
    <col min="1540" max="1540" width="32.140625" style="76" customWidth="1"/>
    <col min="1541" max="1541" width="32.7109375" style="76" customWidth="1"/>
    <col min="1542" max="1792" width="9.140625" style="76"/>
    <col min="1793" max="1793" width="27.28515625" style="76" customWidth="1"/>
    <col min="1794" max="1794" width="72.5703125" style="76" customWidth="1"/>
    <col min="1795" max="1795" width="27.42578125" style="76" customWidth="1"/>
    <col min="1796" max="1796" width="32.140625" style="76" customWidth="1"/>
    <col min="1797" max="1797" width="32.7109375" style="76" customWidth="1"/>
    <col min="1798" max="2048" width="9.140625" style="76"/>
    <col min="2049" max="2049" width="27.28515625" style="76" customWidth="1"/>
    <col min="2050" max="2050" width="72.5703125" style="76" customWidth="1"/>
    <col min="2051" max="2051" width="27.42578125" style="76" customWidth="1"/>
    <col min="2052" max="2052" width="32.140625" style="76" customWidth="1"/>
    <col min="2053" max="2053" width="32.7109375" style="76" customWidth="1"/>
    <col min="2054" max="2304" width="9.140625" style="76"/>
    <col min="2305" max="2305" width="27.28515625" style="76" customWidth="1"/>
    <col min="2306" max="2306" width="72.5703125" style="76" customWidth="1"/>
    <col min="2307" max="2307" width="27.42578125" style="76" customWidth="1"/>
    <col min="2308" max="2308" width="32.140625" style="76" customWidth="1"/>
    <col min="2309" max="2309" width="32.7109375" style="76" customWidth="1"/>
    <col min="2310" max="2560" width="9.140625" style="76"/>
    <col min="2561" max="2561" width="27.28515625" style="76" customWidth="1"/>
    <col min="2562" max="2562" width="72.5703125" style="76" customWidth="1"/>
    <col min="2563" max="2563" width="27.42578125" style="76" customWidth="1"/>
    <col min="2564" max="2564" width="32.140625" style="76" customWidth="1"/>
    <col min="2565" max="2565" width="32.7109375" style="76" customWidth="1"/>
    <col min="2566" max="2816" width="9.140625" style="76"/>
    <col min="2817" max="2817" width="27.28515625" style="76" customWidth="1"/>
    <col min="2818" max="2818" width="72.5703125" style="76" customWidth="1"/>
    <col min="2819" max="2819" width="27.42578125" style="76" customWidth="1"/>
    <col min="2820" max="2820" width="32.140625" style="76" customWidth="1"/>
    <col min="2821" max="2821" width="32.7109375" style="76" customWidth="1"/>
    <col min="2822" max="3072" width="9.140625" style="76"/>
    <col min="3073" max="3073" width="27.28515625" style="76" customWidth="1"/>
    <col min="3074" max="3074" width="72.5703125" style="76" customWidth="1"/>
    <col min="3075" max="3075" width="27.42578125" style="76" customWidth="1"/>
    <col min="3076" max="3076" width="32.140625" style="76" customWidth="1"/>
    <col min="3077" max="3077" width="32.7109375" style="76" customWidth="1"/>
    <col min="3078" max="3328" width="9.140625" style="76"/>
    <col min="3329" max="3329" width="27.28515625" style="76" customWidth="1"/>
    <col min="3330" max="3330" width="72.5703125" style="76" customWidth="1"/>
    <col min="3331" max="3331" width="27.42578125" style="76" customWidth="1"/>
    <col min="3332" max="3332" width="32.140625" style="76" customWidth="1"/>
    <col min="3333" max="3333" width="32.7109375" style="76" customWidth="1"/>
    <col min="3334" max="3584" width="9.140625" style="76"/>
    <col min="3585" max="3585" width="27.28515625" style="76" customWidth="1"/>
    <col min="3586" max="3586" width="72.5703125" style="76" customWidth="1"/>
    <col min="3587" max="3587" width="27.42578125" style="76" customWidth="1"/>
    <col min="3588" max="3588" width="32.140625" style="76" customWidth="1"/>
    <col min="3589" max="3589" width="32.7109375" style="76" customWidth="1"/>
    <col min="3590" max="3840" width="9.140625" style="76"/>
    <col min="3841" max="3841" width="27.28515625" style="76" customWidth="1"/>
    <col min="3842" max="3842" width="72.5703125" style="76" customWidth="1"/>
    <col min="3843" max="3843" width="27.42578125" style="76" customWidth="1"/>
    <col min="3844" max="3844" width="32.140625" style="76" customWidth="1"/>
    <col min="3845" max="3845" width="32.7109375" style="76" customWidth="1"/>
    <col min="3846" max="4096" width="9.140625" style="76"/>
    <col min="4097" max="4097" width="27.28515625" style="76" customWidth="1"/>
    <col min="4098" max="4098" width="72.5703125" style="76" customWidth="1"/>
    <col min="4099" max="4099" width="27.42578125" style="76" customWidth="1"/>
    <col min="4100" max="4100" width="32.140625" style="76" customWidth="1"/>
    <col min="4101" max="4101" width="32.7109375" style="76" customWidth="1"/>
    <col min="4102" max="4352" width="9.140625" style="76"/>
    <col min="4353" max="4353" width="27.28515625" style="76" customWidth="1"/>
    <col min="4354" max="4354" width="72.5703125" style="76" customWidth="1"/>
    <col min="4355" max="4355" width="27.42578125" style="76" customWidth="1"/>
    <col min="4356" max="4356" width="32.140625" style="76" customWidth="1"/>
    <col min="4357" max="4357" width="32.7109375" style="76" customWidth="1"/>
    <col min="4358" max="4608" width="9.140625" style="76"/>
    <col min="4609" max="4609" width="27.28515625" style="76" customWidth="1"/>
    <col min="4610" max="4610" width="72.5703125" style="76" customWidth="1"/>
    <col min="4611" max="4611" width="27.42578125" style="76" customWidth="1"/>
    <col min="4612" max="4612" width="32.140625" style="76" customWidth="1"/>
    <col min="4613" max="4613" width="32.7109375" style="76" customWidth="1"/>
    <col min="4614" max="4864" width="9.140625" style="76"/>
    <col min="4865" max="4865" width="27.28515625" style="76" customWidth="1"/>
    <col min="4866" max="4866" width="72.5703125" style="76" customWidth="1"/>
    <col min="4867" max="4867" width="27.42578125" style="76" customWidth="1"/>
    <col min="4868" max="4868" width="32.140625" style="76" customWidth="1"/>
    <col min="4869" max="4869" width="32.7109375" style="76" customWidth="1"/>
    <col min="4870" max="5120" width="9.140625" style="76"/>
    <col min="5121" max="5121" width="27.28515625" style="76" customWidth="1"/>
    <col min="5122" max="5122" width="72.5703125" style="76" customWidth="1"/>
    <col min="5123" max="5123" width="27.42578125" style="76" customWidth="1"/>
    <col min="5124" max="5124" width="32.140625" style="76" customWidth="1"/>
    <col min="5125" max="5125" width="32.7109375" style="76" customWidth="1"/>
    <col min="5126" max="5376" width="9.140625" style="76"/>
    <col min="5377" max="5377" width="27.28515625" style="76" customWidth="1"/>
    <col min="5378" max="5378" width="72.5703125" style="76" customWidth="1"/>
    <col min="5379" max="5379" width="27.42578125" style="76" customWidth="1"/>
    <col min="5380" max="5380" width="32.140625" style="76" customWidth="1"/>
    <col min="5381" max="5381" width="32.7109375" style="76" customWidth="1"/>
    <col min="5382" max="5632" width="9.140625" style="76"/>
    <col min="5633" max="5633" width="27.28515625" style="76" customWidth="1"/>
    <col min="5634" max="5634" width="72.5703125" style="76" customWidth="1"/>
    <col min="5635" max="5635" width="27.42578125" style="76" customWidth="1"/>
    <col min="5636" max="5636" width="32.140625" style="76" customWidth="1"/>
    <col min="5637" max="5637" width="32.7109375" style="76" customWidth="1"/>
    <col min="5638" max="5888" width="9.140625" style="76"/>
    <col min="5889" max="5889" width="27.28515625" style="76" customWidth="1"/>
    <col min="5890" max="5890" width="72.5703125" style="76" customWidth="1"/>
    <col min="5891" max="5891" width="27.42578125" style="76" customWidth="1"/>
    <col min="5892" max="5892" width="32.140625" style="76" customWidth="1"/>
    <col min="5893" max="5893" width="32.7109375" style="76" customWidth="1"/>
    <col min="5894" max="6144" width="9.140625" style="76"/>
    <col min="6145" max="6145" width="27.28515625" style="76" customWidth="1"/>
    <col min="6146" max="6146" width="72.5703125" style="76" customWidth="1"/>
    <col min="6147" max="6147" width="27.42578125" style="76" customWidth="1"/>
    <col min="6148" max="6148" width="32.140625" style="76" customWidth="1"/>
    <col min="6149" max="6149" width="32.7109375" style="76" customWidth="1"/>
    <col min="6150" max="6400" width="9.140625" style="76"/>
    <col min="6401" max="6401" width="27.28515625" style="76" customWidth="1"/>
    <col min="6402" max="6402" width="72.5703125" style="76" customWidth="1"/>
    <col min="6403" max="6403" width="27.42578125" style="76" customWidth="1"/>
    <col min="6404" max="6404" width="32.140625" style="76" customWidth="1"/>
    <col min="6405" max="6405" width="32.7109375" style="76" customWidth="1"/>
    <col min="6406" max="6656" width="9.140625" style="76"/>
    <col min="6657" max="6657" width="27.28515625" style="76" customWidth="1"/>
    <col min="6658" max="6658" width="72.5703125" style="76" customWidth="1"/>
    <col min="6659" max="6659" width="27.42578125" style="76" customWidth="1"/>
    <col min="6660" max="6660" width="32.140625" style="76" customWidth="1"/>
    <col min="6661" max="6661" width="32.7109375" style="76" customWidth="1"/>
    <col min="6662" max="6912" width="9.140625" style="76"/>
    <col min="6913" max="6913" width="27.28515625" style="76" customWidth="1"/>
    <col min="6914" max="6914" width="72.5703125" style="76" customWidth="1"/>
    <col min="6915" max="6915" width="27.42578125" style="76" customWidth="1"/>
    <col min="6916" max="6916" width="32.140625" style="76" customWidth="1"/>
    <col min="6917" max="6917" width="32.7109375" style="76" customWidth="1"/>
    <col min="6918" max="7168" width="9.140625" style="76"/>
    <col min="7169" max="7169" width="27.28515625" style="76" customWidth="1"/>
    <col min="7170" max="7170" width="72.5703125" style="76" customWidth="1"/>
    <col min="7171" max="7171" width="27.42578125" style="76" customWidth="1"/>
    <col min="7172" max="7172" width="32.140625" style="76" customWidth="1"/>
    <col min="7173" max="7173" width="32.7109375" style="76" customWidth="1"/>
    <col min="7174" max="7424" width="9.140625" style="76"/>
    <col min="7425" max="7425" width="27.28515625" style="76" customWidth="1"/>
    <col min="7426" max="7426" width="72.5703125" style="76" customWidth="1"/>
    <col min="7427" max="7427" width="27.42578125" style="76" customWidth="1"/>
    <col min="7428" max="7428" width="32.140625" style="76" customWidth="1"/>
    <col min="7429" max="7429" width="32.7109375" style="76" customWidth="1"/>
    <col min="7430" max="7680" width="9.140625" style="76"/>
    <col min="7681" max="7681" width="27.28515625" style="76" customWidth="1"/>
    <col min="7682" max="7682" width="72.5703125" style="76" customWidth="1"/>
    <col min="7683" max="7683" width="27.42578125" style="76" customWidth="1"/>
    <col min="7684" max="7684" width="32.140625" style="76" customWidth="1"/>
    <col min="7685" max="7685" width="32.7109375" style="76" customWidth="1"/>
    <col min="7686" max="7936" width="9.140625" style="76"/>
    <col min="7937" max="7937" width="27.28515625" style="76" customWidth="1"/>
    <col min="7938" max="7938" width="72.5703125" style="76" customWidth="1"/>
    <col min="7939" max="7939" width="27.42578125" style="76" customWidth="1"/>
    <col min="7940" max="7940" width="32.140625" style="76" customWidth="1"/>
    <col min="7941" max="7941" width="32.7109375" style="76" customWidth="1"/>
    <col min="7942" max="8192" width="9.140625" style="76"/>
    <col min="8193" max="8193" width="27.28515625" style="76" customWidth="1"/>
    <col min="8194" max="8194" width="72.5703125" style="76" customWidth="1"/>
    <col min="8195" max="8195" width="27.42578125" style="76" customWidth="1"/>
    <col min="8196" max="8196" width="32.140625" style="76" customWidth="1"/>
    <col min="8197" max="8197" width="32.7109375" style="76" customWidth="1"/>
    <col min="8198" max="8448" width="9.140625" style="76"/>
    <col min="8449" max="8449" width="27.28515625" style="76" customWidth="1"/>
    <col min="8450" max="8450" width="72.5703125" style="76" customWidth="1"/>
    <col min="8451" max="8451" width="27.42578125" style="76" customWidth="1"/>
    <col min="8452" max="8452" width="32.140625" style="76" customWidth="1"/>
    <col min="8453" max="8453" width="32.7109375" style="76" customWidth="1"/>
    <col min="8454" max="8704" width="9.140625" style="76"/>
    <col min="8705" max="8705" width="27.28515625" style="76" customWidth="1"/>
    <col min="8706" max="8706" width="72.5703125" style="76" customWidth="1"/>
    <col min="8707" max="8707" width="27.42578125" style="76" customWidth="1"/>
    <col min="8708" max="8708" width="32.140625" style="76" customWidth="1"/>
    <col min="8709" max="8709" width="32.7109375" style="76" customWidth="1"/>
    <col min="8710" max="8960" width="9.140625" style="76"/>
    <col min="8961" max="8961" width="27.28515625" style="76" customWidth="1"/>
    <col min="8962" max="8962" width="72.5703125" style="76" customWidth="1"/>
    <col min="8963" max="8963" width="27.42578125" style="76" customWidth="1"/>
    <col min="8964" max="8964" width="32.140625" style="76" customWidth="1"/>
    <col min="8965" max="8965" width="32.7109375" style="76" customWidth="1"/>
    <col min="8966" max="9216" width="9.140625" style="76"/>
    <col min="9217" max="9217" width="27.28515625" style="76" customWidth="1"/>
    <col min="9218" max="9218" width="72.5703125" style="76" customWidth="1"/>
    <col min="9219" max="9219" width="27.42578125" style="76" customWidth="1"/>
    <col min="9220" max="9220" width="32.140625" style="76" customWidth="1"/>
    <col min="9221" max="9221" width="32.7109375" style="76" customWidth="1"/>
    <col min="9222" max="9472" width="9.140625" style="76"/>
    <col min="9473" max="9473" width="27.28515625" style="76" customWidth="1"/>
    <col min="9474" max="9474" width="72.5703125" style="76" customWidth="1"/>
    <col min="9475" max="9475" width="27.42578125" style="76" customWidth="1"/>
    <col min="9476" max="9476" width="32.140625" style="76" customWidth="1"/>
    <col min="9477" max="9477" width="32.7109375" style="76" customWidth="1"/>
    <col min="9478" max="9728" width="9.140625" style="76"/>
    <col min="9729" max="9729" width="27.28515625" style="76" customWidth="1"/>
    <col min="9730" max="9730" width="72.5703125" style="76" customWidth="1"/>
    <col min="9731" max="9731" width="27.42578125" style="76" customWidth="1"/>
    <col min="9732" max="9732" width="32.140625" style="76" customWidth="1"/>
    <col min="9733" max="9733" width="32.7109375" style="76" customWidth="1"/>
    <col min="9734" max="9984" width="9.140625" style="76"/>
    <col min="9985" max="9985" width="27.28515625" style="76" customWidth="1"/>
    <col min="9986" max="9986" width="72.5703125" style="76" customWidth="1"/>
    <col min="9987" max="9987" width="27.42578125" style="76" customWidth="1"/>
    <col min="9988" max="9988" width="32.140625" style="76" customWidth="1"/>
    <col min="9989" max="9989" width="32.7109375" style="76" customWidth="1"/>
    <col min="9990" max="10240" width="9.140625" style="76"/>
    <col min="10241" max="10241" width="27.28515625" style="76" customWidth="1"/>
    <col min="10242" max="10242" width="72.5703125" style="76" customWidth="1"/>
    <col min="10243" max="10243" width="27.42578125" style="76" customWidth="1"/>
    <col min="10244" max="10244" width="32.140625" style="76" customWidth="1"/>
    <col min="10245" max="10245" width="32.7109375" style="76" customWidth="1"/>
    <col min="10246" max="10496" width="9.140625" style="76"/>
    <col min="10497" max="10497" width="27.28515625" style="76" customWidth="1"/>
    <col min="10498" max="10498" width="72.5703125" style="76" customWidth="1"/>
    <col min="10499" max="10499" width="27.42578125" style="76" customWidth="1"/>
    <col min="10500" max="10500" width="32.140625" style="76" customWidth="1"/>
    <col min="10501" max="10501" width="32.7109375" style="76" customWidth="1"/>
    <col min="10502" max="10752" width="9.140625" style="76"/>
    <col min="10753" max="10753" width="27.28515625" style="76" customWidth="1"/>
    <col min="10754" max="10754" width="72.5703125" style="76" customWidth="1"/>
    <col min="10755" max="10755" width="27.42578125" style="76" customWidth="1"/>
    <col min="10756" max="10756" width="32.140625" style="76" customWidth="1"/>
    <col min="10757" max="10757" width="32.7109375" style="76" customWidth="1"/>
    <col min="10758" max="11008" width="9.140625" style="76"/>
    <col min="11009" max="11009" width="27.28515625" style="76" customWidth="1"/>
    <col min="11010" max="11010" width="72.5703125" style="76" customWidth="1"/>
    <col min="11011" max="11011" width="27.42578125" style="76" customWidth="1"/>
    <col min="11012" max="11012" width="32.140625" style="76" customWidth="1"/>
    <col min="11013" max="11013" width="32.7109375" style="76" customWidth="1"/>
    <col min="11014" max="11264" width="9.140625" style="76"/>
    <col min="11265" max="11265" width="27.28515625" style="76" customWidth="1"/>
    <col min="11266" max="11266" width="72.5703125" style="76" customWidth="1"/>
    <col min="11267" max="11267" width="27.42578125" style="76" customWidth="1"/>
    <col min="11268" max="11268" width="32.140625" style="76" customWidth="1"/>
    <col min="11269" max="11269" width="32.7109375" style="76" customWidth="1"/>
    <col min="11270" max="11520" width="9.140625" style="76"/>
    <col min="11521" max="11521" width="27.28515625" style="76" customWidth="1"/>
    <col min="11522" max="11522" width="72.5703125" style="76" customWidth="1"/>
    <col min="11523" max="11523" width="27.42578125" style="76" customWidth="1"/>
    <col min="11524" max="11524" width="32.140625" style="76" customWidth="1"/>
    <col min="11525" max="11525" width="32.7109375" style="76" customWidth="1"/>
    <col min="11526" max="11776" width="9.140625" style="76"/>
    <col min="11777" max="11777" width="27.28515625" style="76" customWidth="1"/>
    <col min="11778" max="11778" width="72.5703125" style="76" customWidth="1"/>
    <col min="11779" max="11779" width="27.42578125" style="76" customWidth="1"/>
    <col min="11780" max="11780" width="32.140625" style="76" customWidth="1"/>
    <col min="11781" max="11781" width="32.7109375" style="76" customWidth="1"/>
    <col min="11782" max="12032" width="9.140625" style="76"/>
    <col min="12033" max="12033" width="27.28515625" style="76" customWidth="1"/>
    <col min="12034" max="12034" width="72.5703125" style="76" customWidth="1"/>
    <col min="12035" max="12035" width="27.42578125" style="76" customWidth="1"/>
    <col min="12036" max="12036" width="32.140625" style="76" customWidth="1"/>
    <col min="12037" max="12037" width="32.7109375" style="76" customWidth="1"/>
    <col min="12038" max="12288" width="9.140625" style="76"/>
    <col min="12289" max="12289" width="27.28515625" style="76" customWidth="1"/>
    <col min="12290" max="12290" width="72.5703125" style="76" customWidth="1"/>
    <col min="12291" max="12291" width="27.42578125" style="76" customWidth="1"/>
    <col min="12292" max="12292" width="32.140625" style="76" customWidth="1"/>
    <col min="12293" max="12293" width="32.7109375" style="76" customWidth="1"/>
    <col min="12294" max="12544" width="9.140625" style="76"/>
    <col min="12545" max="12545" width="27.28515625" style="76" customWidth="1"/>
    <col min="12546" max="12546" width="72.5703125" style="76" customWidth="1"/>
    <col min="12547" max="12547" width="27.42578125" style="76" customWidth="1"/>
    <col min="12548" max="12548" width="32.140625" style="76" customWidth="1"/>
    <col min="12549" max="12549" width="32.7109375" style="76" customWidth="1"/>
    <col min="12550" max="12800" width="9.140625" style="76"/>
    <col min="12801" max="12801" width="27.28515625" style="76" customWidth="1"/>
    <col min="12802" max="12802" width="72.5703125" style="76" customWidth="1"/>
    <col min="12803" max="12803" width="27.42578125" style="76" customWidth="1"/>
    <col min="12804" max="12804" width="32.140625" style="76" customWidth="1"/>
    <col min="12805" max="12805" width="32.7109375" style="76" customWidth="1"/>
    <col min="12806" max="13056" width="9.140625" style="76"/>
    <col min="13057" max="13057" width="27.28515625" style="76" customWidth="1"/>
    <col min="13058" max="13058" width="72.5703125" style="76" customWidth="1"/>
    <col min="13059" max="13059" width="27.42578125" style="76" customWidth="1"/>
    <col min="13060" max="13060" width="32.140625" style="76" customWidth="1"/>
    <col min="13061" max="13061" width="32.7109375" style="76" customWidth="1"/>
    <col min="13062" max="13312" width="9.140625" style="76"/>
    <col min="13313" max="13313" width="27.28515625" style="76" customWidth="1"/>
    <col min="13314" max="13314" width="72.5703125" style="76" customWidth="1"/>
    <col min="13315" max="13315" width="27.42578125" style="76" customWidth="1"/>
    <col min="13316" max="13316" width="32.140625" style="76" customWidth="1"/>
    <col min="13317" max="13317" width="32.7109375" style="76" customWidth="1"/>
    <col min="13318" max="13568" width="9.140625" style="76"/>
    <col min="13569" max="13569" width="27.28515625" style="76" customWidth="1"/>
    <col min="13570" max="13570" width="72.5703125" style="76" customWidth="1"/>
    <col min="13571" max="13571" width="27.42578125" style="76" customWidth="1"/>
    <col min="13572" max="13572" width="32.140625" style="76" customWidth="1"/>
    <col min="13573" max="13573" width="32.7109375" style="76" customWidth="1"/>
    <col min="13574" max="13824" width="9.140625" style="76"/>
    <col min="13825" max="13825" width="27.28515625" style="76" customWidth="1"/>
    <col min="13826" max="13826" width="72.5703125" style="76" customWidth="1"/>
    <col min="13827" max="13827" width="27.42578125" style="76" customWidth="1"/>
    <col min="13828" max="13828" width="32.140625" style="76" customWidth="1"/>
    <col min="13829" max="13829" width="32.7109375" style="76" customWidth="1"/>
    <col min="13830" max="14080" width="9.140625" style="76"/>
    <col min="14081" max="14081" width="27.28515625" style="76" customWidth="1"/>
    <col min="14082" max="14082" width="72.5703125" style="76" customWidth="1"/>
    <col min="14083" max="14083" width="27.42578125" style="76" customWidth="1"/>
    <col min="14084" max="14084" width="32.140625" style="76" customWidth="1"/>
    <col min="14085" max="14085" width="32.7109375" style="76" customWidth="1"/>
    <col min="14086" max="14336" width="9.140625" style="76"/>
    <col min="14337" max="14337" width="27.28515625" style="76" customWidth="1"/>
    <col min="14338" max="14338" width="72.5703125" style="76" customWidth="1"/>
    <col min="14339" max="14339" width="27.42578125" style="76" customWidth="1"/>
    <col min="14340" max="14340" width="32.140625" style="76" customWidth="1"/>
    <col min="14341" max="14341" width="32.7109375" style="76" customWidth="1"/>
    <col min="14342" max="14592" width="9.140625" style="76"/>
    <col min="14593" max="14593" width="27.28515625" style="76" customWidth="1"/>
    <col min="14594" max="14594" width="72.5703125" style="76" customWidth="1"/>
    <col min="14595" max="14595" width="27.42578125" style="76" customWidth="1"/>
    <col min="14596" max="14596" width="32.140625" style="76" customWidth="1"/>
    <col min="14597" max="14597" width="32.7109375" style="76" customWidth="1"/>
    <col min="14598" max="14848" width="9.140625" style="76"/>
    <col min="14849" max="14849" width="27.28515625" style="76" customWidth="1"/>
    <col min="14850" max="14850" width="72.5703125" style="76" customWidth="1"/>
    <col min="14851" max="14851" width="27.42578125" style="76" customWidth="1"/>
    <col min="14852" max="14852" width="32.140625" style="76" customWidth="1"/>
    <col min="14853" max="14853" width="32.7109375" style="76" customWidth="1"/>
    <col min="14854" max="15104" width="9.140625" style="76"/>
    <col min="15105" max="15105" width="27.28515625" style="76" customWidth="1"/>
    <col min="15106" max="15106" width="72.5703125" style="76" customWidth="1"/>
    <col min="15107" max="15107" width="27.42578125" style="76" customWidth="1"/>
    <col min="15108" max="15108" width="32.140625" style="76" customWidth="1"/>
    <col min="15109" max="15109" width="32.7109375" style="76" customWidth="1"/>
    <col min="15110" max="15360" width="9.140625" style="76"/>
    <col min="15361" max="15361" width="27.28515625" style="76" customWidth="1"/>
    <col min="15362" max="15362" width="72.5703125" style="76" customWidth="1"/>
    <col min="15363" max="15363" width="27.42578125" style="76" customWidth="1"/>
    <col min="15364" max="15364" width="32.140625" style="76" customWidth="1"/>
    <col min="15365" max="15365" width="32.7109375" style="76" customWidth="1"/>
    <col min="15366" max="15616" width="9.140625" style="76"/>
    <col min="15617" max="15617" width="27.28515625" style="76" customWidth="1"/>
    <col min="15618" max="15618" width="72.5703125" style="76" customWidth="1"/>
    <col min="15619" max="15619" width="27.42578125" style="76" customWidth="1"/>
    <col min="15620" max="15620" width="32.140625" style="76" customWidth="1"/>
    <col min="15621" max="15621" width="32.7109375" style="76" customWidth="1"/>
    <col min="15622" max="15872" width="9.140625" style="76"/>
    <col min="15873" max="15873" width="27.28515625" style="76" customWidth="1"/>
    <col min="15874" max="15874" width="72.5703125" style="76" customWidth="1"/>
    <col min="15875" max="15875" width="27.42578125" style="76" customWidth="1"/>
    <col min="15876" max="15876" width="32.140625" style="76" customWidth="1"/>
    <col min="15877" max="15877" width="32.7109375" style="76" customWidth="1"/>
    <col min="15878" max="16128" width="9.140625" style="76"/>
    <col min="16129" max="16129" width="27.28515625" style="76" customWidth="1"/>
    <col min="16130" max="16130" width="72.5703125" style="76" customWidth="1"/>
    <col min="16131" max="16131" width="27.42578125" style="76" customWidth="1"/>
    <col min="16132" max="16132" width="32.140625" style="76" customWidth="1"/>
    <col min="16133" max="16133" width="32.7109375" style="76" customWidth="1"/>
    <col min="16134" max="16379" width="9.140625" style="76"/>
    <col min="16380" max="16384" width="9.140625" style="76" customWidth="1"/>
  </cols>
  <sheetData>
    <row r="1" spans="1:10" ht="30" customHeight="1">
      <c r="A1" s="153" t="s">
        <v>638</v>
      </c>
      <c r="B1" s="154"/>
      <c r="C1" s="154"/>
      <c r="D1" s="154"/>
      <c r="E1" s="154"/>
      <c r="F1" s="154"/>
      <c r="G1" s="154"/>
      <c r="H1" s="154"/>
      <c r="I1" s="154"/>
      <c r="J1" s="154"/>
    </row>
    <row r="2" spans="1:10" ht="27.75" customHeight="1" thickBot="1">
      <c r="A2" s="77"/>
      <c r="I2" s="78"/>
      <c r="J2" s="78" t="s">
        <v>19</v>
      </c>
    </row>
    <row r="3" spans="1:10" ht="45" customHeight="1" thickBot="1">
      <c r="A3" s="612" t="s">
        <v>1</v>
      </c>
      <c r="B3" s="612"/>
      <c r="C3" s="79" t="s">
        <v>158</v>
      </c>
      <c r="D3" s="310" t="s">
        <v>531</v>
      </c>
      <c r="E3" s="310" t="s">
        <v>530</v>
      </c>
      <c r="F3" s="310" t="s">
        <v>574</v>
      </c>
      <c r="G3" s="80" t="s">
        <v>159</v>
      </c>
      <c r="H3" s="80" t="s">
        <v>244</v>
      </c>
      <c r="I3" s="81" t="s">
        <v>233</v>
      </c>
      <c r="J3" s="81" t="s">
        <v>685</v>
      </c>
    </row>
    <row r="4" spans="1:10" ht="18">
      <c r="A4" s="313"/>
      <c r="B4" s="602" t="s">
        <v>160</v>
      </c>
      <c r="C4" s="82" t="s">
        <v>634</v>
      </c>
      <c r="D4" s="341">
        <v>0</v>
      </c>
      <c r="E4" s="309">
        <v>0</v>
      </c>
      <c r="F4" s="309">
        <f>'Školství - ORJ 17'!P38</f>
        <v>1500</v>
      </c>
      <c r="G4" s="339">
        <v>0</v>
      </c>
      <c r="H4" s="309">
        <f>'Školství - ORJ 17'!Q38</f>
        <v>83310</v>
      </c>
      <c r="I4" s="309">
        <f>SUM(D4:H4)</f>
        <v>84810</v>
      </c>
      <c r="J4" s="568">
        <f>SUM(D4:H4)</f>
        <v>84810</v>
      </c>
    </row>
    <row r="5" spans="1:10" s="302" customFormat="1" ht="18">
      <c r="A5" s="314"/>
      <c r="B5" s="603"/>
      <c r="C5" s="308" t="s">
        <v>527</v>
      </c>
      <c r="D5" s="309">
        <f>'Školství - ORJ 52'!Q17</f>
        <v>21476</v>
      </c>
      <c r="E5" s="309">
        <v>0</v>
      </c>
      <c r="F5" s="309">
        <v>0</v>
      </c>
      <c r="G5" s="309">
        <v>0</v>
      </c>
      <c r="H5" s="309">
        <f>'Školství - ORJ 52'!U17</f>
        <v>5264</v>
      </c>
      <c r="I5" s="309">
        <f t="shared" ref="I5:I6" si="0">SUM(D5:H5)</f>
        <v>26740</v>
      </c>
      <c r="J5" s="568">
        <f>SUM(D5:H5)</f>
        <v>26740</v>
      </c>
    </row>
    <row r="6" spans="1:10" s="302" customFormat="1" ht="18">
      <c r="A6" s="314"/>
      <c r="B6" s="603"/>
      <c r="C6" s="308" t="s">
        <v>522</v>
      </c>
      <c r="D6" s="309">
        <f>'Školství - ORJ 59 '!Q10</f>
        <v>2250</v>
      </c>
      <c r="E6" s="309">
        <v>0</v>
      </c>
      <c r="F6" s="309">
        <v>0</v>
      </c>
      <c r="G6" s="309">
        <v>0</v>
      </c>
      <c r="H6" s="309">
        <f>'Školství - ORJ 59 '!T10</f>
        <v>250</v>
      </c>
      <c r="I6" s="309">
        <f t="shared" si="0"/>
        <v>2500</v>
      </c>
      <c r="J6" s="568">
        <f>SUM(D6:H6)</f>
        <v>2500</v>
      </c>
    </row>
    <row r="7" spans="1:10" s="302" customFormat="1" ht="18.75" thickBot="1">
      <c r="A7" s="314"/>
      <c r="B7" s="603"/>
      <c r="C7" s="308" t="s">
        <v>532</v>
      </c>
      <c r="D7" s="309">
        <v>0</v>
      </c>
      <c r="E7" s="309">
        <f>'Školství a v. správa - ORJ 64'!Q15</f>
        <v>649</v>
      </c>
      <c r="F7" s="309">
        <v>0</v>
      </c>
      <c r="G7" s="309">
        <v>0</v>
      </c>
      <c r="H7" s="309">
        <f>'Školství a v. správa - ORJ 64'!T15</f>
        <v>3221</v>
      </c>
      <c r="I7" s="309">
        <f>SUM(D7:H7)</f>
        <v>3870</v>
      </c>
      <c r="J7" s="568">
        <f t="shared" ref="J7" si="1">SUM(D7:H7)</f>
        <v>3870</v>
      </c>
    </row>
    <row r="8" spans="1:10" ht="21" thickBot="1">
      <c r="A8" s="596" t="s">
        <v>161</v>
      </c>
      <c r="B8" s="597"/>
      <c r="C8" s="597"/>
      <c r="D8" s="84">
        <f t="shared" ref="D8:H8" si="2">SUM(D4:D7)</f>
        <v>23726</v>
      </c>
      <c r="E8" s="84">
        <f t="shared" si="2"/>
        <v>649</v>
      </c>
      <c r="F8" s="84">
        <f t="shared" si="2"/>
        <v>1500</v>
      </c>
      <c r="G8" s="83">
        <f t="shared" si="2"/>
        <v>0</v>
      </c>
      <c r="H8" s="85">
        <f t="shared" si="2"/>
        <v>92045</v>
      </c>
      <c r="I8" s="85">
        <f>SUM(I4:I7)</f>
        <v>117920</v>
      </c>
      <c r="J8" s="85">
        <f>SUM(J4:J7)</f>
        <v>117920</v>
      </c>
    </row>
    <row r="9" spans="1:10" ht="18">
      <c r="A9" s="593"/>
      <c r="B9" s="602" t="s">
        <v>162</v>
      </c>
      <c r="C9" s="82" t="s">
        <v>634</v>
      </c>
      <c r="D9" s="339">
        <v>0</v>
      </c>
      <c r="E9" s="340">
        <v>0</v>
      </c>
      <c r="F9" s="340">
        <v>0</v>
      </c>
      <c r="G9" s="339">
        <v>0</v>
      </c>
      <c r="H9" s="340">
        <f>'Sociální - ORJ 17'!Q30</f>
        <v>74390</v>
      </c>
      <c r="I9" s="340">
        <f t="shared" ref="I9:I12" si="3">SUM(D9:H9)</f>
        <v>74390</v>
      </c>
      <c r="J9" s="568">
        <f>SUM(D9:H9)</f>
        <v>74390</v>
      </c>
    </row>
    <row r="10" spans="1:10" s="302" customFormat="1" ht="18">
      <c r="A10" s="594"/>
      <c r="B10" s="603"/>
      <c r="C10" s="308" t="s">
        <v>527</v>
      </c>
      <c r="D10" s="309">
        <f>'Sociální - ORJ 52'!Q16</f>
        <v>34548.35</v>
      </c>
      <c r="E10" s="309">
        <v>0</v>
      </c>
      <c r="F10" s="309">
        <v>0</v>
      </c>
      <c r="G10" s="309">
        <v>0</v>
      </c>
      <c r="H10" s="309">
        <f>'Sociální - ORJ 52'!U16</f>
        <v>25412</v>
      </c>
      <c r="I10" s="309">
        <f t="shared" si="3"/>
        <v>59960.35</v>
      </c>
      <c r="J10" s="568">
        <f>SUM(D10:H10)</f>
        <v>59960.35</v>
      </c>
    </row>
    <row r="11" spans="1:10" s="302" customFormat="1" ht="18">
      <c r="A11" s="594"/>
      <c r="B11" s="603"/>
      <c r="C11" s="308" t="s">
        <v>597</v>
      </c>
      <c r="D11" s="309">
        <v>0</v>
      </c>
      <c r="E11" s="309">
        <v>0</v>
      </c>
      <c r="F11" s="309">
        <v>0</v>
      </c>
      <c r="G11" s="309">
        <v>0</v>
      </c>
      <c r="H11" s="309">
        <f>'Sociální - ORJ 60'!T13</f>
        <v>4059</v>
      </c>
      <c r="I11" s="309">
        <f t="shared" si="3"/>
        <v>4059</v>
      </c>
      <c r="J11" s="568">
        <f>SUM(D11:H11)</f>
        <v>4059</v>
      </c>
    </row>
    <row r="12" spans="1:10" s="302" customFormat="1" ht="18.75" thickBot="1">
      <c r="A12" s="594"/>
      <c r="B12" s="603"/>
      <c r="C12" s="308" t="s">
        <v>532</v>
      </c>
      <c r="D12" s="309">
        <v>0</v>
      </c>
      <c r="E12" s="309">
        <v>0</v>
      </c>
      <c r="F12" s="309">
        <v>0</v>
      </c>
      <c r="G12" s="309">
        <v>0</v>
      </c>
      <c r="H12" s="309">
        <f>'Sociální - ORJ 64'!T14</f>
        <v>500</v>
      </c>
      <c r="I12" s="309">
        <f t="shared" si="3"/>
        <v>500</v>
      </c>
      <c r="J12" s="568">
        <f>SUM(D12:H12)</f>
        <v>500</v>
      </c>
    </row>
    <row r="13" spans="1:10" ht="21" thickBot="1">
      <c r="A13" s="596" t="s">
        <v>163</v>
      </c>
      <c r="B13" s="597"/>
      <c r="C13" s="597"/>
      <c r="D13" s="84">
        <f t="shared" ref="D13:I13" si="4">SUM(D9:D12)</f>
        <v>34548.35</v>
      </c>
      <c r="E13" s="87">
        <f t="shared" si="4"/>
        <v>0</v>
      </c>
      <c r="F13" s="87">
        <f t="shared" si="4"/>
        <v>0</v>
      </c>
      <c r="G13" s="83">
        <f t="shared" si="4"/>
        <v>0</v>
      </c>
      <c r="H13" s="88">
        <f t="shared" si="4"/>
        <v>104361</v>
      </c>
      <c r="I13" s="85">
        <f t="shared" si="4"/>
        <v>138909.35</v>
      </c>
      <c r="J13" s="85">
        <f t="shared" ref="J13" si="5">SUM(J9:J12)</f>
        <v>138909.35</v>
      </c>
    </row>
    <row r="14" spans="1:10" ht="18">
      <c r="A14" s="593"/>
      <c r="B14" s="602" t="s">
        <v>164</v>
      </c>
      <c r="C14" s="82" t="s">
        <v>635</v>
      </c>
      <c r="D14" s="337">
        <v>0</v>
      </c>
      <c r="E14" s="338">
        <v>0</v>
      </c>
      <c r="F14" s="338">
        <v>0</v>
      </c>
      <c r="G14" s="339">
        <v>0</v>
      </c>
      <c r="H14" s="340">
        <f>'Doprava - ORJ 17'!Q34</f>
        <v>47744</v>
      </c>
      <c r="I14" s="340">
        <f t="shared" ref="I14:I17" si="6">SUM(D14:H14)</f>
        <v>47744</v>
      </c>
      <c r="J14" s="568">
        <f>SUM(D14:H14)</f>
        <v>47744</v>
      </c>
    </row>
    <row r="15" spans="1:10" s="302" customFormat="1" ht="18">
      <c r="A15" s="594"/>
      <c r="B15" s="603"/>
      <c r="C15" s="308" t="s">
        <v>529</v>
      </c>
      <c r="D15" s="309">
        <f>'Doprava - ORJ 50 '!Q23</f>
        <v>211129</v>
      </c>
      <c r="E15" s="309">
        <v>0</v>
      </c>
      <c r="F15" s="309">
        <v>0</v>
      </c>
      <c r="G15" s="309">
        <v>0</v>
      </c>
      <c r="H15" s="309">
        <f>'Doprava - ORJ 50 '!U23</f>
        <v>146572</v>
      </c>
      <c r="I15" s="309">
        <f t="shared" si="6"/>
        <v>357701</v>
      </c>
      <c r="J15" s="568">
        <f>SUM(D15:H15)</f>
        <v>357701</v>
      </c>
    </row>
    <row r="16" spans="1:10" s="302" customFormat="1" ht="18">
      <c r="A16" s="594"/>
      <c r="B16" s="603"/>
      <c r="C16" s="307" t="s">
        <v>528</v>
      </c>
      <c r="D16" s="309">
        <f>'Doprava - ORJ 12-SSOK projekty'!Q14</f>
        <v>0</v>
      </c>
      <c r="E16" s="309">
        <v>0</v>
      </c>
      <c r="F16" s="309">
        <v>0</v>
      </c>
      <c r="G16" s="309">
        <v>0</v>
      </c>
      <c r="H16" s="309">
        <f>'Doprava - ORJ 12-SSOK projekty'!T14</f>
        <v>40722</v>
      </c>
      <c r="I16" s="309">
        <f t="shared" si="6"/>
        <v>40722</v>
      </c>
      <c r="J16" s="568">
        <f>SUM(D16:H16)</f>
        <v>40722</v>
      </c>
    </row>
    <row r="17" spans="1:10" ht="18.75" thickBot="1">
      <c r="A17" s="595"/>
      <c r="B17" s="604"/>
      <c r="C17" s="82" t="s">
        <v>664</v>
      </c>
      <c r="D17" s="464">
        <v>0</v>
      </c>
      <c r="E17" s="304">
        <v>0</v>
      </c>
      <c r="F17" s="466">
        <f>'Doprava - ORJ 12 - SSOK -SFDI'!Q37</f>
        <v>45067</v>
      </c>
      <c r="G17" s="465">
        <v>0</v>
      </c>
      <c r="H17" s="304">
        <v>0</v>
      </c>
      <c r="I17" s="309">
        <f t="shared" si="6"/>
        <v>45067</v>
      </c>
      <c r="J17" s="568">
        <v>0</v>
      </c>
    </row>
    <row r="18" spans="1:10" ht="21" thickBot="1">
      <c r="A18" s="596" t="s">
        <v>165</v>
      </c>
      <c r="B18" s="597"/>
      <c r="C18" s="597"/>
      <c r="D18" s="88">
        <f t="shared" ref="D18:H18" si="7">SUM(D14:D17)</f>
        <v>211129</v>
      </c>
      <c r="E18" s="87">
        <f t="shared" si="7"/>
        <v>0</v>
      </c>
      <c r="F18" s="87">
        <f t="shared" si="7"/>
        <v>45067</v>
      </c>
      <c r="G18" s="88">
        <f t="shared" si="7"/>
        <v>0</v>
      </c>
      <c r="H18" s="88">
        <f t="shared" si="7"/>
        <v>235038</v>
      </c>
      <c r="I18" s="85">
        <f>SUM(I14:I17)</f>
        <v>491234</v>
      </c>
      <c r="J18" s="85">
        <f>SUM(J14:J17)</f>
        <v>446167</v>
      </c>
    </row>
    <row r="19" spans="1:10" ht="18">
      <c r="A19" s="620"/>
      <c r="B19" s="602" t="s">
        <v>166</v>
      </c>
      <c r="C19" s="82" t="s">
        <v>634</v>
      </c>
      <c r="D19" s="337">
        <v>0</v>
      </c>
      <c r="E19" s="338">
        <v>0</v>
      </c>
      <c r="F19" s="338">
        <v>0</v>
      </c>
      <c r="G19" s="339">
        <v>0</v>
      </c>
      <c r="H19" s="340">
        <f>'Kultura - ORJ 17 '!Q17</f>
        <v>75410</v>
      </c>
      <c r="I19" s="340">
        <f>SUM(D19:H19)</f>
        <v>75410</v>
      </c>
      <c r="J19" s="569">
        <f>SUM(D19:H19)</f>
        <v>75410</v>
      </c>
    </row>
    <row r="20" spans="1:10" s="302" customFormat="1" ht="18">
      <c r="A20" s="621"/>
      <c r="B20" s="603"/>
      <c r="C20" s="488" t="s">
        <v>527</v>
      </c>
      <c r="D20" s="309">
        <f>'Kultura - ORJ 52'!Q14</f>
        <v>23527</v>
      </c>
      <c r="E20" s="309">
        <v>0</v>
      </c>
      <c r="F20" s="309">
        <v>0</v>
      </c>
      <c r="G20" s="309">
        <v>0</v>
      </c>
      <c r="H20" s="309">
        <f>'Kultura - ORJ 52'!T14</f>
        <v>7796</v>
      </c>
      <c r="I20" s="309">
        <f t="shared" ref="I20" si="8">SUM(D20:H20)</f>
        <v>31323</v>
      </c>
      <c r="J20" s="568">
        <f>SUM(D20:H20)</f>
        <v>31323</v>
      </c>
    </row>
    <row r="21" spans="1:10" s="302" customFormat="1" ht="18.75" thickBot="1">
      <c r="A21" s="485"/>
      <c r="B21" s="604"/>
      <c r="C21" s="308" t="s">
        <v>676</v>
      </c>
      <c r="D21" s="486">
        <v>0</v>
      </c>
      <c r="E21" s="487">
        <v>0</v>
      </c>
      <c r="F21" s="487">
        <v>0</v>
      </c>
      <c r="G21" s="487">
        <v>0</v>
      </c>
      <c r="H21" s="487">
        <f>'Kultura - ORJ 19'!Q10</f>
        <v>600</v>
      </c>
      <c r="I21" s="309">
        <f>SUM(D21:H21)</f>
        <v>600</v>
      </c>
      <c r="J21" s="568">
        <f>SUM(E21:H21)</f>
        <v>600</v>
      </c>
    </row>
    <row r="22" spans="1:10" ht="21" thickBot="1">
      <c r="A22" s="598" t="s">
        <v>167</v>
      </c>
      <c r="B22" s="597"/>
      <c r="C22" s="597"/>
      <c r="D22" s="88">
        <f>SUM(D19:D21)</f>
        <v>23527</v>
      </c>
      <c r="E22" s="88">
        <f t="shared" ref="E22:H22" si="9">SUM(E19:E21)</f>
        <v>0</v>
      </c>
      <c r="F22" s="88">
        <f t="shared" si="9"/>
        <v>0</v>
      </c>
      <c r="G22" s="88">
        <f t="shared" si="9"/>
        <v>0</v>
      </c>
      <c r="H22" s="88">
        <f t="shared" si="9"/>
        <v>83806</v>
      </c>
      <c r="I22" s="85">
        <f>SUM(I19:I21)</f>
        <v>107333</v>
      </c>
      <c r="J22" s="85">
        <f>SUM(J19:J21)</f>
        <v>107333</v>
      </c>
    </row>
    <row r="23" spans="1:10" ht="18">
      <c r="A23" s="593"/>
      <c r="B23" s="602" t="s">
        <v>168</v>
      </c>
      <c r="C23" s="86" t="s">
        <v>634</v>
      </c>
      <c r="D23" s="341">
        <v>0</v>
      </c>
      <c r="E23" s="340">
        <v>0</v>
      </c>
      <c r="F23" s="342">
        <v>0</v>
      </c>
      <c r="G23" s="309">
        <v>0</v>
      </c>
      <c r="H23" s="340">
        <f>'Zdravotnictví - ORJ 17 '!Q23</f>
        <v>18491</v>
      </c>
      <c r="I23" s="358">
        <f>SUM(D23:H23)</f>
        <v>18491</v>
      </c>
      <c r="J23" s="570">
        <f>SUM(D23:H23)</f>
        <v>18491</v>
      </c>
    </row>
    <row r="24" spans="1:10" ht="18">
      <c r="A24" s="594"/>
      <c r="B24" s="603"/>
      <c r="C24" s="82" t="s">
        <v>636</v>
      </c>
      <c r="D24" s="309">
        <v>0</v>
      </c>
      <c r="E24" s="342">
        <v>0</v>
      </c>
      <c r="F24" s="342">
        <v>0</v>
      </c>
      <c r="G24" s="309">
        <f>'Zdravotnictví - SMN - ORJ 17 '!P8</f>
        <v>2000</v>
      </c>
      <c r="H24" s="304">
        <f>'Zdravotnictví - SMN - ORJ 17 '!Q8</f>
        <v>9034</v>
      </c>
      <c r="I24" s="359">
        <f t="shared" ref="I24:I28" si="10">SUM(D24:H24)</f>
        <v>11034</v>
      </c>
      <c r="J24" s="571">
        <f>SUM(E24:H24)</f>
        <v>11034</v>
      </c>
    </row>
    <row r="25" spans="1:10" ht="18">
      <c r="A25" s="594"/>
      <c r="B25" s="603"/>
      <c r="C25" s="82" t="s">
        <v>169</v>
      </c>
      <c r="D25" s="309">
        <v>0</v>
      </c>
      <c r="E25" s="304">
        <v>0</v>
      </c>
      <c r="F25" s="309">
        <v>0</v>
      </c>
      <c r="G25" s="309">
        <v>0</v>
      </c>
      <c r="H25" s="304">
        <f>'Zdravotnictví - ORJ 19 -ZZS'!R13</f>
        <v>19204</v>
      </c>
      <c r="I25" s="359">
        <f t="shared" si="10"/>
        <v>19204</v>
      </c>
      <c r="J25" s="571">
        <f t="shared" ref="J25:J26" si="11">SUM(E25:H25)</f>
        <v>19204</v>
      </c>
    </row>
    <row r="26" spans="1:10" ht="18">
      <c r="A26" s="594"/>
      <c r="B26" s="603"/>
      <c r="C26" s="82" t="s">
        <v>682</v>
      </c>
      <c r="D26" s="309">
        <v>0</v>
      </c>
      <c r="E26" s="304">
        <v>0</v>
      </c>
      <c r="F26" s="309">
        <v>0</v>
      </c>
      <c r="G26" s="309">
        <v>0</v>
      </c>
      <c r="H26" s="304">
        <f>'Zdravotnictví - ORJ 19 - DC'!O12</f>
        <v>1017</v>
      </c>
      <c r="I26" s="359">
        <f t="shared" si="10"/>
        <v>1017</v>
      </c>
      <c r="J26" s="571">
        <f t="shared" si="11"/>
        <v>1017</v>
      </c>
    </row>
    <row r="27" spans="1:10" s="302" customFormat="1" ht="18" customHeight="1">
      <c r="A27" s="594"/>
      <c r="B27" s="603"/>
      <c r="C27" s="307" t="s">
        <v>526</v>
      </c>
      <c r="D27" s="304">
        <f>'Zdravotnictví - SMN - ORJ 52 '!Q14</f>
        <v>10000</v>
      </c>
      <c r="E27" s="304">
        <v>0</v>
      </c>
      <c r="F27" s="304">
        <v>0</v>
      </c>
      <c r="G27" s="304">
        <v>25536</v>
      </c>
      <c r="H27" s="304">
        <f>'Zdravotnictví - SMN - ORJ 52 '!T14-G27</f>
        <v>99714</v>
      </c>
      <c r="I27" s="304">
        <f t="shared" ref="I27" si="12">SUM(D27:H27)</f>
        <v>135250</v>
      </c>
      <c r="J27" s="571">
        <f>SUM(D27:H27)</f>
        <v>135250</v>
      </c>
    </row>
    <row r="28" spans="1:10" s="302" customFormat="1" ht="18.75" thickBot="1">
      <c r="A28" s="595"/>
      <c r="B28" s="604"/>
      <c r="C28" s="308" t="s">
        <v>676</v>
      </c>
      <c r="D28" s="304">
        <v>0</v>
      </c>
      <c r="E28" s="304">
        <v>0</v>
      </c>
      <c r="F28" s="304">
        <v>0</v>
      </c>
      <c r="G28" s="304">
        <v>0</v>
      </c>
      <c r="H28" s="304">
        <f>'Zdravotnictví - ORJ 19 - nákupy'!Q16</f>
        <v>35086.5</v>
      </c>
      <c r="I28" s="304">
        <f t="shared" si="10"/>
        <v>35086.5</v>
      </c>
      <c r="J28" s="572">
        <f>SUM(E28:H28)</f>
        <v>35086.5</v>
      </c>
    </row>
    <row r="29" spans="1:10" ht="21" thickBot="1">
      <c r="A29" s="596" t="s">
        <v>170</v>
      </c>
      <c r="B29" s="597"/>
      <c r="C29" s="597"/>
      <c r="D29" s="84">
        <f t="shared" ref="D29:I29" si="13">SUM(D23:D28)</f>
        <v>10000</v>
      </c>
      <c r="E29" s="84">
        <f t="shared" si="13"/>
        <v>0</v>
      </c>
      <c r="F29" s="84">
        <f t="shared" si="13"/>
        <v>0</v>
      </c>
      <c r="G29" s="84">
        <f t="shared" si="13"/>
        <v>27536</v>
      </c>
      <c r="H29" s="84">
        <f t="shared" si="13"/>
        <v>182546.5</v>
      </c>
      <c r="I29" s="90">
        <f t="shared" si="13"/>
        <v>220082.5</v>
      </c>
      <c r="J29" s="573">
        <f>SUM(J23:J28)</f>
        <v>220082.5</v>
      </c>
    </row>
    <row r="30" spans="1:10" s="380" customFormat="1" ht="18.75" thickBot="1">
      <c r="A30" s="399"/>
      <c r="B30" s="306" t="s">
        <v>523</v>
      </c>
      <c r="C30" s="305" t="s">
        <v>637</v>
      </c>
      <c r="D30" s="304">
        <v>0</v>
      </c>
      <c r="E30" s="304">
        <f>'Cestovní ruch - ORJ 59'!R11</f>
        <v>2700</v>
      </c>
      <c r="F30" s="304">
        <v>0</v>
      </c>
      <c r="G30" s="304">
        <f>'Cestovní ruch - ORJ 59'!R21</f>
        <v>0</v>
      </c>
      <c r="H30" s="304">
        <f>'Cestovní ruch - ORJ 59'!T11</f>
        <v>1757</v>
      </c>
      <c r="I30" s="304">
        <f>SUM(D30:H30)</f>
        <v>4457</v>
      </c>
      <c r="J30" s="572">
        <f>SUM(D30:H30)</f>
        <v>4457</v>
      </c>
    </row>
    <row r="31" spans="1:10" s="302" customFormat="1" ht="20.100000000000001" customHeight="1" thickBot="1">
      <c r="A31" s="606" t="s">
        <v>521</v>
      </c>
      <c r="B31" s="607"/>
      <c r="C31" s="607"/>
      <c r="D31" s="303">
        <f t="shared" ref="D31:I31" si="14">SUM(D30:D30)</f>
        <v>0</v>
      </c>
      <c r="E31" s="303">
        <f t="shared" si="14"/>
        <v>2700</v>
      </c>
      <c r="F31" s="303">
        <f t="shared" si="14"/>
        <v>0</v>
      </c>
      <c r="G31" s="303">
        <f t="shared" si="14"/>
        <v>0</v>
      </c>
      <c r="H31" s="303">
        <f t="shared" si="14"/>
        <v>1757</v>
      </c>
      <c r="I31" s="303">
        <f t="shared" si="14"/>
        <v>4457</v>
      </c>
      <c r="J31" s="303">
        <f t="shared" ref="J31" si="15">SUM(J30:J30)</f>
        <v>4457</v>
      </c>
    </row>
    <row r="32" spans="1:10" s="302" customFormat="1" ht="18.75" thickBot="1">
      <c r="A32" s="436"/>
      <c r="B32" s="435" t="s">
        <v>525</v>
      </c>
      <c r="C32" s="413" t="s">
        <v>522</v>
      </c>
      <c r="D32" s="304">
        <v>0</v>
      </c>
      <c r="E32" s="304">
        <f>'Životní prostředí - ORJ 59'!Q13</f>
        <v>4096</v>
      </c>
      <c r="F32" s="304">
        <v>0</v>
      </c>
      <c r="G32" s="304">
        <v>0</v>
      </c>
      <c r="H32" s="304">
        <f>'Životní prostředí - ORJ 59'!T13</f>
        <v>4000</v>
      </c>
      <c r="I32" s="304">
        <f>SUM(D32:H32)</f>
        <v>8096</v>
      </c>
      <c r="J32" s="572">
        <f>SUM(D32:H32)</f>
        <v>8096</v>
      </c>
    </row>
    <row r="33" spans="1:10" s="302" customFormat="1" ht="21" thickBot="1">
      <c r="A33" s="606" t="s">
        <v>524</v>
      </c>
      <c r="B33" s="607"/>
      <c r="C33" s="607"/>
      <c r="D33" s="303">
        <f t="shared" ref="D33:I33" si="16">SUM(D32:D32)</f>
        <v>0</v>
      </c>
      <c r="E33" s="303">
        <f t="shared" si="16"/>
        <v>4096</v>
      </c>
      <c r="F33" s="303">
        <f t="shared" si="16"/>
        <v>0</v>
      </c>
      <c r="G33" s="303">
        <f t="shared" si="16"/>
        <v>0</v>
      </c>
      <c r="H33" s="303">
        <f t="shared" si="16"/>
        <v>4000</v>
      </c>
      <c r="I33" s="303">
        <f t="shared" si="16"/>
        <v>8096</v>
      </c>
      <c r="J33" s="303">
        <f t="shared" ref="J33" si="17">SUM(J32:J32)</f>
        <v>8096</v>
      </c>
    </row>
    <row r="34" spans="1:10" s="302" customFormat="1" ht="18">
      <c r="A34" s="311"/>
      <c r="B34" s="613" t="s">
        <v>673</v>
      </c>
      <c r="C34" s="307" t="s">
        <v>522</v>
      </c>
      <c r="D34" s="304">
        <f>'Úz. plánování - ORJ 59'!Q10</f>
        <v>34000</v>
      </c>
      <c r="E34" s="304">
        <v>0</v>
      </c>
      <c r="F34" s="304">
        <f>'Úz. plánování - ORJ 59'!Q19</f>
        <v>0</v>
      </c>
      <c r="G34" s="304">
        <v>0</v>
      </c>
      <c r="H34" s="304">
        <f>'Úz. plánování - ORJ 59'!T10</f>
        <v>6000</v>
      </c>
      <c r="I34" s="304">
        <f t="shared" ref="I34:I36" si="18">SUM(D34:H34)</f>
        <v>40000</v>
      </c>
      <c r="J34" s="572">
        <f>SUM(D34:H34)</f>
        <v>40000</v>
      </c>
    </row>
    <row r="35" spans="1:10" s="302" customFormat="1" ht="18">
      <c r="A35" s="616"/>
      <c r="B35" s="614"/>
      <c r="C35" s="307" t="s">
        <v>615</v>
      </c>
      <c r="D35" s="304">
        <v>0</v>
      </c>
      <c r="E35" s="304">
        <f>'Reg. rozvoj - ORJ 74'!Q65</f>
        <v>3707</v>
      </c>
      <c r="F35" s="304">
        <f>'Životní prostředí - ORJ 59'!S26</f>
        <v>0</v>
      </c>
      <c r="G35" s="304">
        <f>'Životní prostředí - ORJ 59'!R26</f>
        <v>0</v>
      </c>
      <c r="H35" s="304">
        <f>'Reg. rozvoj - ORJ 74'!T65</f>
        <v>1946</v>
      </c>
      <c r="I35" s="304">
        <f t="shared" si="18"/>
        <v>5653</v>
      </c>
      <c r="J35" s="572">
        <f>SUM(D35:H35)</f>
        <v>5653</v>
      </c>
    </row>
    <row r="36" spans="1:10" s="302" customFormat="1" ht="18">
      <c r="A36" s="616"/>
      <c r="B36" s="614"/>
      <c r="C36" s="307" t="s">
        <v>616</v>
      </c>
      <c r="D36" s="304">
        <v>0</v>
      </c>
      <c r="E36" s="304">
        <f>'Rozv. lidských zdr. - ORJ 76'!Q26</f>
        <v>200</v>
      </c>
      <c r="F36" s="304">
        <f>'Životní prostředí - ORJ 59'!S27</f>
        <v>0</v>
      </c>
      <c r="G36" s="304">
        <f>'Životní prostředí - ORJ 59'!R27</f>
        <v>0</v>
      </c>
      <c r="H36" s="304">
        <f>'Rozv. lidských zdr. - ORJ 76'!T26</f>
        <v>248</v>
      </c>
      <c r="I36" s="304">
        <f t="shared" si="18"/>
        <v>448</v>
      </c>
      <c r="J36" s="572">
        <f>SUM(D36:H36)</f>
        <v>448</v>
      </c>
    </row>
    <row r="37" spans="1:10" s="302" customFormat="1" ht="18.75" thickBot="1">
      <c r="A37" s="617"/>
      <c r="B37" s="615"/>
      <c r="C37" s="308" t="s">
        <v>672</v>
      </c>
      <c r="D37" s="304">
        <v>0</v>
      </c>
      <c r="E37" s="304">
        <v>0</v>
      </c>
      <c r="F37" s="304">
        <f>'Úz. plánování - ORJ 59'!Q20</f>
        <v>0</v>
      </c>
      <c r="G37" s="304">
        <v>0</v>
      </c>
      <c r="H37" s="304">
        <f>'ORJ 30'!T11</f>
        <v>1650</v>
      </c>
      <c r="I37" s="304">
        <f t="shared" ref="I37" si="19">SUM(D37:H37)</f>
        <v>1650</v>
      </c>
      <c r="J37" s="572">
        <f>SUM(D37:H37)</f>
        <v>1650</v>
      </c>
    </row>
    <row r="38" spans="1:10" s="302" customFormat="1" ht="28.15" customHeight="1" thickBot="1">
      <c r="A38" s="605" t="s">
        <v>674</v>
      </c>
      <c r="B38" s="605"/>
      <c r="C38" s="605"/>
      <c r="D38" s="303">
        <f>SUM(D34:D37)</f>
        <v>34000</v>
      </c>
      <c r="E38" s="303">
        <f>SUM(E34:E37)</f>
        <v>3907</v>
      </c>
      <c r="F38" s="303">
        <f t="shared" ref="F38:G38" si="20">SUM(F34:F37)</f>
        <v>0</v>
      </c>
      <c r="G38" s="303">
        <f t="shared" si="20"/>
        <v>0</v>
      </c>
      <c r="H38" s="303">
        <f>SUM(H34:H37)</f>
        <v>9844</v>
      </c>
      <c r="I38" s="303">
        <f>SUM(I34:I37)</f>
        <v>47751</v>
      </c>
      <c r="J38" s="303">
        <f>SUM(J34:J37)</f>
        <v>47751</v>
      </c>
    </row>
    <row r="39" spans="1:10" s="380" customFormat="1" ht="18">
      <c r="A39" s="618"/>
      <c r="B39" s="602" t="s">
        <v>617</v>
      </c>
      <c r="C39" s="413" t="s">
        <v>618</v>
      </c>
      <c r="D39" s="304">
        <v>0</v>
      </c>
      <c r="E39" s="304">
        <v>0</v>
      </c>
      <c r="F39" s="304">
        <f>'Životní prostředí - ORJ 59'!S25</f>
        <v>0</v>
      </c>
      <c r="G39" s="304">
        <f>'Životní prostředí - ORJ 59'!R25</f>
        <v>0</v>
      </c>
      <c r="H39" s="304">
        <f>'KÚ a zast. - ORJ 03'!O11</f>
        <v>650</v>
      </c>
      <c r="I39" s="304">
        <f t="shared" ref="I39:I40" si="21">SUM(D39:H39)</f>
        <v>650</v>
      </c>
      <c r="J39" s="572">
        <f>SUM(D39:H39)</f>
        <v>650</v>
      </c>
    </row>
    <row r="40" spans="1:10" s="380" customFormat="1" ht="18.75" thickBot="1">
      <c r="A40" s="619"/>
      <c r="B40" s="603"/>
      <c r="C40" s="308" t="s">
        <v>619</v>
      </c>
      <c r="D40" s="304">
        <v>0</v>
      </c>
      <c r="E40" s="304">
        <v>0</v>
      </c>
      <c r="F40" s="304">
        <f>'Životní prostředí - ORJ 59'!S27</f>
        <v>0</v>
      </c>
      <c r="G40" s="304">
        <f>'Životní prostředí - ORJ 59'!R27</f>
        <v>0</v>
      </c>
      <c r="H40" s="304">
        <f>'KÚ a zast. - ORJ 06'!O15</f>
        <v>2000</v>
      </c>
      <c r="I40" s="304">
        <f t="shared" si="21"/>
        <v>2000</v>
      </c>
      <c r="J40" s="572">
        <f>SUM(D40:H40)</f>
        <v>2000</v>
      </c>
    </row>
    <row r="41" spans="1:10" ht="21" thickBot="1">
      <c r="A41" s="590" t="s">
        <v>675</v>
      </c>
      <c r="B41" s="591"/>
      <c r="C41" s="591"/>
      <c r="D41" s="84">
        <f t="shared" ref="D41:I41" si="22">SUM(D39:D40)</f>
        <v>0</v>
      </c>
      <c r="E41" s="84">
        <f t="shared" si="22"/>
        <v>0</v>
      </c>
      <c r="F41" s="84">
        <f t="shared" si="22"/>
        <v>0</v>
      </c>
      <c r="G41" s="84">
        <f t="shared" si="22"/>
        <v>0</v>
      </c>
      <c r="H41" s="84">
        <f t="shared" si="22"/>
        <v>2650</v>
      </c>
      <c r="I41" s="90">
        <f t="shared" si="22"/>
        <v>2650</v>
      </c>
      <c r="J41" s="573">
        <f t="shared" ref="J41" si="23">SUM(J39:J40)</f>
        <v>2650</v>
      </c>
    </row>
    <row r="42" spans="1:10" ht="24" thickBot="1">
      <c r="A42" s="588" t="s">
        <v>171</v>
      </c>
      <c r="B42" s="592"/>
      <c r="C42" s="101"/>
      <c r="D42" s="91">
        <f t="shared" ref="D42:H42" si="24">D8+D13+D18+D22+D29+D31+D33+D38+D41</f>
        <v>336930.35</v>
      </c>
      <c r="E42" s="91">
        <f t="shared" si="24"/>
        <v>11352</v>
      </c>
      <c r="F42" s="91">
        <f t="shared" si="24"/>
        <v>46567</v>
      </c>
      <c r="G42" s="91">
        <f t="shared" si="24"/>
        <v>27536</v>
      </c>
      <c r="H42" s="91">
        <f t="shared" si="24"/>
        <v>716047.5</v>
      </c>
      <c r="I42" s="91">
        <f>I8+I13+I18+I22+I29+I31+I33+I38+I41</f>
        <v>1138432.8500000001</v>
      </c>
      <c r="J42" s="574">
        <f>J8+J13+J18+J22+J29+J31+J33+J38+J41</f>
        <v>1093365.8500000001</v>
      </c>
    </row>
    <row r="43" spans="1:10" ht="37.5" customHeight="1">
      <c r="D43" s="611">
        <f>D42+E42+G42+H42+F8</f>
        <v>1093365.8500000001</v>
      </c>
      <c r="E43" s="611"/>
      <c r="F43" s="611"/>
      <c r="G43" s="611"/>
      <c r="H43" s="611"/>
      <c r="I43" s="611"/>
      <c r="J43" s="611"/>
    </row>
    <row r="44" spans="1:10" ht="45" hidden="1" customHeight="1" thickBot="1">
      <c r="A44" s="599"/>
      <c r="B44" s="600"/>
      <c r="C44" s="601"/>
      <c r="D44" s="531" t="s">
        <v>531</v>
      </c>
      <c r="E44" s="532" t="s">
        <v>530</v>
      </c>
      <c r="F44" s="531" t="s">
        <v>574</v>
      </c>
      <c r="G44" s="531" t="s">
        <v>159</v>
      </c>
      <c r="H44" s="531" t="s">
        <v>244</v>
      </c>
      <c r="I44" s="533" t="s">
        <v>233</v>
      </c>
      <c r="J44" s="533" t="s">
        <v>233</v>
      </c>
    </row>
    <row r="45" spans="1:10" ht="24.95" hidden="1" customHeight="1">
      <c r="A45" s="608"/>
      <c r="B45" s="146" t="s">
        <v>238</v>
      </c>
      <c r="C45" s="130"/>
      <c r="D45" s="387"/>
      <c r="E45" s="388"/>
      <c r="F45" s="388"/>
      <c r="G45" s="387"/>
      <c r="H45" s="388"/>
      <c r="I45" s="388">
        <f>SUM(D45:H45)</f>
        <v>0</v>
      </c>
      <c r="J45" s="388">
        <f>SUM(E45:I45)</f>
        <v>0</v>
      </c>
    </row>
    <row r="46" spans="1:10" ht="24.95" hidden="1" customHeight="1">
      <c r="A46" s="609"/>
      <c r="B46" s="147" t="s">
        <v>245</v>
      </c>
      <c r="C46" s="134"/>
      <c r="D46" s="389"/>
      <c r="E46" s="395"/>
      <c r="F46" s="395"/>
      <c r="G46" s="390"/>
      <c r="H46" s="389"/>
      <c r="I46" s="389">
        <f t="shared" ref="I46:J50" si="25">SUM(D46:H46)</f>
        <v>0</v>
      </c>
      <c r="J46" s="389">
        <f t="shared" si="25"/>
        <v>0</v>
      </c>
    </row>
    <row r="47" spans="1:10" ht="24.95" hidden="1" customHeight="1">
      <c r="A47" s="609"/>
      <c r="B47" s="148" t="s">
        <v>239</v>
      </c>
      <c r="C47" s="131"/>
      <c r="D47" s="390"/>
      <c r="E47" s="391"/>
      <c r="F47" s="132"/>
      <c r="G47" s="390"/>
      <c r="H47" s="390"/>
      <c r="I47" s="391">
        <f t="shared" si="25"/>
        <v>0</v>
      </c>
      <c r="J47" s="391">
        <f t="shared" si="25"/>
        <v>0</v>
      </c>
    </row>
    <row r="48" spans="1:10" ht="24.95" hidden="1" customHeight="1">
      <c r="A48" s="609"/>
      <c r="B48" s="149" t="s">
        <v>241</v>
      </c>
      <c r="C48" s="131"/>
      <c r="D48" s="390"/>
      <c r="E48" s="391"/>
      <c r="F48" s="132"/>
      <c r="G48" s="392"/>
      <c r="H48" s="390"/>
      <c r="I48" s="391">
        <f t="shared" si="25"/>
        <v>0</v>
      </c>
      <c r="J48" s="391">
        <f t="shared" si="25"/>
        <v>0</v>
      </c>
    </row>
    <row r="49" spans="1:10" ht="24.95" hidden="1" customHeight="1">
      <c r="A49" s="609"/>
      <c r="B49" s="386" t="s">
        <v>240</v>
      </c>
      <c r="C49" s="131"/>
      <c r="D49" s="390"/>
      <c r="E49" s="391"/>
      <c r="F49" s="132"/>
      <c r="G49" s="392"/>
      <c r="H49" s="390"/>
      <c r="I49" s="391">
        <f t="shared" si="25"/>
        <v>0</v>
      </c>
      <c r="J49" s="391">
        <f t="shared" si="25"/>
        <v>0</v>
      </c>
    </row>
    <row r="50" spans="1:10" s="384" customFormat="1" ht="24.95" hidden="1" customHeight="1" thickBot="1">
      <c r="A50" s="610"/>
      <c r="B50" s="385" t="s">
        <v>614</v>
      </c>
      <c r="C50" s="381"/>
      <c r="D50" s="383"/>
      <c r="E50" s="382"/>
      <c r="F50" s="396"/>
      <c r="G50" s="397"/>
      <c r="H50" s="398"/>
      <c r="I50" s="396">
        <f t="shared" si="25"/>
        <v>0</v>
      </c>
      <c r="J50" s="396">
        <f t="shared" si="25"/>
        <v>0</v>
      </c>
    </row>
    <row r="51" spans="1:10" ht="30" hidden="1" customHeight="1" thickBot="1">
      <c r="A51" s="588" t="s">
        <v>171</v>
      </c>
      <c r="B51" s="589"/>
      <c r="C51" s="128"/>
      <c r="D51" s="133">
        <f>SUM(D45:D50)</f>
        <v>0</v>
      </c>
      <c r="E51" s="133">
        <f t="shared" ref="E51:I51" si="26">SUM(E45:E50)</f>
        <v>0</v>
      </c>
      <c r="F51" s="133">
        <f t="shared" si="26"/>
        <v>0</v>
      </c>
      <c r="G51" s="133">
        <f t="shared" si="26"/>
        <v>0</v>
      </c>
      <c r="H51" s="133">
        <f t="shared" si="26"/>
        <v>0</v>
      </c>
      <c r="I51" s="133">
        <f t="shared" si="26"/>
        <v>0</v>
      </c>
      <c r="J51" s="133">
        <f t="shared" ref="J51" si="27">SUM(J45:J50)</f>
        <v>0</v>
      </c>
    </row>
    <row r="52" spans="1:10">
      <c r="H52" s="129"/>
      <c r="I52" s="129">
        <f>E42+G42+H42+D42</f>
        <v>1091865.8500000001</v>
      </c>
      <c r="J52" s="129">
        <f>F42+H42+I42+E42</f>
        <v>1912399.35</v>
      </c>
    </row>
    <row r="53" spans="1:10">
      <c r="C53" s="414"/>
      <c r="D53" s="89"/>
      <c r="E53" s="89"/>
      <c r="F53" s="89"/>
      <c r="G53" s="89"/>
      <c r="H53" s="89"/>
      <c r="I53" s="89">
        <f>SUM(F42)</f>
        <v>46567</v>
      </c>
      <c r="J53" s="89">
        <f>SUM(G42)</f>
        <v>27536</v>
      </c>
    </row>
    <row r="54" spans="1:10" ht="24.95" customHeight="1">
      <c r="C54" s="529" t="s">
        <v>677</v>
      </c>
      <c r="D54" s="530">
        <f>H4+H9+H14+H19+H23+H24+G24+H25+F4</f>
        <v>331083</v>
      </c>
      <c r="E54" s="89"/>
      <c r="F54" s="89"/>
      <c r="G54" s="89"/>
      <c r="H54" s="89"/>
      <c r="I54" s="89">
        <f>SUM(I52:I53)</f>
        <v>1138432.8500000001</v>
      </c>
      <c r="J54" s="89">
        <f>SUM(J52:J53)</f>
        <v>1939935.35</v>
      </c>
    </row>
    <row r="55" spans="1:10" ht="24.95" customHeight="1">
      <c r="C55" s="529" t="s">
        <v>678</v>
      </c>
      <c r="D55" s="530">
        <f>D5+H5+D6+H6+D7+H7+E7+D10+H10+H11+H12+D15+H15+H16+D20+H20+D27+G27+H27+E30+H30+E32+H32+D34+H34+E35+H35+E36+H36+E37+H37</f>
        <v>722929.35</v>
      </c>
      <c r="E55" s="89"/>
      <c r="F55" s="89"/>
      <c r="G55" s="89"/>
      <c r="H55" s="89"/>
      <c r="I55" s="89"/>
      <c r="J55" s="89">
        <f>I42-F18</f>
        <v>1093365.8500000001</v>
      </c>
    </row>
    <row r="56" spans="1:10" ht="24.95" customHeight="1">
      <c r="C56" s="529" t="s">
        <v>679</v>
      </c>
      <c r="D56" s="530">
        <f>D42+E42</f>
        <v>348282.35</v>
      </c>
    </row>
    <row r="57" spans="1:10" ht="24.95" customHeight="1">
      <c r="C57" s="529" t="s">
        <v>680</v>
      </c>
      <c r="D57" s="530">
        <f>H39+H40+H26</f>
        <v>3667</v>
      </c>
      <c r="I57" s="89"/>
      <c r="J57" s="89"/>
    </row>
    <row r="58" spans="1:10" ht="24.95" customHeight="1" thickBot="1">
      <c r="C58" s="529" t="s">
        <v>681</v>
      </c>
      <c r="D58" s="534">
        <f>H28+H21</f>
        <v>35686.5</v>
      </c>
    </row>
    <row r="59" spans="1:10" ht="24.95" customHeight="1">
      <c r="D59" s="535">
        <f>D54+D55+D57+D58</f>
        <v>1093365.8500000001</v>
      </c>
    </row>
    <row r="60" spans="1:10" ht="24.95" customHeight="1"/>
  </sheetData>
  <mergeCells count="28">
    <mergeCell ref="D43:J43"/>
    <mergeCell ref="A3:B3"/>
    <mergeCell ref="A8:C8"/>
    <mergeCell ref="B14:B17"/>
    <mergeCell ref="A9:A12"/>
    <mergeCell ref="B34:B37"/>
    <mergeCell ref="B4:B7"/>
    <mergeCell ref="B9:B12"/>
    <mergeCell ref="A35:A37"/>
    <mergeCell ref="B39:B40"/>
    <mergeCell ref="A39:A40"/>
    <mergeCell ref="A19:A20"/>
    <mergeCell ref="A23:A28"/>
    <mergeCell ref="A13:C13"/>
    <mergeCell ref="B19:B21"/>
    <mergeCell ref="A51:B51"/>
    <mergeCell ref="A41:C41"/>
    <mergeCell ref="A42:B42"/>
    <mergeCell ref="A14:A17"/>
    <mergeCell ref="A18:C18"/>
    <mergeCell ref="A22:C22"/>
    <mergeCell ref="A29:C29"/>
    <mergeCell ref="A44:C44"/>
    <mergeCell ref="B23:B28"/>
    <mergeCell ref="A38:C38"/>
    <mergeCell ref="A33:C33"/>
    <mergeCell ref="A31:C31"/>
    <mergeCell ref="A45:A50"/>
  </mergeCells>
  <printOptions horizontalCentered="1"/>
  <pageMargins left="0.70866141732283472" right="0.70866141732283472" top="0.78740157480314965" bottom="0.78740157480314965" header="0.31496062992125984" footer="0.31496062992125984"/>
  <pageSetup paperSize="9" scale="43" firstPageNumber="108"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rowBreaks count="1" manualBreakCount="1">
    <brk id="42" max="8"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U44"/>
  <sheetViews>
    <sheetView showGridLines="0" view="pageBreakPreview" zoomScale="70" zoomScaleNormal="66" zoomScaleSheetLayoutView="70" workbookViewId="0">
      <pane ySplit="7" topLeftCell="A8" activePane="bottomLeft" state="frozenSplit"/>
      <selection activeCell="C21" sqref="C21"/>
      <selection pane="bottomLeft" activeCell="C21" sqref="C21"/>
    </sheetView>
  </sheetViews>
  <sheetFormatPr defaultColWidth="9.140625" defaultRowHeight="12.75" outlineLevelCol="1"/>
  <cols>
    <col min="1" max="1" width="5.7109375" style="10" customWidth="1"/>
    <col min="2" max="2" width="6" style="10" hidden="1" customWidth="1"/>
    <col min="3" max="4" width="5.5703125" style="10" hidden="1" customWidth="1" outlineLevel="1"/>
    <col min="5" max="5" width="7.7109375" style="10" customWidth="1" outlineLevel="1"/>
    <col min="6" max="6" width="3.28515625" style="10" hidden="1" customWidth="1" outlineLevel="1"/>
    <col min="7" max="7" width="13.5703125" style="10" hidden="1" customWidth="1" outlineLevel="1"/>
    <col min="8" max="8" width="80.42578125" style="10" customWidth="1" collapsed="1"/>
    <col min="9" max="9" width="70.7109375" style="10" customWidth="1"/>
    <col min="10" max="10" width="7.140625" style="10" customWidth="1"/>
    <col min="11" max="11" width="14.7109375" style="5" customWidth="1"/>
    <col min="12" max="12" width="18.140625" style="6" customWidth="1"/>
    <col min="13" max="13" width="13.7109375" style="46" customWidth="1"/>
    <col min="14" max="14" width="15.140625" style="6" customWidth="1"/>
    <col min="15" max="15" width="17.28515625" style="6" customWidth="1"/>
    <col min="16" max="16" width="13.140625" style="6" customWidth="1"/>
    <col min="17" max="17" width="14.85546875" style="6" customWidth="1"/>
    <col min="18" max="18" width="18" style="6" customWidth="1"/>
    <col min="19" max="19" width="9.7109375" style="46" hidden="1" customWidth="1"/>
    <col min="20" max="20" width="43.5703125" style="15" hidden="1" customWidth="1"/>
    <col min="21" max="21" width="9.140625" style="10" customWidth="1"/>
    <col min="22" max="16384" width="9.140625" style="10"/>
  </cols>
  <sheetData>
    <row r="1" spans="1:21" ht="18">
      <c r="A1" s="1" t="s">
        <v>24</v>
      </c>
      <c r="B1" s="2"/>
      <c r="C1" s="2"/>
      <c r="D1" s="2"/>
      <c r="E1" s="2"/>
      <c r="F1" s="2"/>
      <c r="G1" s="2"/>
      <c r="H1" s="3"/>
      <c r="I1" s="4"/>
      <c r="J1" s="2"/>
      <c r="M1" s="43"/>
      <c r="N1" s="7"/>
      <c r="P1" s="7"/>
      <c r="Q1" s="7"/>
      <c r="R1" s="48"/>
      <c r="S1" s="137"/>
      <c r="T1" s="8"/>
      <c r="U1" s="9"/>
    </row>
    <row r="2" spans="1:21" ht="18">
      <c r="A2" s="11" t="s">
        <v>195</v>
      </c>
      <c r="B2" s="11"/>
      <c r="C2" s="11"/>
      <c r="E2" s="11"/>
      <c r="F2" s="11"/>
      <c r="G2" s="11"/>
      <c r="H2" s="11" t="s">
        <v>32</v>
      </c>
      <c r="I2" s="419" t="s">
        <v>31</v>
      </c>
      <c r="J2" s="28"/>
      <c r="M2" s="44"/>
      <c r="N2" s="13"/>
      <c r="P2" s="13"/>
      <c r="Q2" s="13"/>
      <c r="R2" s="13"/>
      <c r="S2" s="44"/>
      <c r="T2" s="14"/>
      <c r="U2" s="9"/>
    </row>
    <row r="3" spans="1:21" ht="17.25" customHeight="1">
      <c r="A3" s="11"/>
      <c r="B3" s="11"/>
      <c r="C3" s="11"/>
      <c r="E3" s="11"/>
      <c r="F3" s="11"/>
      <c r="G3" s="11"/>
      <c r="H3" s="11" t="s">
        <v>17</v>
      </c>
      <c r="I3" s="12"/>
      <c r="J3" s="11"/>
      <c r="M3" s="44"/>
      <c r="N3" s="13"/>
      <c r="P3" s="13"/>
      <c r="Q3" s="13"/>
      <c r="T3" s="14"/>
      <c r="U3" s="9"/>
    </row>
    <row r="4" spans="1:21" ht="17.25" customHeight="1">
      <c r="A4" s="11"/>
      <c r="B4" s="11"/>
      <c r="C4" s="11"/>
      <c r="D4" s="11"/>
      <c r="E4" s="11"/>
      <c r="F4" s="11"/>
      <c r="G4" s="11"/>
      <c r="H4" s="11"/>
      <c r="I4" s="12"/>
      <c r="J4" s="11"/>
      <c r="M4" s="44"/>
      <c r="N4" s="13"/>
      <c r="P4" s="13"/>
      <c r="Q4" s="13"/>
      <c r="R4" s="38" t="s">
        <v>19</v>
      </c>
      <c r="S4" s="138"/>
      <c r="T4" s="14"/>
      <c r="U4" s="9"/>
    </row>
    <row r="5" spans="1:21" ht="25.5" customHeight="1">
      <c r="A5" s="632" t="s">
        <v>623</v>
      </c>
      <c r="B5" s="632"/>
      <c r="C5" s="632"/>
      <c r="D5" s="632"/>
      <c r="E5" s="632"/>
      <c r="F5" s="632"/>
      <c r="G5" s="632"/>
      <c r="H5" s="632"/>
      <c r="I5" s="632"/>
      <c r="J5" s="632"/>
      <c r="K5" s="632"/>
      <c r="L5" s="632"/>
      <c r="M5" s="632"/>
      <c r="N5" s="632"/>
      <c r="O5" s="632"/>
      <c r="P5" s="632"/>
      <c r="Q5" s="632"/>
      <c r="R5" s="632"/>
      <c r="S5" s="139"/>
      <c r="T5" s="39"/>
    </row>
    <row r="6" spans="1:21" ht="25.5" customHeight="1">
      <c r="A6" s="633" t="s">
        <v>0</v>
      </c>
      <c r="B6" s="633" t="s">
        <v>1</v>
      </c>
      <c r="C6" s="634" t="s">
        <v>3</v>
      </c>
      <c r="D6" s="634" t="s">
        <v>4</v>
      </c>
      <c r="E6" s="634" t="s">
        <v>22</v>
      </c>
      <c r="F6" s="634" t="s">
        <v>5</v>
      </c>
      <c r="G6" s="634" t="s">
        <v>2</v>
      </c>
      <c r="H6" s="634" t="s">
        <v>6</v>
      </c>
      <c r="I6" s="635" t="s">
        <v>7</v>
      </c>
      <c r="J6" s="644" t="s">
        <v>8</v>
      </c>
      <c r="K6" s="635" t="s">
        <v>9</v>
      </c>
      <c r="L6" s="635" t="s">
        <v>15</v>
      </c>
      <c r="M6" s="635" t="s">
        <v>10</v>
      </c>
      <c r="N6" s="636" t="s">
        <v>28</v>
      </c>
      <c r="O6" s="645" t="s">
        <v>27</v>
      </c>
      <c r="P6" s="645"/>
      <c r="Q6" s="645"/>
      <c r="R6" s="636" t="s">
        <v>29</v>
      </c>
      <c r="S6" s="679" t="s">
        <v>246</v>
      </c>
      <c r="T6" s="636" t="s">
        <v>11</v>
      </c>
    </row>
    <row r="7" spans="1:21" ht="58.7" customHeight="1">
      <c r="A7" s="633"/>
      <c r="B7" s="633"/>
      <c r="C7" s="634"/>
      <c r="D7" s="634"/>
      <c r="E7" s="634"/>
      <c r="F7" s="634"/>
      <c r="G7" s="634"/>
      <c r="H7" s="634"/>
      <c r="I7" s="635"/>
      <c r="J7" s="644"/>
      <c r="K7" s="635"/>
      <c r="L7" s="635"/>
      <c r="M7" s="635"/>
      <c r="N7" s="636"/>
      <c r="O7" s="511" t="s">
        <v>16</v>
      </c>
      <c r="P7" s="511" t="s">
        <v>25</v>
      </c>
      <c r="Q7" s="511" t="s">
        <v>12</v>
      </c>
      <c r="R7" s="636"/>
      <c r="S7" s="680"/>
      <c r="T7" s="636"/>
    </row>
    <row r="8" spans="1:21" s="31" customFormat="1" ht="25.5" customHeight="1">
      <c r="A8" s="55" t="s">
        <v>13</v>
      </c>
      <c r="B8" s="55"/>
      <c r="C8" s="55"/>
      <c r="D8" s="55"/>
      <c r="E8" s="55"/>
      <c r="F8" s="55"/>
      <c r="G8" s="55"/>
      <c r="H8" s="55"/>
      <c r="I8" s="55"/>
      <c r="J8" s="55"/>
      <c r="K8" s="55"/>
      <c r="L8" s="29">
        <f>SUM(L9:L10)</f>
        <v>2000</v>
      </c>
      <c r="M8" s="40"/>
      <c r="N8" s="29">
        <f>SUM(N9:N10)</f>
        <v>0</v>
      </c>
      <c r="O8" s="29">
        <f>SUM(O9:O10)</f>
        <v>2000</v>
      </c>
      <c r="P8" s="29">
        <f>SUM(P9:P10)</f>
        <v>0</v>
      </c>
      <c r="Q8" s="29">
        <f>SUM(Q9:Q10)</f>
        <v>2000</v>
      </c>
      <c r="R8" s="29">
        <f>SUM(R9:R10)</f>
        <v>0</v>
      </c>
      <c r="S8" s="536"/>
      <c r="T8" s="30"/>
    </row>
    <row r="9" spans="1:21" s="36" customFormat="1" ht="31.5" customHeight="1">
      <c r="A9" s="518">
        <v>1</v>
      </c>
      <c r="B9" s="518" t="s">
        <v>224</v>
      </c>
      <c r="C9" s="518">
        <v>2212</v>
      </c>
      <c r="D9" s="518">
        <v>6130</v>
      </c>
      <c r="E9" s="518">
        <v>61</v>
      </c>
      <c r="F9" s="518">
        <v>12</v>
      </c>
      <c r="G9" s="33">
        <v>60004100130</v>
      </c>
      <c r="H9" s="525" t="s">
        <v>70</v>
      </c>
      <c r="I9" s="522" t="s">
        <v>71</v>
      </c>
      <c r="J9" s="518"/>
      <c r="K9" s="518" t="s">
        <v>72</v>
      </c>
      <c r="L9" s="519">
        <v>2000</v>
      </c>
      <c r="M9" s="26">
        <v>2021</v>
      </c>
      <c r="N9" s="521">
        <v>0</v>
      </c>
      <c r="O9" s="523">
        <f>P9+Q9</f>
        <v>2000</v>
      </c>
      <c r="P9" s="42">
        <v>0</v>
      </c>
      <c r="Q9" s="53">
        <v>2000</v>
      </c>
      <c r="R9" s="42">
        <f>L9-N9-O9</f>
        <v>0</v>
      </c>
      <c r="S9" s="537"/>
      <c r="T9" s="25"/>
    </row>
    <row r="10" spans="1:21" ht="15.75" hidden="1">
      <c r="A10" s="518">
        <v>3</v>
      </c>
      <c r="B10" s="518"/>
      <c r="C10" s="518"/>
      <c r="D10" s="518"/>
      <c r="E10" s="518"/>
      <c r="F10" s="518"/>
      <c r="G10" s="524"/>
      <c r="H10" s="35"/>
      <c r="I10" s="92"/>
      <c r="J10" s="518"/>
      <c r="K10" s="518"/>
      <c r="L10" s="519"/>
      <c r="M10" s="520"/>
      <c r="N10" s="521"/>
      <c r="O10" s="523">
        <f>P10+Q10</f>
        <v>0</v>
      </c>
      <c r="P10" s="521"/>
      <c r="Q10" s="523"/>
      <c r="R10" s="519">
        <f t="shared" ref="R10" si="0">L10-N10-O10</f>
        <v>0</v>
      </c>
      <c r="S10" s="538"/>
      <c r="T10" s="25"/>
    </row>
    <row r="11" spans="1:21" s="31" customFormat="1" ht="20.25" hidden="1">
      <c r="A11" s="55" t="s">
        <v>14</v>
      </c>
      <c r="B11" s="55"/>
      <c r="C11" s="55"/>
      <c r="D11" s="55"/>
      <c r="E11" s="55"/>
      <c r="F11" s="55"/>
      <c r="G11" s="55"/>
      <c r="H11" s="55"/>
      <c r="I11" s="56"/>
      <c r="J11" s="55"/>
      <c r="K11" s="55"/>
      <c r="L11" s="29">
        <f>SUM(L12:L14)</f>
        <v>0</v>
      </c>
      <c r="M11" s="40"/>
      <c r="N11" s="29">
        <f>SUM(N12:N14)</f>
        <v>0</v>
      </c>
      <c r="O11" s="29">
        <f>SUM(O12:O14)</f>
        <v>0</v>
      </c>
      <c r="P11" s="29">
        <f>SUM(P12:P14)</f>
        <v>0</v>
      </c>
      <c r="Q11" s="29">
        <f>SUM(Q12:Q14)</f>
        <v>0</v>
      </c>
      <c r="R11" s="29">
        <f>SUM(R12:R14)</f>
        <v>0</v>
      </c>
      <c r="S11" s="536"/>
      <c r="T11" s="30"/>
    </row>
    <row r="12" spans="1:21" s="127" customFormat="1" ht="15.75" hidden="1">
      <c r="A12" s="119"/>
      <c r="B12" s="119"/>
      <c r="C12" s="119"/>
      <c r="D12" s="119"/>
      <c r="E12" s="119"/>
      <c r="F12" s="119"/>
      <c r="G12" s="120"/>
      <c r="H12" s="121"/>
      <c r="I12" s="122"/>
      <c r="J12" s="119"/>
      <c r="K12" s="119"/>
      <c r="L12" s="123"/>
      <c r="M12" s="124"/>
      <c r="N12" s="123"/>
      <c r="O12" s="125"/>
      <c r="P12" s="123"/>
      <c r="Q12" s="118"/>
      <c r="R12" s="123"/>
      <c r="S12" s="539"/>
      <c r="T12" s="126"/>
    </row>
    <row r="13" spans="1:21" s="34" customFormat="1" ht="38.25" hidden="1">
      <c r="A13" s="518">
        <v>2</v>
      </c>
      <c r="B13" s="518"/>
      <c r="C13" s="518"/>
      <c r="D13" s="518"/>
      <c r="E13" s="518"/>
      <c r="F13" s="518"/>
      <c r="G13" s="33"/>
      <c r="H13" s="35"/>
      <c r="I13" s="522"/>
      <c r="J13" s="518"/>
      <c r="K13" s="518"/>
      <c r="L13" s="519"/>
      <c r="M13" s="37"/>
      <c r="N13" s="521"/>
      <c r="O13" s="523">
        <f t="shared" ref="O13:O14" si="1">P13+Q13</f>
        <v>0</v>
      </c>
      <c r="P13" s="521"/>
      <c r="Q13" s="523"/>
      <c r="R13" s="519">
        <f t="shared" ref="R13:R14" si="2">L13-N13-O13</f>
        <v>0</v>
      </c>
      <c r="S13" s="538"/>
      <c r="T13" s="32" t="s">
        <v>26</v>
      </c>
    </row>
    <row r="14" spans="1:21" s="34" customFormat="1" ht="15.75" hidden="1">
      <c r="A14" s="518">
        <v>3</v>
      </c>
      <c r="B14" s="518"/>
      <c r="C14" s="518"/>
      <c r="D14" s="518"/>
      <c r="E14" s="518"/>
      <c r="F14" s="518"/>
      <c r="G14" s="33"/>
      <c r="H14" s="35"/>
      <c r="I14" s="522"/>
      <c r="J14" s="518"/>
      <c r="K14" s="518"/>
      <c r="L14" s="519"/>
      <c r="M14" s="37"/>
      <c r="N14" s="521"/>
      <c r="O14" s="523">
        <f t="shared" si="1"/>
        <v>0</v>
      </c>
      <c r="P14" s="521">
        <v>0</v>
      </c>
      <c r="Q14" s="523"/>
      <c r="R14" s="519">
        <f t="shared" si="2"/>
        <v>0</v>
      </c>
      <c r="S14" s="538"/>
      <c r="T14" s="32"/>
    </row>
    <row r="15" spans="1:21" s="31" customFormat="1" ht="20.25">
      <c r="A15" s="55" t="s">
        <v>30</v>
      </c>
      <c r="B15" s="55"/>
      <c r="C15" s="55"/>
      <c r="D15" s="55"/>
      <c r="E15" s="55"/>
      <c r="F15" s="55"/>
      <c r="G15" s="55"/>
      <c r="H15" s="55"/>
      <c r="I15" s="56"/>
      <c r="J15" s="55"/>
      <c r="K15" s="55"/>
      <c r="L15" s="29">
        <f>SUM(L16:L29)</f>
        <v>2431490</v>
      </c>
      <c r="M15" s="29"/>
      <c r="N15" s="29">
        <f>SUM(N16:N29)</f>
        <v>19889</v>
      </c>
      <c r="O15" s="29">
        <f>SUM(O16:O29)</f>
        <v>43500</v>
      </c>
      <c r="P15" s="29">
        <f>SUM(P16:P29)</f>
        <v>0</v>
      </c>
      <c r="Q15" s="29">
        <f>SUM(Q16:Q29)</f>
        <v>43500</v>
      </c>
      <c r="R15" s="29">
        <f>SUM(R16:R29)</f>
        <v>2368101</v>
      </c>
      <c r="S15" s="536"/>
      <c r="T15" s="30"/>
    </row>
    <row r="16" spans="1:21" ht="114" customHeight="1">
      <c r="A16" s="518">
        <v>1</v>
      </c>
      <c r="B16" s="518" t="s">
        <v>36</v>
      </c>
      <c r="C16" s="518">
        <v>2212</v>
      </c>
      <c r="D16" s="518">
        <v>6121</v>
      </c>
      <c r="E16" s="518">
        <v>61</v>
      </c>
      <c r="F16" s="518">
        <v>12</v>
      </c>
      <c r="G16" s="524">
        <v>60004100029</v>
      </c>
      <c r="H16" s="525" t="s">
        <v>73</v>
      </c>
      <c r="I16" s="522" t="s">
        <v>647</v>
      </c>
      <c r="J16" s="518" t="s">
        <v>74</v>
      </c>
      <c r="K16" s="518" t="s">
        <v>75</v>
      </c>
      <c r="L16" s="519">
        <v>72605</v>
      </c>
      <c r="M16" s="37" t="s">
        <v>107</v>
      </c>
      <c r="N16" s="521">
        <v>2566</v>
      </c>
      <c r="O16" s="523">
        <f t="shared" ref="O16:O17" si="3">P16+Q16</f>
        <v>800</v>
      </c>
      <c r="P16" s="521">
        <v>0</v>
      </c>
      <c r="Q16" s="54">
        <v>800</v>
      </c>
      <c r="R16" s="519">
        <f t="shared" ref="R16" si="4">L16-N16-O16</f>
        <v>69239</v>
      </c>
      <c r="S16" s="538">
        <v>2</v>
      </c>
      <c r="T16" s="25"/>
    </row>
    <row r="17" spans="1:20" s="34" customFormat="1" ht="111" customHeight="1">
      <c r="A17" s="518">
        <v>2</v>
      </c>
      <c r="B17" s="518" t="s">
        <v>43</v>
      </c>
      <c r="C17" s="518">
        <v>2212</v>
      </c>
      <c r="D17" s="518">
        <v>6121</v>
      </c>
      <c r="E17" s="518">
        <v>61</v>
      </c>
      <c r="F17" s="518">
        <v>12</v>
      </c>
      <c r="G17" s="33">
        <v>60004100646</v>
      </c>
      <c r="H17" s="525" t="s">
        <v>77</v>
      </c>
      <c r="I17" s="522" t="s">
        <v>78</v>
      </c>
      <c r="J17" s="518" t="s">
        <v>79</v>
      </c>
      <c r="K17" s="518" t="s">
        <v>76</v>
      </c>
      <c r="L17" s="519">
        <v>322913</v>
      </c>
      <c r="M17" s="37" t="s">
        <v>107</v>
      </c>
      <c r="N17" s="521">
        <v>2705</v>
      </c>
      <c r="O17" s="523">
        <f t="shared" si="3"/>
        <v>1000</v>
      </c>
      <c r="P17" s="521">
        <v>0</v>
      </c>
      <c r="Q17" s="54">
        <v>1000</v>
      </c>
      <c r="R17" s="519">
        <f t="shared" ref="R17:R19" si="5">L17-N17-O17</f>
        <v>319208</v>
      </c>
      <c r="S17" s="538">
        <v>2</v>
      </c>
      <c r="T17" s="32"/>
    </row>
    <row r="18" spans="1:20" s="34" customFormat="1" ht="72.75" customHeight="1">
      <c r="A18" s="518">
        <v>3</v>
      </c>
      <c r="B18" s="518" t="s">
        <v>57</v>
      </c>
      <c r="C18" s="518">
        <v>2212</v>
      </c>
      <c r="D18" s="518">
        <v>6121</v>
      </c>
      <c r="E18" s="518">
        <v>61</v>
      </c>
      <c r="F18" s="518">
        <v>12</v>
      </c>
      <c r="G18" s="33">
        <v>60004100907</v>
      </c>
      <c r="H18" s="525" t="s">
        <v>80</v>
      </c>
      <c r="I18" s="52" t="s">
        <v>185</v>
      </c>
      <c r="J18" s="518"/>
      <c r="K18" s="518"/>
      <c r="L18" s="519">
        <v>214000</v>
      </c>
      <c r="M18" s="37" t="s">
        <v>38</v>
      </c>
      <c r="N18" s="521">
        <v>850</v>
      </c>
      <c r="O18" s="523">
        <f>P18+Q18</f>
        <v>1500</v>
      </c>
      <c r="P18" s="521">
        <v>0</v>
      </c>
      <c r="Q18" s="54">
        <v>1500</v>
      </c>
      <c r="R18" s="519">
        <f t="shared" si="5"/>
        <v>211650</v>
      </c>
      <c r="S18" s="538">
        <v>2</v>
      </c>
      <c r="T18" s="32"/>
    </row>
    <row r="19" spans="1:20" ht="57.75" customHeight="1">
      <c r="A19" s="518">
        <v>4</v>
      </c>
      <c r="B19" s="518" t="s">
        <v>57</v>
      </c>
      <c r="C19" s="518">
        <v>2212</v>
      </c>
      <c r="D19" s="518">
        <v>6121</v>
      </c>
      <c r="E19" s="518">
        <v>61</v>
      </c>
      <c r="F19" s="518">
        <v>12</v>
      </c>
      <c r="G19" s="33">
        <v>60004100908</v>
      </c>
      <c r="H19" s="525" t="s">
        <v>81</v>
      </c>
      <c r="I19" s="52" t="s">
        <v>82</v>
      </c>
      <c r="J19" s="518"/>
      <c r="K19" s="518"/>
      <c r="L19" s="519">
        <v>108000</v>
      </c>
      <c r="M19" s="37" t="s">
        <v>38</v>
      </c>
      <c r="N19" s="521">
        <v>1942</v>
      </c>
      <c r="O19" s="523">
        <f>P19+Q19</f>
        <v>1000</v>
      </c>
      <c r="P19" s="521">
        <v>0</v>
      </c>
      <c r="Q19" s="54">
        <v>1000</v>
      </c>
      <c r="R19" s="519">
        <f t="shared" si="5"/>
        <v>105058</v>
      </c>
      <c r="S19" s="538">
        <v>2</v>
      </c>
      <c r="T19" s="25"/>
    </row>
    <row r="20" spans="1:20" ht="92.25" customHeight="1">
      <c r="A20" s="518">
        <v>5</v>
      </c>
      <c r="B20" s="518" t="s">
        <v>42</v>
      </c>
      <c r="C20" s="518">
        <v>2212</v>
      </c>
      <c r="D20" s="518">
        <v>6121</v>
      </c>
      <c r="E20" s="518">
        <v>61</v>
      </c>
      <c r="F20" s="518">
        <v>12</v>
      </c>
      <c r="G20" s="33">
        <v>60004100960</v>
      </c>
      <c r="H20" s="525" t="s">
        <v>83</v>
      </c>
      <c r="I20" s="52" t="s">
        <v>84</v>
      </c>
      <c r="J20" s="518"/>
      <c r="K20" s="518"/>
      <c r="L20" s="519">
        <v>50000</v>
      </c>
      <c r="M20" s="37" t="s">
        <v>38</v>
      </c>
      <c r="N20" s="521">
        <v>435</v>
      </c>
      <c r="O20" s="523">
        <f>P20+Q20</f>
        <v>1900</v>
      </c>
      <c r="P20" s="521">
        <v>0</v>
      </c>
      <c r="Q20" s="54">
        <v>1900</v>
      </c>
      <c r="R20" s="519">
        <f>L20-N20-O20</f>
        <v>47665</v>
      </c>
      <c r="S20" s="538">
        <v>2</v>
      </c>
      <c r="T20" s="25"/>
    </row>
    <row r="21" spans="1:20" s="34" customFormat="1" ht="72" customHeight="1">
      <c r="A21" s="518">
        <v>6</v>
      </c>
      <c r="B21" s="518" t="s">
        <v>41</v>
      </c>
      <c r="C21" s="518">
        <v>2212</v>
      </c>
      <c r="D21" s="518">
        <v>6121</v>
      </c>
      <c r="E21" s="518">
        <v>61</v>
      </c>
      <c r="F21" s="518">
        <v>12</v>
      </c>
      <c r="G21" s="33">
        <v>60004100961</v>
      </c>
      <c r="H21" s="525" t="s">
        <v>85</v>
      </c>
      <c r="I21" s="522" t="s">
        <v>86</v>
      </c>
      <c r="J21" s="518" t="s">
        <v>87</v>
      </c>
      <c r="K21" s="518" t="s">
        <v>88</v>
      </c>
      <c r="L21" s="519">
        <v>80000</v>
      </c>
      <c r="M21" s="37" t="s">
        <v>108</v>
      </c>
      <c r="N21" s="521">
        <v>1255</v>
      </c>
      <c r="O21" s="523">
        <f>P21+Q21</f>
        <v>1467</v>
      </c>
      <c r="P21" s="521">
        <v>0</v>
      </c>
      <c r="Q21" s="54">
        <v>1467</v>
      </c>
      <c r="R21" s="519">
        <f>L21-N21-O21</f>
        <v>77278</v>
      </c>
      <c r="S21" s="538">
        <v>2</v>
      </c>
      <c r="T21" s="32"/>
    </row>
    <row r="22" spans="1:20" s="34" customFormat="1" ht="195.75" customHeight="1">
      <c r="A22" s="518">
        <v>7</v>
      </c>
      <c r="B22" s="518" t="s">
        <v>36</v>
      </c>
      <c r="C22" s="518">
        <v>2212</v>
      </c>
      <c r="D22" s="518" t="s">
        <v>90</v>
      </c>
      <c r="E22" s="518">
        <v>61</v>
      </c>
      <c r="F22" s="518">
        <v>12</v>
      </c>
      <c r="G22" s="33">
        <v>60004101004</v>
      </c>
      <c r="H22" s="525" t="s">
        <v>89</v>
      </c>
      <c r="I22" s="522" t="s">
        <v>186</v>
      </c>
      <c r="J22" s="518"/>
      <c r="K22" s="518"/>
      <c r="L22" s="519">
        <v>246972</v>
      </c>
      <c r="M22" s="37" t="s">
        <v>107</v>
      </c>
      <c r="N22" s="521">
        <v>1941</v>
      </c>
      <c r="O22" s="523">
        <f>P22+Q22</f>
        <v>7064</v>
      </c>
      <c r="P22" s="521">
        <v>0</v>
      </c>
      <c r="Q22" s="54">
        <f>2005+5059</f>
        <v>7064</v>
      </c>
      <c r="R22" s="519">
        <f t="shared" ref="R22:R27" si="6">L22-N22-O22</f>
        <v>237967</v>
      </c>
      <c r="S22" s="538">
        <v>2</v>
      </c>
      <c r="T22" s="32"/>
    </row>
    <row r="23" spans="1:20" s="34" customFormat="1" ht="38.25">
      <c r="A23" s="518">
        <v>8</v>
      </c>
      <c r="B23" s="518" t="s">
        <v>57</v>
      </c>
      <c r="C23" s="518">
        <v>2212</v>
      </c>
      <c r="D23" s="518" t="s">
        <v>90</v>
      </c>
      <c r="E23" s="518">
        <v>61</v>
      </c>
      <c r="F23" s="518">
        <v>12</v>
      </c>
      <c r="G23" s="33">
        <v>60004101007</v>
      </c>
      <c r="H23" s="525" t="s">
        <v>91</v>
      </c>
      <c r="I23" s="522" t="s">
        <v>92</v>
      </c>
      <c r="J23" s="518" t="s">
        <v>93</v>
      </c>
      <c r="K23" s="518" t="s">
        <v>94</v>
      </c>
      <c r="L23" s="519">
        <v>704000</v>
      </c>
      <c r="M23" s="37" t="s">
        <v>181</v>
      </c>
      <c r="N23" s="521">
        <v>3141</v>
      </c>
      <c r="O23" s="523">
        <f t="shared" ref="O23:O27" si="7">P23+Q23</f>
        <v>18961</v>
      </c>
      <c r="P23" s="521">
        <v>0</v>
      </c>
      <c r="Q23" s="54">
        <f>15210+3751</f>
        <v>18961</v>
      </c>
      <c r="R23" s="519">
        <f t="shared" si="6"/>
        <v>681898</v>
      </c>
      <c r="S23" s="538">
        <v>2</v>
      </c>
      <c r="T23" s="32"/>
    </row>
    <row r="24" spans="1:20" s="34" customFormat="1" ht="78.75" customHeight="1">
      <c r="A24" s="518">
        <v>9</v>
      </c>
      <c r="B24" s="518" t="s">
        <v>42</v>
      </c>
      <c r="C24" s="518">
        <v>2212</v>
      </c>
      <c r="D24" s="518" t="s">
        <v>90</v>
      </c>
      <c r="E24" s="518">
        <v>61</v>
      </c>
      <c r="F24" s="518">
        <v>12</v>
      </c>
      <c r="G24" s="33">
        <v>60004101014</v>
      </c>
      <c r="H24" s="525" t="s">
        <v>196</v>
      </c>
      <c r="I24" s="541" t="s">
        <v>193</v>
      </c>
      <c r="J24" s="518" t="s">
        <v>76</v>
      </c>
      <c r="K24" s="518" t="s">
        <v>95</v>
      </c>
      <c r="L24" s="519">
        <v>75000</v>
      </c>
      <c r="M24" s="37" t="s">
        <v>108</v>
      </c>
      <c r="N24" s="521">
        <v>1320</v>
      </c>
      <c r="O24" s="523">
        <f t="shared" si="7"/>
        <v>3385</v>
      </c>
      <c r="P24" s="521">
        <v>0</v>
      </c>
      <c r="Q24" s="54">
        <f>1600+1785</f>
        <v>3385</v>
      </c>
      <c r="R24" s="519">
        <f t="shared" si="6"/>
        <v>70295</v>
      </c>
      <c r="S24" s="538">
        <v>2</v>
      </c>
      <c r="T24" s="32"/>
    </row>
    <row r="25" spans="1:20" s="34" customFormat="1" ht="112.5" customHeight="1">
      <c r="A25" s="518">
        <v>10</v>
      </c>
      <c r="B25" s="518" t="s">
        <v>42</v>
      </c>
      <c r="C25" s="518">
        <v>2212</v>
      </c>
      <c r="D25" s="518" t="s">
        <v>90</v>
      </c>
      <c r="E25" s="518">
        <v>61</v>
      </c>
      <c r="F25" s="518">
        <v>12</v>
      </c>
      <c r="G25" s="33">
        <v>60004101481</v>
      </c>
      <c r="H25" s="525" t="s">
        <v>197</v>
      </c>
      <c r="I25" s="522" t="s">
        <v>194</v>
      </c>
      <c r="J25" s="518" t="s">
        <v>76</v>
      </c>
      <c r="K25" s="518" t="s">
        <v>95</v>
      </c>
      <c r="L25" s="519">
        <v>35000</v>
      </c>
      <c r="M25" s="37" t="s">
        <v>107</v>
      </c>
      <c r="N25" s="521">
        <v>2062</v>
      </c>
      <c r="O25" s="523">
        <f t="shared" si="7"/>
        <v>2833</v>
      </c>
      <c r="P25" s="521"/>
      <c r="Q25" s="54">
        <f>1450+1383</f>
        <v>2833</v>
      </c>
      <c r="R25" s="519">
        <f t="shared" si="6"/>
        <v>30105</v>
      </c>
      <c r="S25" s="538">
        <v>2</v>
      </c>
      <c r="T25" s="32"/>
    </row>
    <row r="26" spans="1:20" ht="50.25" customHeight="1">
      <c r="A26" s="518">
        <v>11</v>
      </c>
      <c r="B26" s="518" t="s">
        <v>42</v>
      </c>
      <c r="C26" s="518">
        <v>2212</v>
      </c>
      <c r="D26" s="518">
        <v>6121</v>
      </c>
      <c r="E26" s="518">
        <v>61</v>
      </c>
      <c r="F26" s="518">
        <v>12</v>
      </c>
      <c r="G26" s="33">
        <v>60004101081</v>
      </c>
      <c r="H26" s="525" t="s">
        <v>96</v>
      </c>
      <c r="I26" s="52" t="s">
        <v>97</v>
      </c>
      <c r="J26" s="518"/>
      <c r="K26" s="518"/>
      <c r="L26" s="519">
        <v>18000</v>
      </c>
      <c r="M26" s="37" t="s">
        <v>38</v>
      </c>
      <c r="N26" s="521">
        <v>13</v>
      </c>
      <c r="O26" s="523">
        <f t="shared" si="7"/>
        <v>1198</v>
      </c>
      <c r="P26" s="521">
        <v>0</v>
      </c>
      <c r="Q26" s="54">
        <v>1198</v>
      </c>
      <c r="R26" s="519">
        <f t="shared" si="6"/>
        <v>16789</v>
      </c>
      <c r="S26" s="538">
        <v>2</v>
      </c>
      <c r="T26" s="25"/>
    </row>
    <row r="27" spans="1:20" ht="50.25" customHeight="1">
      <c r="A27" s="518">
        <v>12</v>
      </c>
      <c r="B27" s="518" t="s">
        <v>42</v>
      </c>
      <c r="C27" s="518">
        <v>2212</v>
      </c>
      <c r="D27" s="518">
        <v>6121</v>
      </c>
      <c r="E27" s="518">
        <v>61</v>
      </c>
      <c r="F27" s="518">
        <v>12</v>
      </c>
      <c r="G27" s="33">
        <v>60004101083</v>
      </c>
      <c r="H27" s="525" t="s">
        <v>98</v>
      </c>
      <c r="I27" s="52" t="s">
        <v>99</v>
      </c>
      <c r="J27" s="518"/>
      <c r="K27" s="518"/>
      <c r="L27" s="519">
        <v>25000</v>
      </c>
      <c r="M27" s="37" t="s">
        <v>38</v>
      </c>
      <c r="N27" s="521">
        <v>939</v>
      </c>
      <c r="O27" s="523">
        <f t="shared" si="7"/>
        <v>1292</v>
      </c>
      <c r="P27" s="521">
        <v>0</v>
      </c>
      <c r="Q27" s="54">
        <v>1292</v>
      </c>
      <c r="R27" s="519">
        <f t="shared" si="6"/>
        <v>22769</v>
      </c>
      <c r="S27" s="538">
        <v>2</v>
      </c>
      <c r="T27" s="25"/>
    </row>
    <row r="28" spans="1:20" s="34" customFormat="1" ht="31.5" customHeight="1">
      <c r="A28" s="518">
        <v>13</v>
      </c>
      <c r="B28" s="518" t="s">
        <v>36</v>
      </c>
      <c r="C28" s="518">
        <v>2212</v>
      </c>
      <c r="D28" s="518">
        <v>6121</v>
      </c>
      <c r="E28" s="518">
        <v>61</v>
      </c>
      <c r="F28" s="518">
        <v>12</v>
      </c>
      <c r="G28" s="33">
        <v>60004101459</v>
      </c>
      <c r="H28" s="525" t="s">
        <v>105</v>
      </c>
      <c r="I28" s="522" t="s">
        <v>183</v>
      </c>
      <c r="J28" s="518" t="s">
        <v>103</v>
      </c>
      <c r="K28" s="518" t="s">
        <v>45</v>
      </c>
      <c r="L28" s="519">
        <v>450000</v>
      </c>
      <c r="M28" s="37" t="s">
        <v>182</v>
      </c>
      <c r="N28" s="521">
        <v>483</v>
      </c>
      <c r="O28" s="523">
        <f t="shared" ref="O28:O30" si="8">P28+Q28</f>
        <v>100</v>
      </c>
      <c r="P28" s="521">
        <v>0</v>
      </c>
      <c r="Q28" s="54">
        <v>100</v>
      </c>
      <c r="R28" s="519">
        <f t="shared" ref="R28:R30" si="9">L28-N28-O28</f>
        <v>449417</v>
      </c>
      <c r="S28" s="538">
        <v>2</v>
      </c>
      <c r="T28" s="32"/>
    </row>
    <row r="29" spans="1:20" s="34" customFormat="1" ht="30" customHeight="1">
      <c r="A29" s="518">
        <v>14</v>
      </c>
      <c r="B29" s="518" t="s">
        <v>36</v>
      </c>
      <c r="C29" s="518">
        <v>2212</v>
      </c>
      <c r="D29" s="518">
        <v>6121</v>
      </c>
      <c r="E29" s="518">
        <v>61</v>
      </c>
      <c r="F29" s="518">
        <v>12</v>
      </c>
      <c r="G29" s="33">
        <v>60004101460</v>
      </c>
      <c r="H29" s="525" t="s">
        <v>106</v>
      </c>
      <c r="I29" s="522" t="s">
        <v>184</v>
      </c>
      <c r="J29" s="518" t="s">
        <v>103</v>
      </c>
      <c r="K29" s="518" t="s">
        <v>45</v>
      </c>
      <c r="L29" s="519">
        <v>30000</v>
      </c>
      <c r="M29" s="37">
        <v>2022</v>
      </c>
      <c r="N29" s="521">
        <v>237</v>
      </c>
      <c r="O29" s="523">
        <f t="shared" si="8"/>
        <v>1000</v>
      </c>
      <c r="P29" s="521">
        <v>0</v>
      </c>
      <c r="Q29" s="54">
        <v>1000</v>
      </c>
      <c r="R29" s="519">
        <f t="shared" si="9"/>
        <v>28763</v>
      </c>
      <c r="S29" s="538">
        <v>2</v>
      </c>
      <c r="T29" s="32"/>
    </row>
    <row r="30" spans="1:20" s="34" customFormat="1" ht="15.75" hidden="1">
      <c r="A30" s="518">
        <v>19</v>
      </c>
      <c r="B30" s="518"/>
      <c r="C30" s="518"/>
      <c r="D30" s="518"/>
      <c r="E30" s="518"/>
      <c r="F30" s="518"/>
      <c r="G30" s="33"/>
      <c r="H30" s="35"/>
      <c r="I30" s="522"/>
      <c r="J30" s="518"/>
      <c r="K30" s="518"/>
      <c r="L30" s="519"/>
      <c r="M30" s="37"/>
      <c r="N30" s="521"/>
      <c r="O30" s="523">
        <f t="shared" si="8"/>
        <v>0</v>
      </c>
      <c r="P30" s="521">
        <v>0</v>
      </c>
      <c r="Q30" s="523"/>
      <c r="R30" s="519">
        <f t="shared" si="9"/>
        <v>0</v>
      </c>
      <c r="S30" s="538"/>
      <c r="T30" s="32"/>
    </row>
    <row r="31" spans="1:20" s="31" customFormat="1" ht="20.25">
      <c r="A31" s="55" t="s">
        <v>100</v>
      </c>
      <c r="B31" s="55"/>
      <c r="C31" s="55"/>
      <c r="D31" s="55"/>
      <c r="E31" s="55"/>
      <c r="F31" s="55"/>
      <c r="G31" s="55"/>
      <c r="H31" s="55"/>
      <c r="I31" s="56"/>
      <c r="J31" s="55"/>
      <c r="K31" s="55"/>
      <c r="L31" s="29">
        <f>SUM(L32:L33)</f>
        <v>65000</v>
      </c>
      <c r="M31" s="40"/>
      <c r="N31" s="29">
        <f>SUM(N32:N33)</f>
        <v>341</v>
      </c>
      <c r="O31" s="29">
        <f>SUM(O32:O33)</f>
        <v>2244</v>
      </c>
      <c r="P31" s="29">
        <f>SUM(P32:P33)</f>
        <v>0</v>
      </c>
      <c r="Q31" s="29">
        <f>SUM(Q32:Q33)</f>
        <v>2244</v>
      </c>
      <c r="R31" s="29">
        <f>SUM(R32:R33)</f>
        <v>62415</v>
      </c>
      <c r="S31" s="536"/>
      <c r="T31" s="30"/>
    </row>
    <row r="32" spans="1:20" s="34" customFormat="1" ht="33.75" customHeight="1">
      <c r="A32" s="518">
        <v>1</v>
      </c>
      <c r="B32" s="518" t="s">
        <v>41</v>
      </c>
      <c r="C32" s="518">
        <v>2212</v>
      </c>
      <c r="D32" s="518">
        <v>6121</v>
      </c>
      <c r="E32" s="518">
        <v>61</v>
      </c>
      <c r="F32" s="518">
        <v>12</v>
      </c>
      <c r="G32" s="33">
        <v>60004101443</v>
      </c>
      <c r="H32" s="525" t="s">
        <v>101</v>
      </c>
      <c r="I32" s="522" t="s">
        <v>102</v>
      </c>
      <c r="J32" s="518" t="s">
        <v>103</v>
      </c>
      <c r="K32" s="518" t="s">
        <v>45</v>
      </c>
      <c r="L32" s="519">
        <v>46000</v>
      </c>
      <c r="M32" s="37">
        <v>2024</v>
      </c>
      <c r="N32" s="521">
        <v>90</v>
      </c>
      <c r="O32" s="523">
        <f t="shared" ref="O32:O33" si="10">P32+Q32</f>
        <v>1644</v>
      </c>
      <c r="P32" s="521">
        <v>0</v>
      </c>
      <c r="Q32" s="54">
        <v>1644</v>
      </c>
      <c r="R32" s="519">
        <f t="shared" ref="R32:R33" si="11">L32-N32-O32</f>
        <v>44266</v>
      </c>
      <c r="S32" s="538">
        <v>2</v>
      </c>
      <c r="T32" s="32"/>
    </row>
    <row r="33" spans="1:21" s="34" customFormat="1" ht="39.75" customHeight="1">
      <c r="A33" s="518">
        <v>2</v>
      </c>
      <c r="B33" s="518" t="s">
        <v>43</v>
      </c>
      <c r="C33" s="518">
        <v>2212</v>
      </c>
      <c r="D33" s="518">
        <v>6121</v>
      </c>
      <c r="E33" s="518">
        <v>61</v>
      </c>
      <c r="F33" s="518">
        <v>12</v>
      </c>
      <c r="G33" s="33">
        <v>60004101444</v>
      </c>
      <c r="H33" s="525" t="s">
        <v>104</v>
      </c>
      <c r="I33" s="522" t="s">
        <v>102</v>
      </c>
      <c r="J33" s="518"/>
      <c r="K33" s="518" t="s">
        <v>45</v>
      </c>
      <c r="L33" s="519">
        <v>19000</v>
      </c>
      <c r="M33" s="37">
        <v>2023</v>
      </c>
      <c r="N33" s="521">
        <v>251</v>
      </c>
      <c r="O33" s="523">
        <f t="shared" si="10"/>
        <v>600</v>
      </c>
      <c r="P33" s="521">
        <v>0</v>
      </c>
      <c r="Q33" s="54">
        <v>600</v>
      </c>
      <c r="R33" s="519">
        <f t="shared" si="11"/>
        <v>18149</v>
      </c>
      <c r="S33" s="538">
        <v>2</v>
      </c>
      <c r="T33" s="32"/>
    </row>
    <row r="34" spans="1:21" ht="35.25" customHeight="1">
      <c r="A34" s="478" t="s">
        <v>69</v>
      </c>
      <c r="B34" s="478"/>
      <c r="C34" s="478"/>
      <c r="D34" s="478"/>
      <c r="E34" s="478"/>
      <c r="F34" s="478"/>
      <c r="G34" s="478"/>
      <c r="H34" s="478"/>
      <c r="I34" s="478"/>
      <c r="J34" s="478"/>
      <c r="K34" s="478"/>
      <c r="L34" s="27">
        <f>+L11+L8+L31+L15</f>
        <v>2498490</v>
      </c>
      <c r="M34" s="41"/>
      <c r="N34" s="27">
        <f>+N11+N8+N31+N15</f>
        <v>20230</v>
      </c>
      <c r="O34" s="27">
        <f>+O11+O8+O31+O15</f>
        <v>47744</v>
      </c>
      <c r="P34" s="27">
        <f>+P11+P8+P31+P15</f>
        <v>0</v>
      </c>
      <c r="Q34" s="27">
        <f>+Q11+Q8+Q31+Q15</f>
        <v>47744</v>
      </c>
      <c r="R34" s="27">
        <f>+R11+R8+R31+R15</f>
        <v>2430516</v>
      </c>
      <c r="S34" s="540"/>
      <c r="T34" s="24"/>
    </row>
    <row r="35" spans="1:21" s="6" customFormat="1">
      <c r="A35" s="5"/>
      <c r="B35" s="5"/>
      <c r="C35" s="5"/>
      <c r="D35" s="5"/>
      <c r="E35" s="5"/>
      <c r="F35" s="5"/>
      <c r="G35" s="5"/>
      <c r="H35" s="5"/>
      <c r="I35" s="5"/>
      <c r="J35" s="10"/>
      <c r="K35" s="22"/>
      <c r="L35" s="23"/>
      <c r="M35" s="46"/>
      <c r="S35" s="46"/>
      <c r="T35" s="15"/>
      <c r="U35" s="10"/>
    </row>
    <row r="36" spans="1:21" s="6" customFormat="1">
      <c r="A36" s="5"/>
      <c r="B36" s="5"/>
      <c r="C36" s="5"/>
      <c r="D36" s="5"/>
      <c r="E36" s="5"/>
      <c r="F36" s="5"/>
      <c r="G36" s="5"/>
      <c r="H36" s="5"/>
      <c r="I36" s="5"/>
      <c r="J36" s="10"/>
      <c r="K36" s="22"/>
      <c r="L36" s="23"/>
      <c r="M36" s="46"/>
      <c r="S36" s="46"/>
      <c r="T36" s="15"/>
      <c r="U36" s="10"/>
    </row>
    <row r="37" spans="1:21" s="6" customFormat="1">
      <c r="A37" s="5"/>
      <c r="B37" s="5"/>
      <c r="C37" s="5"/>
      <c r="D37" s="5"/>
      <c r="E37" s="5"/>
      <c r="F37" s="5"/>
      <c r="G37" s="5"/>
      <c r="H37" s="5"/>
      <c r="I37" s="5"/>
      <c r="J37" s="10"/>
      <c r="K37" s="22"/>
      <c r="L37" s="23"/>
      <c r="M37" s="46"/>
      <c r="S37" s="46"/>
      <c r="T37" s="15"/>
      <c r="U37" s="10"/>
    </row>
    <row r="38" spans="1:21" s="6" customFormat="1">
      <c r="A38" s="5"/>
      <c r="B38" s="5"/>
      <c r="C38" s="5"/>
      <c r="D38" s="5"/>
      <c r="E38" s="5"/>
      <c r="F38" s="5"/>
      <c r="G38" s="5"/>
      <c r="H38" s="5"/>
      <c r="I38" s="5"/>
      <c r="J38" s="10"/>
      <c r="K38" s="22"/>
      <c r="L38" s="23"/>
      <c r="M38" s="46"/>
      <c r="S38" s="46"/>
      <c r="T38" s="15"/>
      <c r="U38" s="10"/>
    </row>
    <row r="39" spans="1:21" s="6" customFormat="1">
      <c r="A39" s="5"/>
      <c r="B39" s="5"/>
      <c r="C39" s="5"/>
      <c r="D39" s="5"/>
      <c r="E39" s="5"/>
      <c r="F39" s="5"/>
      <c r="G39" s="5"/>
      <c r="H39" s="5"/>
      <c r="I39" s="5"/>
      <c r="J39" s="10"/>
      <c r="K39" s="22"/>
      <c r="L39" s="23"/>
      <c r="M39" s="46"/>
      <c r="S39" s="46"/>
      <c r="T39" s="15"/>
      <c r="U39" s="10"/>
    </row>
    <row r="40" spans="1:21" s="6" customFormat="1">
      <c r="A40" s="5"/>
      <c r="B40" s="5"/>
      <c r="C40" s="5"/>
      <c r="D40" s="5"/>
      <c r="E40" s="5"/>
      <c r="F40" s="5"/>
      <c r="G40" s="5"/>
      <c r="H40" s="5"/>
      <c r="I40" s="5"/>
      <c r="J40" s="10"/>
      <c r="K40" s="22"/>
      <c r="L40" s="23"/>
      <c r="M40" s="46"/>
      <c r="S40" s="46"/>
      <c r="T40" s="15"/>
      <c r="U40" s="10"/>
    </row>
    <row r="41" spans="1:21" s="6" customFormat="1">
      <c r="A41" s="5"/>
      <c r="B41" s="5"/>
      <c r="C41" s="5"/>
      <c r="D41" s="5"/>
      <c r="E41" s="5"/>
      <c r="F41" s="5"/>
      <c r="G41" s="5"/>
      <c r="H41" s="5"/>
      <c r="I41" s="5"/>
      <c r="J41" s="10"/>
      <c r="K41" s="22"/>
      <c r="L41" s="23"/>
      <c r="M41" s="46"/>
      <c r="S41" s="46"/>
      <c r="T41" s="15"/>
      <c r="U41" s="10"/>
    </row>
    <row r="42" spans="1:21" s="6" customFormat="1">
      <c r="A42" s="5"/>
      <c r="B42" s="5"/>
      <c r="C42" s="5"/>
      <c r="D42" s="5"/>
      <c r="E42" s="5"/>
      <c r="F42" s="5"/>
      <c r="G42" s="5"/>
      <c r="H42" s="5"/>
      <c r="I42" s="5"/>
      <c r="J42" s="10"/>
      <c r="K42" s="22"/>
      <c r="L42" s="23"/>
      <c r="M42" s="46"/>
      <c r="S42" s="46"/>
      <c r="T42" s="15"/>
      <c r="U42" s="10"/>
    </row>
    <row r="43" spans="1:21" s="6" customFormat="1">
      <c r="A43" s="10"/>
      <c r="B43" s="10"/>
      <c r="C43" s="10"/>
      <c r="D43" s="10"/>
      <c r="E43" s="10"/>
      <c r="F43" s="10"/>
      <c r="G43" s="10"/>
      <c r="H43" s="10"/>
      <c r="I43" s="10"/>
      <c r="J43" s="10"/>
      <c r="K43" s="5"/>
      <c r="L43" s="23"/>
      <c r="M43" s="46"/>
      <c r="S43" s="46"/>
      <c r="T43" s="15"/>
      <c r="U43" s="10"/>
    </row>
    <row r="44" spans="1:21" s="6" customFormat="1">
      <c r="A44" s="10"/>
      <c r="B44" s="10"/>
      <c r="C44" s="10"/>
      <c r="D44" s="10"/>
      <c r="E44" s="10"/>
      <c r="F44" s="10"/>
      <c r="G44" s="10"/>
      <c r="H44" s="10"/>
      <c r="I44" s="10"/>
      <c r="J44" s="10"/>
      <c r="K44" s="5"/>
      <c r="L44" s="23"/>
      <c r="M44" s="46"/>
      <c r="S44" s="46"/>
      <c r="T44" s="15"/>
      <c r="U44" s="10"/>
    </row>
  </sheetData>
  <mergeCells count="19">
    <mergeCell ref="A5:R5"/>
    <mergeCell ref="A6:A7"/>
    <mergeCell ref="B6:B7"/>
    <mergeCell ref="C6:C7"/>
    <mergeCell ref="D6:D7"/>
    <mergeCell ref="E6:E7"/>
    <mergeCell ref="F6:F7"/>
    <mergeCell ref="G6:G7"/>
    <mergeCell ref="H6:H7"/>
    <mergeCell ref="I6:I7"/>
    <mergeCell ref="R6:R7"/>
    <mergeCell ref="T6:T7"/>
    <mergeCell ref="J6:J7"/>
    <mergeCell ref="K6:K7"/>
    <mergeCell ref="L6:L7"/>
    <mergeCell ref="M6:M7"/>
    <mergeCell ref="N6:N7"/>
    <mergeCell ref="O6:Q6"/>
    <mergeCell ref="S6:S7"/>
  </mergeCells>
  <printOptions horizontalCentered="1"/>
  <pageMargins left="0.70866141732283472" right="0.70866141732283472" top="0.78740157480314965" bottom="0.78740157480314965" header="0.31496062992125984" footer="0.31496062992125984"/>
  <pageSetup paperSize="9" scale="45" firstPageNumber="118"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A94"/>
  <sheetViews>
    <sheetView showGridLines="0" view="pageBreakPreview" zoomScale="70" zoomScaleNormal="70" zoomScaleSheetLayoutView="70" workbookViewId="0">
      <pane ySplit="8" topLeftCell="A9" activePane="bottomLeft" state="frozenSplit"/>
      <selection activeCell="C21" sqref="C21"/>
      <selection pane="bottomLeft" activeCell="C21" sqref="C21"/>
    </sheetView>
  </sheetViews>
  <sheetFormatPr defaultColWidth="9.140625" defaultRowHeight="15" outlineLevelCol="1"/>
  <cols>
    <col min="1" max="1" width="5.7109375" style="218" customWidth="1"/>
    <col min="2" max="2" width="5.7109375" style="218" hidden="1" customWidth="1"/>
    <col min="3" max="4" width="6.140625" style="218" hidden="1" customWidth="1" outlineLevel="1"/>
    <col min="5" max="5" width="7.7109375" style="218" customWidth="1" outlineLevel="1"/>
    <col min="6" max="6" width="15.28515625" style="218" hidden="1" customWidth="1" outlineLevel="1"/>
    <col min="7" max="7" width="70.7109375" style="218" customWidth="1" collapsed="1"/>
    <col min="8" max="8" width="64.28515625" style="218" customWidth="1"/>
    <col min="9" max="9" width="7.140625" style="218" customWidth="1"/>
    <col min="10" max="10" width="12" style="222" customWidth="1"/>
    <col min="11" max="11" width="17.28515625" style="221" customWidth="1"/>
    <col min="12" max="12" width="17" style="221" customWidth="1"/>
    <col min="13" max="13" width="14.42578125" style="221" customWidth="1"/>
    <col min="14" max="14" width="11.5703125" style="221" customWidth="1"/>
    <col min="15" max="15" width="14" style="221" customWidth="1"/>
    <col min="16" max="16" width="16.42578125" style="221" customWidth="1"/>
    <col min="17" max="17" width="16.7109375" style="221" customWidth="1"/>
    <col min="18" max="18" width="17" style="221" customWidth="1"/>
    <col min="19" max="19" width="16.5703125" style="221" customWidth="1"/>
    <col min="20" max="20" width="17" style="221" customWidth="1"/>
    <col min="21" max="21" width="14.28515625" style="221" customWidth="1"/>
    <col min="22" max="22" width="12.85546875" style="221" hidden="1" customWidth="1"/>
    <col min="23" max="23" width="14.85546875" style="221" hidden="1" customWidth="1"/>
    <col min="24" max="24" width="13.85546875" style="221" customWidth="1"/>
    <col min="25" max="25" width="11.5703125" style="220" hidden="1" customWidth="1"/>
    <col min="26" max="26" width="17.7109375" style="219" customWidth="1"/>
    <col min="27" max="16384" width="9.140625" style="218"/>
  </cols>
  <sheetData>
    <row r="1" spans="1:27" ht="18">
      <c r="A1" s="1" t="s">
        <v>279</v>
      </c>
      <c r="B1" s="2"/>
      <c r="C1" s="2"/>
      <c r="D1" s="2"/>
      <c r="E1" s="2"/>
      <c r="F1" s="214"/>
      <c r="G1" s="3"/>
      <c r="H1" s="4"/>
      <c r="I1" s="2"/>
      <c r="K1" s="220"/>
      <c r="N1" s="7"/>
      <c r="O1" s="7"/>
      <c r="Q1" s="7"/>
      <c r="R1" s="7"/>
      <c r="S1" s="7"/>
      <c r="T1" s="7"/>
      <c r="U1" s="8"/>
      <c r="V1" s="240"/>
      <c r="W1" s="218"/>
      <c r="X1" s="218"/>
      <c r="Y1" s="245"/>
      <c r="Z1" s="218"/>
    </row>
    <row r="2" spans="1:27" ht="18">
      <c r="A2" s="211" t="s">
        <v>23</v>
      </c>
      <c r="B2" s="11"/>
      <c r="C2" s="11"/>
      <c r="E2" s="210"/>
      <c r="F2" s="208"/>
      <c r="G2" s="210" t="s">
        <v>32</v>
      </c>
      <c r="H2" s="419" t="s">
        <v>336</v>
      </c>
      <c r="I2" s="28"/>
      <c r="K2" s="248"/>
      <c r="N2" s="13"/>
      <c r="O2" s="13"/>
      <c r="Q2" s="13"/>
      <c r="R2" s="13"/>
      <c r="S2" s="13"/>
      <c r="T2" s="13"/>
      <c r="U2" s="14"/>
      <c r="V2" s="240"/>
      <c r="W2" s="218"/>
      <c r="X2" s="218"/>
      <c r="Y2" s="245"/>
      <c r="Z2" s="218"/>
    </row>
    <row r="3" spans="1:27" ht="15.75">
      <c r="A3" s="209"/>
      <c r="B3" s="11"/>
      <c r="C3" s="11"/>
      <c r="F3" s="208"/>
      <c r="G3" s="12" t="s">
        <v>17</v>
      </c>
      <c r="H3" s="207"/>
      <c r="I3" s="28"/>
      <c r="K3" s="220"/>
      <c r="N3" s="13"/>
      <c r="O3" s="13"/>
      <c r="Q3" s="13"/>
      <c r="R3" s="13"/>
      <c r="S3" s="13"/>
      <c r="T3" s="13"/>
      <c r="U3" s="14"/>
      <c r="V3" s="240"/>
      <c r="W3" s="218"/>
      <c r="X3" s="218"/>
      <c r="Y3" s="245"/>
      <c r="Z3" s="218"/>
    </row>
    <row r="4" spans="1:27" ht="17.25" customHeight="1">
      <c r="A4" s="243"/>
      <c r="B4" s="243"/>
      <c r="C4" s="243"/>
      <c r="D4" s="243"/>
      <c r="E4" s="243"/>
      <c r="F4" s="243"/>
      <c r="G4" s="243"/>
      <c r="H4" s="243"/>
      <c r="I4" s="243"/>
      <c r="J4" s="243"/>
      <c r="K4" s="243"/>
      <c r="L4" s="244"/>
      <c r="M4" s="243"/>
      <c r="N4" s="244"/>
      <c r="O4" s="243"/>
      <c r="P4" s="243"/>
      <c r="Q4" s="243"/>
      <c r="R4" s="243"/>
      <c r="S4" s="243"/>
      <c r="T4" s="243"/>
      <c r="U4" s="243"/>
      <c r="V4" s="243"/>
      <c r="W4" s="243"/>
      <c r="X4" s="242" t="s">
        <v>19</v>
      </c>
      <c r="Y4" s="241"/>
      <c r="AA4" s="240"/>
    </row>
    <row r="5" spans="1:27" ht="25.5" customHeight="1">
      <c r="A5" s="665" t="s">
        <v>335</v>
      </c>
      <c r="B5" s="666"/>
      <c r="C5" s="666"/>
      <c r="D5" s="666"/>
      <c r="E5" s="666"/>
      <c r="F5" s="666"/>
      <c r="G5" s="666"/>
      <c r="H5" s="666"/>
      <c r="I5" s="666"/>
      <c r="J5" s="666"/>
      <c r="K5" s="666"/>
      <c r="L5" s="666"/>
      <c r="M5" s="666"/>
      <c r="N5" s="666"/>
      <c r="O5" s="666"/>
      <c r="P5" s="666"/>
      <c r="Q5" s="666"/>
      <c r="R5" s="666"/>
      <c r="S5" s="666"/>
      <c r="T5" s="666"/>
      <c r="U5" s="666"/>
      <c r="V5" s="666"/>
      <c r="W5" s="666"/>
      <c r="X5" s="666"/>
      <c r="Y5" s="666"/>
      <c r="Z5" s="667"/>
    </row>
    <row r="6" spans="1:27" ht="25.5" customHeight="1">
      <c r="A6" s="633" t="s">
        <v>0</v>
      </c>
      <c r="B6" s="633" t="s">
        <v>1</v>
      </c>
      <c r="C6" s="634" t="s">
        <v>3</v>
      </c>
      <c r="D6" s="634" t="s">
        <v>4</v>
      </c>
      <c r="E6" s="634" t="s">
        <v>22</v>
      </c>
      <c r="F6" s="634" t="s">
        <v>2</v>
      </c>
      <c r="G6" s="634" t="s">
        <v>6</v>
      </c>
      <c r="H6" s="635" t="s">
        <v>7</v>
      </c>
      <c r="I6" s="644" t="s">
        <v>8</v>
      </c>
      <c r="J6" s="635" t="s">
        <v>9</v>
      </c>
      <c r="K6" s="635" t="s">
        <v>15</v>
      </c>
      <c r="L6" s="635" t="s">
        <v>267</v>
      </c>
      <c r="M6" s="635" t="s">
        <v>266</v>
      </c>
      <c r="N6" s="635" t="s">
        <v>10</v>
      </c>
      <c r="O6" s="636" t="s">
        <v>265</v>
      </c>
      <c r="P6" s="654" t="s">
        <v>264</v>
      </c>
      <c r="Q6" s="654" t="s">
        <v>263</v>
      </c>
      <c r="R6" s="652" t="s">
        <v>261</v>
      </c>
      <c r="S6" s="652"/>
      <c r="T6" s="652"/>
      <c r="U6" s="654" t="s">
        <v>262</v>
      </c>
      <c r="V6" s="652" t="s">
        <v>261</v>
      </c>
      <c r="W6" s="652"/>
      <c r="X6" s="636" t="s">
        <v>29</v>
      </c>
      <c r="Y6" s="636" t="s">
        <v>246</v>
      </c>
      <c r="Z6" s="653" t="s">
        <v>11</v>
      </c>
    </row>
    <row r="7" spans="1:27" ht="66" customHeight="1">
      <c r="A7" s="633"/>
      <c r="B7" s="633"/>
      <c r="C7" s="634"/>
      <c r="D7" s="634"/>
      <c r="E7" s="634"/>
      <c r="F7" s="634"/>
      <c r="G7" s="634"/>
      <c r="H7" s="635"/>
      <c r="I7" s="644"/>
      <c r="J7" s="635"/>
      <c r="K7" s="635"/>
      <c r="L7" s="635"/>
      <c r="M7" s="635"/>
      <c r="N7" s="635"/>
      <c r="O7" s="636"/>
      <c r="P7" s="654"/>
      <c r="Q7" s="654"/>
      <c r="R7" s="511" t="s">
        <v>260</v>
      </c>
      <c r="S7" s="511" t="s">
        <v>313</v>
      </c>
      <c r="T7" s="511" t="s">
        <v>258</v>
      </c>
      <c r="U7" s="654"/>
      <c r="V7" s="511" t="s">
        <v>257</v>
      </c>
      <c r="W7" s="511" t="s">
        <v>256</v>
      </c>
      <c r="X7" s="636"/>
      <c r="Y7" s="636"/>
      <c r="Z7" s="653"/>
    </row>
    <row r="8" spans="1:27" s="235" customFormat="1" ht="25.5" customHeight="1">
      <c r="A8" s="55" t="s">
        <v>13</v>
      </c>
      <c r="B8" s="55"/>
      <c r="C8" s="55"/>
      <c r="D8" s="55"/>
      <c r="E8" s="55"/>
      <c r="F8" s="55"/>
      <c r="G8" s="55"/>
      <c r="H8" s="55"/>
      <c r="I8" s="55"/>
      <c r="J8" s="55"/>
      <c r="K8" s="29">
        <f>SUM(K9:K14)</f>
        <v>1007840</v>
      </c>
      <c r="L8" s="29">
        <f>SUM(L9:L14)</f>
        <v>661041</v>
      </c>
      <c r="M8" s="29">
        <f>SUM(M9:M14)</f>
        <v>346799</v>
      </c>
      <c r="N8" s="29"/>
      <c r="O8" s="29">
        <f t="shared" ref="O8:X8" si="0">SUM(O9:O14)</f>
        <v>299032</v>
      </c>
      <c r="P8" s="198">
        <f t="shared" si="0"/>
        <v>357701</v>
      </c>
      <c r="Q8" s="198">
        <f t="shared" si="0"/>
        <v>211129</v>
      </c>
      <c r="R8" s="198">
        <f t="shared" si="0"/>
        <v>0</v>
      </c>
      <c r="S8" s="198">
        <f t="shared" si="0"/>
        <v>199399</v>
      </c>
      <c r="T8" s="198">
        <f t="shared" si="0"/>
        <v>11730</v>
      </c>
      <c r="U8" s="198">
        <f t="shared" si="0"/>
        <v>146572</v>
      </c>
      <c r="V8" s="198">
        <f t="shared" si="0"/>
        <v>23474</v>
      </c>
      <c r="W8" s="198">
        <f t="shared" si="0"/>
        <v>123098</v>
      </c>
      <c r="X8" s="29">
        <f t="shared" si="0"/>
        <v>351107</v>
      </c>
      <c r="Y8" s="40"/>
      <c r="Z8" s="528"/>
    </row>
    <row r="9" spans="1:27" s="227" customFormat="1" ht="102.75" customHeight="1">
      <c r="A9" s="404">
        <v>1</v>
      </c>
      <c r="B9" s="193" t="s">
        <v>36</v>
      </c>
      <c r="C9" s="404">
        <v>2212</v>
      </c>
      <c r="D9" s="404">
        <v>6121</v>
      </c>
      <c r="E9" s="404">
        <v>61</v>
      </c>
      <c r="F9" s="405">
        <v>60004100040</v>
      </c>
      <c r="G9" s="460" t="s">
        <v>334</v>
      </c>
      <c r="H9" s="237" t="s">
        <v>333</v>
      </c>
      <c r="I9" s="401" t="s">
        <v>308</v>
      </c>
      <c r="J9" s="401" t="s">
        <v>47</v>
      </c>
      <c r="K9" s="437">
        <v>405078</v>
      </c>
      <c r="L9" s="437">
        <v>269183</v>
      </c>
      <c r="M9" s="437">
        <f t="shared" ref="M9:M14" si="1">K9-L9</f>
        <v>135895</v>
      </c>
      <c r="N9" s="402" t="s">
        <v>61</v>
      </c>
      <c r="O9" s="403">
        <v>184938</v>
      </c>
      <c r="P9" s="226">
        <f t="shared" ref="P9:P14" si="2">Q9+U9</f>
        <v>168000</v>
      </c>
      <c r="Q9" s="440">
        <f t="shared" ref="Q9:Q14" si="3">SUM(R9:T9)</f>
        <v>117000</v>
      </c>
      <c r="R9" s="403">
        <v>0</v>
      </c>
      <c r="S9" s="403">
        <v>110500</v>
      </c>
      <c r="T9" s="403">
        <v>6500</v>
      </c>
      <c r="U9" s="400">
        <f t="shared" ref="U9:U14" si="4">SUM(V9:W9)</f>
        <v>51000</v>
      </c>
      <c r="V9" s="438">
        <v>13000</v>
      </c>
      <c r="W9" s="438">
        <v>38000</v>
      </c>
      <c r="X9" s="438">
        <f t="shared" ref="X9:X14" si="5">K9-O9-P9</f>
        <v>52140</v>
      </c>
      <c r="Y9" s="225">
        <v>2</v>
      </c>
      <c r="Z9" s="189" t="s">
        <v>332</v>
      </c>
    </row>
    <row r="10" spans="1:27" s="227" customFormat="1" ht="89.25" customHeight="1">
      <c r="A10" s="404">
        <v>2</v>
      </c>
      <c r="B10" s="404" t="s">
        <v>42</v>
      </c>
      <c r="C10" s="404">
        <v>2212</v>
      </c>
      <c r="D10" s="404">
        <v>6121</v>
      </c>
      <c r="E10" s="404">
        <v>61</v>
      </c>
      <c r="F10" s="405">
        <v>60004100914</v>
      </c>
      <c r="G10" s="233" t="s">
        <v>331</v>
      </c>
      <c r="H10" s="247" t="s">
        <v>330</v>
      </c>
      <c r="I10" s="401" t="s">
        <v>329</v>
      </c>
      <c r="J10" s="401" t="s">
        <v>328</v>
      </c>
      <c r="K10" s="437">
        <v>112779</v>
      </c>
      <c r="L10" s="437">
        <v>48464</v>
      </c>
      <c r="M10" s="437">
        <f t="shared" si="1"/>
        <v>64315</v>
      </c>
      <c r="N10" s="402" t="s">
        <v>49</v>
      </c>
      <c r="O10" s="403">
        <v>19914</v>
      </c>
      <c r="P10" s="226">
        <f t="shared" si="2"/>
        <v>92865</v>
      </c>
      <c r="Q10" s="440">
        <f t="shared" si="3"/>
        <v>37665</v>
      </c>
      <c r="R10" s="403">
        <v>0</v>
      </c>
      <c r="S10" s="403">
        <v>35572</v>
      </c>
      <c r="T10" s="403">
        <v>2093</v>
      </c>
      <c r="U10" s="400">
        <f t="shared" si="4"/>
        <v>55200</v>
      </c>
      <c r="V10" s="438">
        <v>4200</v>
      </c>
      <c r="W10" s="438">
        <v>51000</v>
      </c>
      <c r="X10" s="438">
        <f t="shared" si="5"/>
        <v>0</v>
      </c>
      <c r="Y10" s="225">
        <v>2</v>
      </c>
      <c r="Z10" s="189" t="s">
        <v>327</v>
      </c>
    </row>
    <row r="11" spans="1:27" s="227" customFormat="1" ht="109.5" customHeight="1">
      <c r="A11" s="404">
        <v>3</v>
      </c>
      <c r="B11" s="404"/>
      <c r="C11" s="404">
        <v>2212</v>
      </c>
      <c r="D11" s="404">
        <v>6121</v>
      </c>
      <c r="E11" s="404">
        <v>61</v>
      </c>
      <c r="F11" s="405">
        <v>60004101449</v>
      </c>
      <c r="G11" s="233" t="s">
        <v>326</v>
      </c>
      <c r="H11" s="239" t="s">
        <v>325</v>
      </c>
      <c r="I11" s="401"/>
      <c r="J11" s="401" t="s">
        <v>47</v>
      </c>
      <c r="K11" s="437">
        <v>152500</v>
      </c>
      <c r="L11" s="437">
        <v>119000</v>
      </c>
      <c r="M11" s="437">
        <f t="shared" si="1"/>
        <v>33500</v>
      </c>
      <c r="N11" s="402" t="s">
        <v>324</v>
      </c>
      <c r="O11" s="403">
        <v>2058</v>
      </c>
      <c r="P11" s="226">
        <f t="shared" si="2"/>
        <v>100</v>
      </c>
      <c r="Q11" s="440">
        <f t="shared" si="3"/>
        <v>0</v>
      </c>
      <c r="R11" s="403">
        <v>0</v>
      </c>
      <c r="S11" s="403">
        <v>0</v>
      </c>
      <c r="T11" s="403">
        <v>0</v>
      </c>
      <c r="U11" s="400">
        <f t="shared" si="4"/>
        <v>100</v>
      </c>
      <c r="V11" s="438"/>
      <c r="W11" s="438">
        <v>100</v>
      </c>
      <c r="X11" s="438">
        <f t="shared" si="5"/>
        <v>150342</v>
      </c>
      <c r="Y11" s="225">
        <v>2</v>
      </c>
      <c r="Z11" s="189" t="s">
        <v>323</v>
      </c>
    </row>
    <row r="12" spans="1:27" s="227" customFormat="1" ht="159.75" customHeight="1">
      <c r="A12" s="404">
        <v>4</v>
      </c>
      <c r="B12" s="404" t="s">
        <v>36</v>
      </c>
      <c r="C12" s="193">
        <v>2212</v>
      </c>
      <c r="D12" s="193">
        <v>6121</v>
      </c>
      <c r="E12" s="193">
        <v>61</v>
      </c>
      <c r="F12" s="234">
        <v>60004100917</v>
      </c>
      <c r="G12" s="233" t="s">
        <v>322</v>
      </c>
      <c r="H12" s="239" t="s">
        <v>321</v>
      </c>
      <c r="I12" s="191"/>
      <c r="J12" s="191" t="s">
        <v>95</v>
      </c>
      <c r="K12" s="437">
        <v>142727</v>
      </c>
      <c r="L12" s="437">
        <v>86644</v>
      </c>
      <c r="M12" s="437">
        <f t="shared" si="1"/>
        <v>56083</v>
      </c>
      <c r="N12" s="402" t="s">
        <v>65</v>
      </c>
      <c r="O12" s="403">
        <v>5047</v>
      </c>
      <c r="P12" s="226">
        <f t="shared" si="2"/>
        <v>80836</v>
      </c>
      <c r="Q12" s="440">
        <f t="shared" si="3"/>
        <v>48364</v>
      </c>
      <c r="R12" s="403">
        <v>0</v>
      </c>
      <c r="S12" s="403">
        <v>45677</v>
      </c>
      <c r="T12" s="403">
        <v>2687</v>
      </c>
      <c r="U12" s="400">
        <f t="shared" si="4"/>
        <v>32472</v>
      </c>
      <c r="V12" s="438">
        <v>5374</v>
      </c>
      <c r="W12" s="438">
        <f>13558+3540+10000</f>
        <v>27098</v>
      </c>
      <c r="X12" s="438">
        <f t="shared" si="5"/>
        <v>56844</v>
      </c>
      <c r="Y12" s="225">
        <v>2</v>
      </c>
      <c r="Z12" s="189" t="s">
        <v>320</v>
      </c>
    </row>
    <row r="13" spans="1:27" s="227" customFormat="1" ht="156" customHeight="1">
      <c r="A13" s="404">
        <v>5</v>
      </c>
      <c r="B13" s="404" t="s">
        <v>42</v>
      </c>
      <c r="C13" s="404">
        <v>2212</v>
      </c>
      <c r="D13" s="404">
        <v>6121</v>
      </c>
      <c r="E13" s="404">
        <v>61</v>
      </c>
      <c r="F13" s="405">
        <v>60004100918</v>
      </c>
      <c r="G13" s="233" t="s">
        <v>319</v>
      </c>
      <c r="H13" s="239" t="s">
        <v>318</v>
      </c>
      <c r="I13" s="401"/>
      <c r="J13" s="401" t="s">
        <v>95</v>
      </c>
      <c r="K13" s="437">
        <v>95000</v>
      </c>
      <c r="L13" s="437">
        <v>80750</v>
      </c>
      <c r="M13" s="437">
        <f t="shared" si="1"/>
        <v>14250</v>
      </c>
      <c r="N13" s="402" t="s">
        <v>38</v>
      </c>
      <c r="O13" s="403">
        <v>2319</v>
      </c>
      <c r="P13" s="226">
        <f t="shared" si="2"/>
        <v>900</v>
      </c>
      <c r="Q13" s="440">
        <f t="shared" si="3"/>
        <v>0</v>
      </c>
      <c r="R13" s="403">
        <v>0</v>
      </c>
      <c r="S13" s="403">
        <v>0</v>
      </c>
      <c r="T13" s="403">
        <v>0</v>
      </c>
      <c r="U13" s="400">
        <f t="shared" si="4"/>
        <v>900</v>
      </c>
      <c r="V13" s="438"/>
      <c r="W13" s="438">
        <v>900</v>
      </c>
      <c r="X13" s="438">
        <f t="shared" si="5"/>
        <v>91781</v>
      </c>
      <c r="Y13" s="225">
        <v>2</v>
      </c>
      <c r="Z13" s="189" t="s">
        <v>317</v>
      </c>
    </row>
    <row r="14" spans="1:27" s="227" customFormat="1" ht="126.75" customHeight="1">
      <c r="A14" s="404">
        <v>6</v>
      </c>
      <c r="B14" s="404" t="s">
        <v>42</v>
      </c>
      <c r="C14" s="404">
        <v>2212</v>
      </c>
      <c r="D14" s="404">
        <v>6121</v>
      </c>
      <c r="E14" s="404">
        <v>61</v>
      </c>
      <c r="F14" s="405">
        <v>60004100956</v>
      </c>
      <c r="G14" s="233" t="s">
        <v>316</v>
      </c>
      <c r="H14" s="237" t="s">
        <v>315</v>
      </c>
      <c r="I14" s="401" t="s">
        <v>308</v>
      </c>
      <c r="J14" s="401" t="s">
        <v>47</v>
      </c>
      <c r="K14" s="437">
        <v>99756</v>
      </c>
      <c r="L14" s="437">
        <v>57000</v>
      </c>
      <c r="M14" s="437">
        <f t="shared" si="1"/>
        <v>42756</v>
      </c>
      <c r="N14" s="402" t="s">
        <v>192</v>
      </c>
      <c r="O14" s="403">
        <v>84756</v>
      </c>
      <c r="P14" s="226">
        <f t="shared" si="2"/>
        <v>15000</v>
      </c>
      <c r="Q14" s="440">
        <f t="shared" si="3"/>
        <v>8100</v>
      </c>
      <c r="R14" s="403">
        <v>0</v>
      </c>
      <c r="S14" s="403">
        <v>7650</v>
      </c>
      <c r="T14" s="403">
        <v>450</v>
      </c>
      <c r="U14" s="400">
        <f t="shared" si="4"/>
        <v>6900</v>
      </c>
      <c r="V14" s="438">
        <v>900</v>
      </c>
      <c r="W14" s="438">
        <v>6000</v>
      </c>
      <c r="X14" s="438">
        <f t="shared" si="5"/>
        <v>0</v>
      </c>
      <c r="Y14" s="225">
        <v>2</v>
      </c>
      <c r="Z14" s="189" t="s">
        <v>314</v>
      </c>
    </row>
    <row r="15" spans="1:27" s="235" customFormat="1" ht="25.5" hidden="1" customHeight="1">
      <c r="A15" s="56" t="s">
        <v>30</v>
      </c>
      <c r="B15" s="56"/>
      <c r="C15" s="56"/>
      <c r="D15" s="56"/>
      <c r="E15" s="56"/>
      <c r="F15" s="56"/>
      <c r="G15" s="56"/>
      <c r="H15" s="56"/>
      <c r="I15" s="56"/>
      <c r="J15" s="56"/>
      <c r="K15" s="186">
        <f t="shared" ref="K15:U15" si="6">SUM(K16:K22)</f>
        <v>0</v>
      </c>
      <c r="L15" s="186">
        <f t="shared" si="6"/>
        <v>0</v>
      </c>
      <c r="M15" s="186">
        <f t="shared" si="6"/>
        <v>0</v>
      </c>
      <c r="N15" s="186">
        <f t="shared" si="6"/>
        <v>0</v>
      </c>
      <c r="O15" s="186">
        <f t="shared" si="6"/>
        <v>0</v>
      </c>
      <c r="P15" s="186">
        <f t="shared" si="6"/>
        <v>0</v>
      </c>
      <c r="Q15" s="186">
        <f t="shared" si="6"/>
        <v>0</v>
      </c>
      <c r="R15" s="186">
        <f t="shared" si="6"/>
        <v>0</v>
      </c>
      <c r="S15" s="186">
        <f t="shared" si="6"/>
        <v>0</v>
      </c>
      <c r="T15" s="186">
        <f t="shared" si="6"/>
        <v>0</v>
      </c>
      <c r="U15" s="186">
        <f t="shared" si="6"/>
        <v>0</v>
      </c>
      <c r="V15" s="186"/>
      <c r="W15" s="186"/>
      <c r="X15" s="186">
        <f>SUM(X16:X22)</f>
        <v>0</v>
      </c>
      <c r="Y15" s="439"/>
      <c r="Z15" s="528"/>
    </row>
    <row r="16" spans="1:27" s="227" customFormat="1" ht="15.75" hidden="1">
      <c r="A16" s="404">
        <v>1</v>
      </c>
      <c r="B16" s="404"/>
      <c r="C16" s="193"/>
      <c r="D16" s="193"/>
      <c r="E16" s="193"/>
      <c r="F16" s="234"/>
      <c r="G16" s="233"/>
      <c r="H16" s="182"/>
      <c r="I16" s="191"/>
      <c r="J16" s="401"/>
      <c r="K16" s="516"/>
      <c r="L16" s="516"/>
      <c r="M16" s="516"/>
      <c r="N16" s="232"/>
      <c r="O16" s="230"/>
      <c r="P16" s="231"/>
      <c r="Q16" s="230"/>
      <c r="R16" s="230"/>
      <c r="S16" s="230"/>
      <c r="T16" s="230"/>
      <c r="U16" s="229"/>
      <c r="V16" s="229"/>
      <c r="W16" s="229"/>
      <c r="X16" s="229"/>
      <c r="Y16" s="225"/>
      <c r="Z16" s="228"/>
    </row>
    <row r="17" spans="1:27" s="227" customFormat="1" ht="15.75" hidden="1">
      <c r="A17" s="404"/>
      <c r="B17" s="404"/>
      <c r="C17" s="193"/>
      <c r="D17" s="193"/>
      <c r="E17" s="193"/>
      <c r="F17" s="234"/>
      <c r="G17" s="233"/>
      <c r="H17" s="182"/>
      <c r="I17" s="191"/>
      <c r="J17" s="191"/>
      <c r="K17" s="516"/>
      <c r="L17" s="516"/>
      <c r="M17" s="516"/>
      <c r="N17" s="232"/>
      <c r="O17" s="230"/>
      <c r="P17" s="231"/>
      <c r="Q17" s="230"/>
      <c r="R17" s="230"/>
      <c r="S17" s="230"/>
      <c r="T17" s="230"/>
      <c r="U17" s="229"/>
      <c r="V17" s="229"/>
      <c r="W17" s="229"/>
      <c r="X17" s="229"/>
      <c r="Y17" s="225"/>
      <c r="Z17" s="228"/>
    </row>
    <row r="18" spans="1:27" s="227" customFormat="1" ht="15.75" hidden="1">
      <c r="A18" s="404"/>
      <c r="B18" s="404"/>
      <c r="C18" s="404"/>
      <c r="D18" s="404"/>
      <c r="E18" s="404"/>
      <c r="F18" s="405"/>
      <c r="G18" s="233"/>
      <c r="H18" s="182"/>
      <c r="I18" s="401"/>
      <c r="J18" s="401"/>
      <c r="K18" s="516"/>
      <c r="L18" s="516"/>
      <c r="M18" s="516"/>
      <c r="N18" s="232"/>
      <c r="O18" s="230"/>
      <c r="P18" s="231"/>
      <c r="Q18" s="230"/>
      <c r="R18" s="230"/>
      <c r="S18" s="230"/>
      <c r="T18" s="230"/>
      <c r="U18" s="229"/>
      <c r="V18" s="229"/>
      <c r="W18" s="229"/>
      <c r="X18" s="229"/>
      <c r="Y18" s="225"/>
      <c r="Z18" s="228"/>
    </row>
    <row r="19" spans="1:27" s="227" customFormat="1" ht="15.75" hidden="1">
      <c r="A19" s="404"/>
      <c r="B19" s="404"/>
      <c r="C19" s="193"/>
      <c r="D19" s="193"/>
      <c r="E19" s="193"/>
      <c r="F19" s="234"/>
      <c r="G19" s="233"/>
      <c r="H19" s="182"/>
      <c r="I19" s="191"/>
      <c r="J19" s="191"/>
      <c r="K19" s="516"/>
      <c r="L19" s="516"/>
      <c r="M19" s="516"/>
      <c r="N19" s="232"/>
      <c r="O19" s="230"/>
      <c r="P19" s="231"/>
      <c r="Q19" s="230"/>
      <c r="R19" s="230"/>
      <c r="S19" s="230"/>
      <c r="T19" s="230"/>
      <c r="U19" s="229"/>
      <c r="V19" s="229"/>
      <c r="W19" s="229"/>
      <c r="X19" s="229"/>
      <c r="Y19" s="225"/>
      <c r="Z19" s="228"/>
    </row>
    <row r="20" spans="1:27" s="227" customFormat="1" ht="15.75" hidden="1">
      <c r="A20" s="404"/>
      <c r="B20" s="404"/>
      <c r="C20" s="404"/>
      <c r="D20" s="404"/>
      <c r="E20" s="404"/>
      <c r="F20" s="405"/>
      <c r="G20" s="233"/>
      <c r="H20" s="182"/>
      <c r="I20" s="401"/>
      <c r="J20" s="401"/>
      <c r="K20" s="516"/>
      <c r="L20" s="516"/>
      <c r="M20" s="516"/>
      <c r="N20" s="232"/>
      <c r="O20" s="230"/>
      <c r="P20" s="231"/>
      <c r="Q20" s="230"/>
      <c r="R20" s="230"/>
      <c r="S20" s="230"/>
      <c r="T20" s="230"/>
      <c r="U20" s="229"/>
      <c r="V20" s="229"/>
      <c r="W20" s="229"/>
      <c r="X20" s="229"/>
      <c r="Y20" s="225"/>
      <c r="Z20" s="228"/>
    </row>
    <row r="21" spans="1:27" s="227" customFormat="1" ht="15.75" hidden="1">
      <c r="A21" s="404"/>
      <c r="B21" s="404"/>
      <c r="C21" s="193"/>
      <c r="D21" s="193"/>
      <c r="E21" s="193"/>
      <c r="F21" s="234"/>
      <c r="G21" s="233"/>
      <c r="H21" s="182"/>
      <c r="I21" s="191"/>
      <c r="J21" s="191"/>
      <c r="K21" s="516"/>
      <c r="L21" s="516"/>
      <c r="M21" s="516"/>
      <c r="N21" s="232"/>
      <c r="O21" s="230"/>
      <c r="P21" s="231"/>
      <c r="Q21" s="230"/>
      <c r="R21" s="230"/>
      <c r="S21" s="230"/>
      <c r="T21" s="230"/>
      <c r="U21" s="229"/>
      <c r="V21" s="229"/>
      <c r="W21" s="229"/>
      <c r="X21" s="229"/>
      <c r="Y21" s="225"/>
      <c r="Z21" s="228"/>
    </row>
    <row r="22" spans="1:27" s="227" customFormat="1" ht="15.75" hidden="1">
      <c r="A22" s="404"/>
      <c r="B22" s="404"/>
      <c r="C22" s="404"/>
      <c r="D22" s="404"/>
      <c r="E22" s="404"/>
      <c r="F22" s="405"/>
      <c r="G22" s="233"/>
      <c r="H22" s="182"/>
      <c r="I22" s="401"/>
      <c r="J22" s="401"/>
      <c r="K22" s="516"/>
      <c r="L22" s="516"/>
      <c r="M22" s="516"/>
      <c r="N22" s="232"/>
      <c r="O22" s="230"/>
      <c r="P22" s="231"/>
      <c r="Q22" s="230"/>
      <c r="R22" s="230"/>
      <c r="S22" s="230"/>
      <c r="T22" s="230"/>
      <c r="U22" s="229"/>
      <c r="V22" s="229"/>
      <c r="W22" s="229"/>
      <c r="X22" s="229"/>
      <c r="Y22" s="225"/>
      <c r="Z22" s="228"/>
    </row>
    <row r="23" spans="1:27" ht="35.25" customHeight="1">
      <c r="A23" s="417" t="s">
        <v>312</v>
      </c>
      <c r="B23" s="417"/>
      <c r="C23" s="417"/>
      <c r="D23" s="417"/>
      <c r="E23" s="417"/>
      <c r="F23" s="417"/>
      <c r="G23" s="417"/>
      <c r="H23" s="417"/>
      <c r="I23" s="417"/>
      <c r="J23" s="417"/>
      <c r="K23" s="27">
        <f>K8+K15</f>
        <v>1007840</v>
      </c>
      <c r="L23" s="27">
        <f>L8+L15</f>
        <v>661041</v>
      </c>
      <c r="M23" s="27">
        <f>M8+M15</f>
        <v>346799</v>
      </c>
      <c r="N23" s="27"/>
      <c r="O23" s="27">
        <f t="shared" ref="O23:X23" si="7">O8+O15</f>
        <v>299032</v>
      </c>
      <c r="P23" s="27">
        <f t="shared" si="7"/>
        <v>357701</v>
      </c>
      <c r="Q23" s="27">
        <f t="shared" si="7"/>
        <v>211129</v>
      </c>
      <c r="R23" s="27">
        <f t="shared" si="7"/>
        <v>0</v>
      </c>
      <c r="S23" s="27">
        <f t="shared" si="7"/>
        <v>199399</v>
      </c>
      <c r="T23" s="27">
        <f t="shared" si="7"/>
        <v>11730</v>
      </c>
      <c r="U23" s="27">
        <f t="shared" si="7"/>
        <v>146572</v>
      </c>
      <c r="V23" s="27">
        <f t="shared" si="7"/>
        <v>23474</v>
      </c>
      <c r="W23" s="27">
        <f t="shared" si="7"/>
        <v>123098</v>
      </c>
      <c r="X23" s="173">
        <f t="shared" si="7"/>
        <v>351107</v>
      </c>
      <c r="Y23" s="172"/>
      <c r="Z23" s="24"/>
    </row>
    <row r="24" spans="1:27" s="221" customFormat="1">
      <c r="A24" s="222"/>
      <c r="B24" s="222"/>
      <c r="C24" s="222"/>
      <c r="D24" s="222"/>
      <c r="E24" s="222"/>
      <c r="F24" s="222"/>
      <c r="G24" s="222"/>
      <c r="H24" s="222"/>
      <c r="I24" s="218"/>
      <c r="J24" s="224"/>
      <c r="K24" s="223"/>
      <c r="L24" s="223"/>
      <c r="M24" s="223"/>
      <c r="Y24" s="220"/>
      <c r="Z24" s="219"/>
      <c r="AA24" s="218"/>
    </row>
    <row r="25" spans="1:27" s="221" customFormat="1">
      <c r="A25" s="222"/>
      <c r="B25" s="222"/>
      <c r="C25" s="222"/>
      <c r="D25" s="222"/>
      <c r="E25" s="222"/>
      <c r="F25" s="222"/>
      <c r="G25" s="222"/>
      <c r="H25" s="222"/>
      <c r="I25" s="218"/>
      <c r="J25" s="224"/>
      <c r="K25" s="223"/>
      <c r="L25" s="223"/>
      <c r="M25" s="223"/>
      <c r="Y25" s="220"/>
      <c r="Z25" s="219"/>
      <c r="AA25" s="218"/>
    </row>
    <row r="26" spans="1:27" s="221" customFormat="1">
      <c r="A26" s="222"/>
      <c r="B26" s="222"/>
      <c r="C26" s="222"/>
      <c r="D26" s="222"/>
      <c r="E26" s="222"/>
      <c r="F26" s="222"/>
      <c r="G26" s="222"/>
      <c r="H26" s="222"/>
      <c r="I26" s="218"/>
      <c r="J26" s="224"/>
      <c r="K26" s="223"/>
      <c r="L26" s="223"/>
      <c r="M26" s="223"/>
      <c r="Y26" s="220"/>
      <c r="Z26" s="219"/>
      <c r="AA26" s="218"/>
    </row>
    <row r="27" spans="1:27" s="221" customFormat="1">
      <c r="A27" s="222"/>
      <c r="B27" s="222"/>
      <c r="C27" s="222"/>
      <c r="D27" s="222"/>
      <c r="E27" s="222"/>
      <c r="F27" s="222"/>
      <c r="G27" s="222"/>
      <c r="H27" s="222"/>
      <c r="I27" s="218"/>
      <c r="J27" s="224"/>
      <c r="K27" s="223"/>
      <c r="L27" s="223"/>
      <c r="M27" s="223"/>
      <c r="Y27" s="220"/>
      <c r="Z27" s="219"/>
      <c r="AA27" s="218"/>
    </row>
    <row r="28" spans="1:27" s="221" customFormat="1">
      <c r="A28" s="222"/>
      <c r="B28" s="222"/>
      <c r="C28" s="222"/>
      <c r="D28" s="222"/>
      <c r="E28" s="222"/>
      <c r="F28" s="222"/>
      <c r="G28" s="222"/>
      <c r="H28" s="222"/>
      <c r="I28" s="218"/>
      <c r="J28" s="224"/>
      <c r="K28" s="223"/>
      <c r="L28" s="223"/>
      <c r="M28" s="223"/>
      <c r="Y28" s="220"/>
      <c r="Z28" s="219"/>
      <c r="AA28" s="218"/>
    </row>
    <row r="29" spans="1:27" s="221" customFormat="1">
      <c r="A29" s="222"/>
      <c r="B29" s="222"/>
      <c r="C29" s="222"/>
      <c r="D29" s="222"/>
      <c r="E29" s="222"/>
      <c r="F29" s="222"/>
      <c r="G29" s="222"/>
      <c r="H29" s="222"/>
      <c r="I29" s="218"/>
      <c r="J29" s="224"/>
      <c r="K29" s="223"/>
      <c r="L29" s="223"/>
      <c r="M29" s="223"/>
      <c r="Y29" s="220"/>
      <c r="Z29" s="219"/>
      <c r="AA29" s="218"/>
    </row>
    <row r="30" spans="1:27" s="221" customFormat="1">
      <c r="A30" s="222"/>
      <c r="B30" s="222"/>
      <c r="C30" s="222"/>
      <c r="D30" s="222"/>
      <c r="E30" s="222"/>
      <c r="F30" s="222"/>
      <c r="G30" s="222"/>
      <c r="H30" s="222"/>
      <c r="I30" s="218"/>
      <c r="J30" s="224"/>
      <c r="K30" s="223"/>
      <c r="L30" s="223"/>
      <c r="M30" s="223"/>
      <c r="Y30" s="220"/>
      <c r="Z30" s="219"/>
      <c r="AA30" s="218"/>
    </row>
    <row r="31" spans="1:27" s="221" customFormat="1">
      <c r="A31" s="222"/>
      <c r="B31" s="222"/>
      <c r="C31" s="222"/>
      <c r="D31" s="222"/>
      <c r="E31" s="222"/>
      <c r="F31" s="222"/>
      <c r="G31" s="222"/>
      <c r="H31" s="222"/>
      <c r="I31" s="218"/>
      <c r="J31" s="224"/>
      <c r="K31" s="223"/>
      <c r="L31" s="223"/>
      <c r="M31" s="223"/>
      <c r="Y31" s="220"/>
      <c r="Z31" s="219"/>
      <c r="AA31" s="218"/>
    </row>
    <row r="32" spans="1:27" s="221" customFormat="1">
      <c r="A32" s="222"/>
      <c r="B32" s="222"/>
      <c r="C32" s="222"/>
      <c r="D32" s="222"/>
      <c r="E32" s="222"/>
      <c r="F32" s="222"/>
      <c r="G32" s="222"/>
      <c r="H32" s="222"/>
      <c r="I32" s="218"/>
      <c r="J32" s="222"/>
      <c r="K32" s="223"/>
      <c r="L32" s="223"/>
      <c r="M32" s="223"/>
      <c r="Y32" s="220"/>
      <c r="Z32" s="219"/>
      <c r="AA32" s="218"/>
    </row>
    <row r="33" spans="1:27" s="221" customFormat="1">
      <c r="A33" s="222"/>
      <c r="B33" s="222"/>
      <c r="C33" s="222"/>
      <c r="D33" s="222"/>
      <c r="E33" s="222"/>
      <c r="F33" s="222"/>
      <c r="G33" s="222"/>
      <c r="H33" s="222"/>
      <c r="I33" s="218"/>
      <c r="J33" s="222"/>
      <c r="K33" s="223"/>
      <c r="L33" s="223"/>
      <c r="M33" s="223"/>
      <c r="Y33" s="220"/>
      <c r="Z33" s="219"/>
      <c r="AA33" s="218"/>
    </row>
    <row r="34" spans="1:27" s="221" customFormat="1">
      <c r="A34" s="222"/>
      <c r="B34" s="222"/>
      <c r="C34" s="222"/>
      <c r="D34" s="222"/>
      <c r="E34" s="222"/>
      <c r="F34" s="222"/>
      <c r="G34" s="222"/>
      <c r="H34" s="222"/>
      <c r="I34" s="218"/>
      <c r="J34" s="222"/>
      <c r="K34" s="223"/>
      <c r="L34" s="223"/>
      <c r="M34" s="223"/>
      <c r="Y34" s="220"/>
      <c r="Z34" s="219"/>
      <c r="AA34" s="218"/>
    </row>
    <row r="35" spans="1:27" s="221" customFormat="1">
      <c r="A35" s="222"/>
      <c r="B35" s="222"/>
      <c r="C35" s="222"/>
      <c r="D35" s="222"/>
      <c r="E35" s="222"/>
      <c r="F35" s="222"/>
      <c r="G35" s="222"/>
      <c r="H35" s="222"/>
      <c r="I35" s="218"/>
      <c r="J35" s="222"/>
      <c r="K35" s="223"/>
      <c r="L35" s="223"/>
      <c r="M35" s="223"/>
      <c r="Y35" s="220"/>
      <c r="Z35" s="219"/>
      <c r="AA35" s="218"/>
    </row>
    <row r="36" spans="1:27" s="221" customFormat="1">
      <c r="A36" s="222"/>
      <c r="B36" s="222"/>
      <c r="C36" s="222"/>
      <c r="D36" s="222"/>
      <c r="E36" s="222"/>
      <c r="F36" s="222"/>
      <c r="G36" s="222"/>
      <c r="H36" s="222"/>
      <c r="I36" s="218"/>
      <c r="J36" s="222"/>
      <c r="K36" s="223"/>
      <c r="L36" s="223"/>
      <c r="M36" s="223"/>
      <c r="Y36" s="220"/>
      <c r="Z36" s="219"/>
      <c r="AA36" s="218"/>
    </row>
    <row r="37" spans="1:27" s="221" customFormat="1">
      <c r="A37" s="222"/>
      <c r="B37" s="222"/>
      <c r="C37" s="222"/>
      <c r="D37" s="222"/>
      <c r="E37" s="222"/>
      <c r="F37" s="222"/>
      <c r="G37" s="222"/>
      <c r="H37" s="222"/>
      <c r="I37" s="218"/>
      <c r="J37" s="222"/>
      <c r="K37" s="223"/>
      <c r="L37" s="223"/>
      <c r="M37" s="223"/>
      <c r="Y37" s="220"/>
      <c r="Z37" s="219"/>
      <c r="AA37" s="218"/>
    </row>
    <row r="38" spans="1:27" s="221" customFormat="1">
      <c r="A38" s="222"/>
      <c r="B38" s="222"/>
      <c r="C38" s="222"/>
      <c r="D38" s="222"/>
      <c r="E38" s="222"/>
      <c r="F38" s="222"/>
      <c r="G38" s="222"/>
      <c r="H38" s="222"/>
      <c r="I38" s="218"/>
      <c r="J38" s="222"/>
      <c r="K38" s="223"/>
      <c r="L38" s="223"/>
      <c r="M38" s="223"/>
      <c r="Y38" s="220"/>
      <c r="Z38" s="219"/>
      <c r="AA38" s="218"/>
    </row>
    <row r="39" spans="1:27" s="221" customFormat="1">
      <c r="A39" s="222"/>
      <c r="B39" s="222"/>
      <c r="C39" s="222"/>
      <c r="D39" s="222"/>
      <c r="E39" s="222"/>
      <c r="F39" s="222"/>
      <c r="G39" s="222"/>
      <c r="H39" s="222"/>
      <c r="I39" s="218"/>
      <c r="J39" s="222"/>
      <c r="K39" s="223"/>
      <c r="L39" s="223"/>
      <c r="M39" s="223"/>
      <c r="Y39" s="220"/>
      <c r="Z39" s="219"/>
      <c r="AA39" s="218"/>
    </row>
    <row r="40" spans="1:27" s="221" customFormat="1">
      <c r="A40" s="222"/>
      <c r="B40" s="222"/>
      <c r="C40" s="222"/>
      <c r="D40" s="222"/>
      <c r="E40" s="222"/>
      <c r="F40" s="222"/>
      <c r="G40" s="222"/>
      <c r="H40" s="222"/>
      <c r="I40" s="218"/>
      <c r="J40" s="222"/>
      <c r="K40" s="223"/>
      <c r="L40" s="223"/>
      <c r="M40" s="223"/>
      <c r="Y40" s="220"/>
      <c r="Z40" s="219"/>
      <c r="AA40" s="218"/>
    </row>
    <row r="41" spans="1:27" s="221" customFormat="1">
      <c r="A41" s="222"/>
      <c r="B41" s="222"/>
      <c r="C41" s="222"/>
      <c r="D41" s="222"/>
      <c r="E41" s="222"/>
      <c r="F41" s="222"/>
      <c r="G41" s="222"/>
      <c r="H41" s="222"/>
      <c r="I41" s="218"/>
      <c r="J41" s="222"/>
      <c r="K41" s="223"/>
      <c r="L41" s="223"/>
      <c r="M41" s="223"/>
      <c r="Y41" s="220"/>
      <c r="Z41" s="219"/>
      <c r="AA41" s="218"/>
    </row>
    <row r="42" spans="1:27" s="221" customFormat="1">
      <c r="A42" s="222"/>
      <c r="B42" s="222"/>
      <c r="C42" s="222"/>
      <c r="D42" s="222"/>
      <c r="E42" s="222"/>
      <c r="F42" s="222"/>
      <c r="G42" s="222"/>
      <c r="H42" s="222"/>
      <c r="I42" s="218"/>
      <c r="J42" s="222"/>
      <c r="K42" s="223"/>
      <c r="L42" s="223"/>
      <c r="M42" s="223"/>
      <c r="Y42" s="220"/>
      <c r="Z42" s="219"/>
      <c r="AA42" s="218"/>
    </row>
    <row r="43" spans="1:27" s="221" customFormat="1">
      <c r="A43" s="218"/>
      <c r="B43" s="218"/>
      <c r="C43" s="218"/>
      <c r="D43" s="218"/>
      <c r="E43" s="218"/>
      <c r="F43" s="218"/>
      <c r="G43" s="218"/>
      <c r="H43" s="218"/>
      <c r="I43" s="218"/>
      <c r="J43" s="222"/>
      <c r="K43" s="223"/>
      <c r="L43" s="223"/>
      <c r="M43" s="223"/>
      <c r="Y43" s="220"/>
      <c r="Z43" s="219"/>
      <c r="AA43" s="218"/>
    </row>
    <row r="44" spans="1:27" s="221" customFormat="1">
      <c r="A44" s="218"/>
      <c r="B44" s="218"/>
      <c r="C44" s="218"/>
      <c r="D44" s="218"/>
      <c r="E44" s="218"/>
      <c r="F44" s="218"/>
      <c r="G44" s="218"/>
      <c r="H44" s="218"/>
      <c r="I44" s="218"/>
      <c r="J44" s="222"/>
      <c r="K44" s="223"/>
      <c r="L44" s="223"/>
      <c r="M44" s="223"/>
      <c r="Y44" s="220"/>
      <c r="Z44" s="219"/>
      <c r="AA44" s="218"/>
    </row>
    <row r="45" spans="1:27" s="221" customFormat="1">
      <c r="A45" s="218"/>
      <c r="B45" s="218"/>
      <c r="C45" s="218"/>
      <c r="D45" s="218"/>
      <c r="E45" s="218"/>
      <c r="F45" s="218"/>
      <c r="G45" s="218"/>
      <c r="H45" s="218"/>
      <c r="I45" s="218"/>
      <c r="J45" s="222"/>
      <c r="K45" s="223"/>
      <c r="L45" s="223"/>
      <c r="M45" s="223"/>
      <c r="Y45" s="220"/>
      <c r="Z45" s="219"/>
      <c r="AA45" s="218"/>
    </row>
    <row r="46" spans="1:27" s="221" customFormat="1">
      <c r="A46" s="218"/>
      <c r="B46" s="218"/>
      <c r="C46" s="218"/>
      <c r="D46" s="218"/>
      <c r="E46" s="218"/>
      <c r="F46" s="218"/>
      <c r="G46" s="218"/>
      <c r="H46" s="218"/>
      <c r="I46" s="218"/>
      <c r="J46" s="222"/>
      <c r="K46" s="223"/>
      <c r="L46" s="223"/>
      <c r="M46" s="223"/>
      <c r="Y46" s="220"/>
      <c r="Z46" s="219"/>
      <c r="AA46" s="218"/>
    </row>
    <row r="47" spans="1:27" s="221" customFormat="1">
      <c r="A47" s="218"/>
      <c r="B47" s="218"/>
      <c r="C47" s="218"/>
      <c r="D47" s="218"/>
      <c r="E47" s="218"/>
      <c r="F47" s="218"/>
      <c r="G47" s="218"/>
      <c r="H47" s="218"/>
      <c r="I47" s="218"/>
      <c r="J47" s="222"/>
      <c r="K47" s="223"/>
      <c r="L47" s="223"/>
      <c r="M47" s="223"/>
      <c r="Y47" s="220"/>
      <c r="Z47" s="219"/>
      <c r="AA47" s="218"/>
    </row>
    <row r="48" spans="1:27" s="221" customFormat="1">
      <c r="A48" s="218"/>
      <c r="B48" s="218"/>
      <c r="C48" s="218"/>
      <c r="D48" s="218"/>
      <c r="E48" s="218"/>
      <c r="F48" s="218"/>
      <c r="G48" s="218"/>
      <c r="H48" s="218"/>
      <c r="I48" s="218"/>
      <c r="J48" s="222"/>
      <c r="K48" s="223"/>
      <c r="L48" s="223"/>
      <c r="M48" s="223"/>
      <c r="Y48" s="220"/>
      <c r="Z48" s="219"/>
      <c r="AA48" s="218"/>
    </row>
    <row r="49" spans="1:27" s="221" customFormat="1">
      <c r="A49" s="218"/>
      <c r="B49" s="218"/>
      <c r="C49" s="218"/>
      <c r="D49" s="218"/>
      <c r="E49" s="218"/>
      <c r="F49" s="218"/>
      <c r="G49" s="218"/>
      <c r="H49" s="218"/>
      <c r="I49" s="218"/>
      <c r="J49" s="222"/>
      <c r="K49" s="223"/>
      <c r="L49" s="223"/>
      <c r="M49" s="223"/>
      <c r="Y49" s="220"/>
      <c r="Z49" s="219"/>
      <c r="AA49" s="218"/>
    </row>
    <row r="50" spans="1:27" s="221" customFormat="1">
      <c r="A50" s="218"/>
      <c r="B50" s="218"/>
      <c r="C50" s="218"/>
      <c r="D50" s="218"/>
      <c r="E50" s="218"/>
      <c r="F50" s="218"/>
      <c r="G50" s="218"/>
      <c r="H50" s="218"/>
      <c r="I50" s="218"/>
      <c r="J50" s="222"/>
      <c r="K50" s="223"/>
      <c r="L50" s="223"/>
      <c r="M50" s="223"/>
      <c r="Y50" s="220"/>
      <c r="Z50" s="219"/>
      <c r="AA50" s="218"/>
    </row>
    <row r="51" spans="1:27" s="221" customFormat="1">
      <c r="A51" s="218"/>
      <c r="B51" s="218"/>
      <c r="C51" s="218"/>
      <c r="D51" s="218"/>
      <c r="E51" s="218"/>
      <c r="F51" s="218"/>
      <c r="G51" s="218"/>
      <c r="H51" s="218"/>
      <c r="I51" s="218"/>
      <c r="J51" s="222"/>
      <c r="K51" s="223"/>
      <c r="L51" s="223"/>
      <c r="M51" s="223"/>
      <c r="Y51" s="220"/>
      <c r="Z51" s="219"/>
      <c r="AA51" s="218"/>
    </row>
    <row r="52" spans="1:27" s="221" customFormat="1">
      <c r="A52" s="218"/>
      <c r="B52" s="218"/>
      <c r="C52" s="218"/>
      <c r="D52" s="218"/>
      <c r="E52" s="218"/>
      <c r="F52" s="218"/>
      <c r="G52" s="218"/>
      <c r="H52" s="218"/>
      <c r="I52" s="218"/>
      <c r="J52" s="222"/>
      <c r="K52" s="223"/>
      <c r="L52" s="223"/>
      <c r="M52" s="223"/>
      <c r="Y52" s="220"/>
      <c r="Z52" s="219"/>
      <c r="AA52" s="218"/>
    </row>
    <row r="53" spans="1:27" s="221" customFormat="1">
      <c r="A53" s="218"/>
      <c r="B53" s="218"/>
      <c r="C53" s="218"/>
      <c r="D53" s="218"/>
      <c r="E53" s="218"/>
      <c r="F53" s="218"/>
      <c r="G53" s="218"/>
      <c r="H53" s="218"/>
      <c r="I53" s="218"/>
      <c r="J53" s="222"/>
      <c r="K53" s="223"/>
      <c r="L53" s="223"/>
      <c r="M53" s="223"/>
      <c r="Y53" s="220"/>
      <c r="Z53" s="219"/>
      <c r="AA53" s="218"/>
    </row>
    <row r="54" spans="1:27" s="221" customFormat="1">
      <c r="A54" s="218"/>
      <c r="B54" s="218"/>
      <c r="C54" s="218"/>
      <c r="D54" s="218"/>
      <c r="E54" s="218"/>
      <c r="F54" s="218"/>
      <c r="G54" s="218"/>
      <c r="H54" s="218"/>
      <c r="I54" s="218"/>
      <c r="J54" s="222"/>
      <c r="K54" s="223"/>
      <c r="L54" s="223"/>
      <c r="M54" s="223"/>
      <c r="Y54" s="220"/>
      <c r="Z54" s="219"/>
      <c r="AA54" s="218"/>
    </row>
    <row r="55" spans="1:27" s="221" customFormat="1">
      <c r="A55" s="218"/>
      <c r="B55" s="218"/>
      <c r="C55" s="218"/>
      <c r="D55" s="218"/>
      <c r="E55" s="218"/>
      <c r="F55" s="218"/>
      <c r="G55" s="218"/>
      <c r="H55" s="218"/>
      <c r="I55" s="218"/>
      <c r="J55" s="222"/>
      <c r="K55" s="223"/>
      <c r="L55" s="223"/>
      <c r="M55" s="223"/>
      <c r="Y55" s="220"/>
      <c r="Z55" s="219"/>
      <c r="AA55" s="218"/>
    </row>
    <row r="56" spans="1:27" s="221" customFormat="1">
      <c r="A56" s="218"/>
      <c r="B56" s="218"/>
      <c r="C56" s="218"/>
      <c r="D56" s="218"/>
      <c r="E56" s="218"/>
      <c r="F56" s="218"/>
      <c r="G56" s="218"/>
      <c r="H56" s="218"/>
      <c r="I56" s="218"/>
      <c r="J56" s="222"/>
      <c r="K56" s="223"/>
      <c r="L56" s="223"/>
      <c r="M56" s="223"/>
      <c r="Y56" s="220"/>
      <c r="Z56" s="219"/>
      <c r="AA56" s="218"/>
    </row>
    <row r="57" spans="1:27" s="221" customFormat="1">
      <c r="A57" s="218"/>
      <c r="B57" s="218"/>
      <c r="C57" s="218"/>
      <c r="D57" s="218"/>
      <c r="E57" s="218"/>
      <c r="F57" s="218"/>
      <c r="G57" s="218"/>
      <c r="H57" s="218"/>
      <c r="I57" s="218"/>
      <c r="J57" s="222"/>
      <c r="K57" s="223"/>
      <c r="L57" s="223"/>
      <c r="M57" s="223"/>
      <c r="Y57" s="220"/>
      <c r="Z57" s="219"/>
      <c r="AA57" s="218"/>
    </row>
    <row r="58" spans="1:27" s="221" customFormat="1">
      <c r="A58" s="218"/>
      <c r="B58" s="218"/>
      <c r="C58" s="218"/>
      <c r="D58" s="218"/>
      <c r="E58" s="218"/>
      <c r="F58" s="218"/>
      <c r="G58" s="218"/>
      <c r="H58" s="218"/>
      <c r="I58" s="218"/>
      <c r="J58" s="222"/>
      <c r="K58" s="223"/>
      <c r="L58" s="223"/>
      <c r="M58" s="223"/>
      <c r="Y58" s="220"/>
      <c r="Z58" s="219"/>
      <c r="AA58" s="218"/>
    </row>
    <row r="59" spans="1:27" s="221" customFormat="1">
      <c r="A59" s="218"/>
      <c r="B59" s="218"/>
      <c r="C59" s="218"/>
      <c r="D59" s="218"/>
      <c r="E59" s="218"/>
      <c r="F59" s="218"/>
      <c r="G59" s="218"/>
      <c r="H59" s="218"/>
      <c r="I59" s="218"/>
      <c r="J59" s="222"/>
      <c r="K59" s="223"/>
      <c r="L59" s="223"/>
      <c r="M59" s="223"/>
      <c r="Y59" s="220"/>
      <c r="Z59" s="219"/>
      <c r="AA59" s="218"/>
    </row>
    <row r="60" spans="1:27" s="221" customFormat="1">
      <c r="A60" s="218"/>
      <c r="B60" s="218"/>
      <c r="C60" s="218"/>
      <c r="D60" s="218"/>
      <c r="E60" s="218"/>
      <c r="F60" s="218"/>
      <c r="G60" s="218"/>
      <c r="H60" s="218"/>
      <c r="I60" s="218"/>
      <c r="J60" s="222"/>
      <c r="K60" s="223"/>
      <c r="L60" s="223"/>
      <c r="M60" s="223"/>
      <c r="Y60" s="220"/>
      <c r="Z60" s="219"/>
      <c r="AA60" s="218"/>
    </row>
    <row r="61" spans="1:27" s="221" customFormat="1">
      <c r="A61" s="218"/>
      <c r="B61" s="218"/>
      <c r="C61" s="218"/>
      <c r="D61" s="218"/>
      <c r="E61" s="218"/>
      <c r="F61" s="218"/>
      <c r="G61" s="218"/>
      <c r="H61" s="218"/>
      <c r="I61" s="218"/>
      <c r="J61" s="222"/>
      <c r="K61" s="223"/>
      <c r="L61" s="223"/>
      <c r="M61" s="223"/>
      <c r="Y61" s="220"/>
      <c r="Z61" s="219"/>
      <c r="AA61" s="218"/>
    </row>
    <row r="62" spans="1:27" s="221" customFormat="1">
      <c r="A62" s="218"/>
      <c r="B62" s="218"/>
      <c r="C62" s="218"/>
      <c r="D62" s="218"/>
      <c r="E62" s="218"/>
      <c r="F62" s="218"/>
      <c r="G62" s="218"/>
      <c r="H62" s="218"/>
      <c r="I62" s="218"/>
      <c r="J62" s="222"/>
      <c r="K62" s="223"/>
      <c r="L62" s="223"/>
      <c r="M62" s="223"/>
      <c r="Y62" s="220"/>
      <c r="Z62" s="219"/>
      <c r="AA62" s="218"/>
    </row>
    <row r="63" spans="1:27" s="221" customFormat="1">
      <c r="A63" s="218"/>
      <c r="B63" s="218"/>
      <c r="C63" s="218"/>
      <c r="D63" s="218"/>
      <c r="E63" s="218"/>
      <c r="F63" s="218"/>
      <c r="G63" s="218"/>
      <c r="H63" s="218"/>
      <c r="I63" s="218"/>
      <c r="J63" s="222"/>
      <c r="K63" s="223"/>
      <c r="L63" s="223"/>
      <c r="M63" s="223"/>
      <c r="Y63" s="220"/>
      <c r="Z63" s="219"/>
      <c r="AA63" s="218"/>
    </row>
    <row r="64" spans="1:27" s="221" customFormat="1">
      <c r="A64" s="218"/>
      <c r="B64" s="218"/>
      <c r="C64" s="218"/>
      <c r="D64" s="218"/>
      <c r="E64" s="218"/>
      <c r="F64" s="218"/>
      <c r="G64" s="218"/>
      <c r="H64" s="218"/>
      <c r="I64" s="218"/>
      <c r="J64" s="222"/>
      <c r="K64" s="223"/>
      <c r="L64" s="223"/>
      <c r="M64" s="223"/>
      <c r="Y64" s="220"/>
      <c r="Z64" s="219"/>
      <c r="AA64" s="218"/>
    </row>
    <row r="65" spans="1:27" s="221" customFormat="1">
      <c r="A65" s="218"/>
      <c r="B65" s="218"/>
      <c r="C65" s="218"/>
      <c r="D65" s="218"/>
      <c r="E65" s="218"/>
      <c r="F65" s="218"/>
      <c r="G65" s="218"/>
      <c r="H65" s="218"/>
      <c r="I65" s="218"/>
      <c r="J65" s="222"/>
      <c r="K65" s="223"/>
      <c r="L65" s="223"/>
      <c r="M65" s="223"/>
      <c r="Y65" s="220"/>
      <c r="Z65" s="219"/>
      <c r="AA65" s="218"/>
    </row>
    <row r="66" spans="1:27" s="221" customFormat="1">
      <c r="A66" s="218"/>
      <c r="B66" s="218"/>
      <c r="C66" s="218"/>
      <c r="D66" s="218"/>
      <c r="E66" s="218"/>
      <c r="F66" s="218"/>
      <c r="G66" s="218"/>
      <c r="H66" s="218"/>
      <c r="I66" s="218"/>
      <c r="J66" s="222"/>
      <c r="K66" s="223"/>
      <c r="L66" s="223"/>
      <c r="M66" s="223"/>
      <c r="Y66" s="220"/>
      <c r="Z66" s="219"/>
      <c r="AA66" s="218"/>
    </row>
    <row r="67" spans="1:27" s="221" customFormat="1">
      <c r="A67" s="218"/>
      <c r="B67" s="218"/>
      <c r="C67" s="218"/>
      <c r="D67" s="218"/>
      <c r="E67" s="218"/>
      <c r="F67" s="218"/>
      <c r="G67" s="218"/>
      <c r="H67" s="218"/>
      <c r="I67" s="218"/>
      <c r="J67" s="222"/>
      <c r="K67" s="223"/>
      <c r="L67" s="223"/>
      <c r="M67" s="223"/>
      <c r="Y67" s="220"/>
      <c r="Z67" s="219"/>
      <c r="AA67" s="218"/>
    </row>
    <row r="68" spans="1:27" s="221" customFormat="1">
      <c r="A68" s="218"/>
      <c r="B68" s="218"/>
      <c r="C68" s="218"/>
      <c r="D68" s="218"/>
      <c r="E68" s="218"/>
      <c r="F68" s="218"/>
      <c r="G68" s="218"/>
      <c r="H68" s="218"/>
      <c r="I68" s="218"/>
      <c r="J68" s="222"/>
      <c r="K68" s="223"/>
      <c r="L68" s="223"/>
      <c r="M68" s="223"/>
      <c r="Y68" s="220"/>
      <c r="Z68" s="219"/>
      <c r="AA68" s="218"/>
    </row>
    <row r="69" spans="1:27" s="221" customFormat="1">
      <c r="A69" s="218"/>
      <c r="B69" s="218"/>
      <c r="C69" s="218"/>
      <c r="D69" s="218"/>
      <c r="E69" s="218"/>
      <c r="F69" s="218"/>
      <c r="G69" s="218"/>
      <c r="H69" s="218"/>
      <c r="I69" s="218"/>
      <c r="J69" s="222"/>
      <c r="K69" s="223"/>
      <c r="L69" s="223"/>
      <c r="M69" s="223"/>
      <c r="Y69" s="220"/>
      <c r="Z69" s="219"/>
      <c r="AA69" s="218"/>
    </row>
    <row r="70" spans="1:27" s="221" customFormat="1">
      <c r="A70" s="218"/>
      <c r="B70" s="218"/>
      <c r="C70" s="218"/>
      <c r="D70" s="218"/>
      <c r="E70" s="218"/>
      <c r="F70" s="218"/>
      <c r="G70" s="218"/>
      <c r="H70" s="218"/>
      <c r="I70" s="218"/>
      <c r="J70" s="222"/>
      <c r="K70" s="223"/>
      <c r="L70" s="223"/>
      <c r="M70" s="223"/>
      <c r="Y70" s="220"/>
      <c r="Z70" s="219"/>
      <c r="AA70" s="218"/>
    </row>
    <row r="71" spans="1:27" s="221" customFormat="1">
      <c r="A71" s="218"/>
      <c r="B71" s="218"/>
      <c r="C71" s="218"/>
      <c r="D71" s="218"/>
      <c r="E71" s="218"/>
      <c r="F71" s="218"/>
      <c r="G71" s="218"/>
      <c r="H71" s="218"/>
      <c r="I71" s="218"/>
      <c r="J71" s="222"/>
      <c r="K71" s="223"/>
      <c r="L71" s="223"/>
      <c r="M71" s="223"/>
      <c r="Y71" s="220"/>
      <c r="Z71" s="219"/>
      <c r="AA71" s="218"/>
    </row>
    <row r="72" spans="1:27" s="221" customFormat="1">
      <c r="A72" s="218"/>
      <c r="B72" s="218"/>
      <c r="C72" s="218"/>
      <c r="D72" s="218"/>
      <c r="E72" s="218"/>
      <c r="F72" s="218"/>
      <c r="G72" s="218"/>
      <c r="H72" s="218"/>
      <c r="I72" s="218"/>
      <c r="J72" s="222"/>
      <c r="K72" s="223"/>
      <c r="L72" s="223"/>
      <c r="M72" s="223"/>
      <c r="Y72" s="220"/>
      <c r="Z72" s="219"/>
      <c r="AA72" s="218"/>
    </row>
    <row r="73" spans="1:27" s="221" customFormat="1">
      <c r="A73" s="218"/>
      <c r="B73" s="218"/>
      <c r="C73" s="218"/>
      <c r="D73" s="218"/>
      <c r="E73" s="218"/>
      <c r="F73" s="218"/>
      <c r="G73" s="218"/>
      <c r="H73" s="218"/>
      <c r="I73" s="218"/>
      <c r="J73" s="222"/>
      <c r="K73" s="223"/>
      <c r="L73" s="223"/>
      <c r="M73" s="223"/>
      <c r="Y73" s="220"/>
      <c r="Z73" s="219"/>
      <c r="AA73" s="218"/>
    </row>
    <row r="74" spans="1:27" s="221" customFormat="1">
      <c r="A74" s="218"/>
      <c r="B74" s="218"/>
      <c r="C74" s="218"/>
      <c r="D74" s="218"/>
      <c r="E74" s="218"/>
      <c r="F74" s="218"/>
      <c r="G74" s="218"/>
      <c r="H74" s="218"/>
      <c r="I74" s="218"/>
      <c r="J74" s="222"/>
      <c r="K74" s="223"/>
      <c r="L74" s="223"/>
      <c r="M74" s="223"/>
      <c r="Y74" s="220"/>
      <c r="Z74" s="219"/>
      <c r="AA74" s="218"/>
    </row>
    <row r="75" spans="1:27" s="221" customFormat="1">
      <c r="A75" s="218"/>
      <c r="B75" s="218"/>
      <c r="C75" s="218"/>
      <c r="D75" s="218"/>
      <c r="E75" s="218"/>
      <c r="F75" s="218"/>
      <c r="G75" s="218"/>
      <c r="H75" s="218"/>
      <c r="I75" s="218"/>
      <c r="J75" s="222"/>
      <c r="K75" s="223"/>
      <c r="L75" s="223"/>
      <c r="M75" s="223"/>
      <c r="Y75" s="220"/>
      <c r="Z75" s="219"/>
      <c r="AA75" s="218"/>
    </row>
    <row r="76" spans="1:27" s="221" customFormat="1">
      <c r="A76" s="218"/>
      <c r="B76" s="218"/>
      <c r="C76" s="218"/>
      <c r="D76" s="218"/>
      <c r="E76" s="218"/>
      <c r="F76" s="218"/>
      <c r="G76" s="218"/>
      <c r="H76" s="218"/>
      <c r="I76" s="218"/>
      <c r="J76" s="222"/>
      <c r="K76" s="223"/>
      <c r="L76" s="223"/>
      <c r="M76" s="223"/>
      <c r="Y76" s="220"/>
      <c r="Z76" s="219"/>
      <c r="AA76" s="218"/>
    </row>
    <row r="77" spans="1:27" s="221" customFormat="1">
      <c r="A77" s="218"/>
      <c r="B77" s="218"/>
      <c r="C77" s="218"/>
      <c r="D77" s="218"/>
      <c r="E77" s="218"/>
      <c r="F77" s="218"/>
      <c r="G77" s="218"/>
      <c r="H77" s="218"/>
      <c r="I77" s="218"/>
      <c r="J77" s="222"/>
      <c r="K77" s="223"/>
      <c r="L77" s="223"/>
      <c r="M77" s="223"/>
      <c r="Y77" s="220"/>
      <c r="Z77" s="219"/>
      <c r="AA77" s="218"/>
    </row>
    <row r="78" spans="1:27" s="221" customFormat="1">
      <c r="A78" s="218"/>
      <c r="B78" s="218"/>
      <c r="C78" s="218"/>
      <c r="D78" s="218"/>
      <c r="E78" s="218"/>
      <c r="F78" s="218"/>
      <c r="G78" s="218"/>
      <c r="H78" s="218"/>
      <c r="I78" s="218"/>
      <c r="J78" s="222"/>
      <c r="K78" s="223"/>
      <c r="L78" s="223"/>
      <c r="M78" s="223"/>
      <c r="Y78" s="220"/>
      <c r="Z78" s="219"/>
      <c r="AA78" s="218"/>
    </row>
    <row r="79" spans="1:27" s="221" customFormat="1">
      <c r="A79" s="218"/>
      <c r="B79" s="218"/>
      <c r="C79" s="218"/>
      <c r="D79" s="218"/>
      <c r="E79" s="218"/>
      <c r="F79" s="218"/>
      <c r="G79" s="218"/>
      <c r="H79" s="218"/>
      <c r="I79" s="218"/>
      <c r="J79" s="222"/>
      <c r="K79" s="223"/>
      <c r="L79" s="223"/>
      <c r="M79" s="223"/>
      <c r="Y79" s="220"/>
      <c r="Z79" s="219"/>
      <c r="AA79" s="218"/>
    </row>
    <row r="80" spans="1:27" s="221" customFormat="1">
      <c r="A80" s="218"/>
      <c r="B80" s="218"/>
      <c r="C80" s="218"/>
      <c r="D80" s="218"/>
      <c r="E80" s="218"/>
      <c r="F80" s="218"/>
      <c r="G80" s="218"/>
      <c r="H80" s="218"/>
      <c r="I80" s="218"/>
      <c r="J80" s="222"/>
      <c r="K80" s="223"/>
      <c r="L80" s="223"/>
      <c r="M80" s="223"/>
      <c r="Y80" s="220"/>
      <c r="Z80" s="219"/>
      <c r="AA80" s="218"/>
    </row>
    <row r="81" spans="1:27" s="221" customFormat="1">
      <c r="A81" s="218"/>
      <c r="B81" s="218"/>
      <c r="C81" s="218"/>
      <c r="D81" s="218"/>
      <c r="E81" s="218"/>
      <c r="F81" s="218"/>
      <c r="G81" s="218"/>
      <c r="H81" s="218"/>
      <c r="I81" s="218"/>
      <c r="J81" s="222"/>
      <c r="K81" s="223"/>
      <c r="L81" s="223"/>
      <c r="M81" s="223"/>
      <c r="Y81" s="220"/>
      <c r="Z81" s="219"/>
      <c r="AA81" s="218"/>
    </row>
    <row r="82" spans="1:27" s="221" customFormat="1">
      <c r="A82" s="218"/>
      <c r="B82" s="218"/>
      <c r="C82" s="218"/>
      <c r="D82" s="218"/>
      <c r="E82" s="218"/>
      <c r="F82" s="218"/>
      <c r="G82" s="218"/>
      <c r="H82" s="218"/>
      <c r="I82" s="218"/>
      <c r="J82" s="222"/>
      <c r="K82" s="223"/>
      <c r="L82" s="223"/>
      <c r="M82" s="223"/>
      <c r="Y82" s="220"/>
      <c r="Z82" s="219"/>
      <c r="AA82" s="218"/>
    </row>
    <row r="83" spans="1:27" s="221" customFormat="1">
      <c r="A83" s="218"/>
      <c r="B83" s="218"/>
      <c r="C83" s="218"/>
      <c r="D83" s="218"/>
      <c r="E83" s="218"/>
      <c r="F83" s="218"/>
      <c r="G83" s="218"/>
      <c r="H83" s="218"/>
      <c r="I83" s="218"/>
      <c r="J83" s="222"/>
      <c r="K83" s="223"/>
      <c r="L83" s="223"/>
      <c r="M83" s="223"/>
      <c r="Y83" s="220"/>
      <c r="Z83" s="219"/>
      <c r="AA83" s="218"/>
    </row>
    <row r="84" spans="1:27" s="221" customFormat="1">
      <c r="A84" s="218"/>
      <c r="B84" s="218"/>
      <c r="C84" s="218"/>
      <c r="D84" s="218"/>
      <c r="E84" s="218"/>
      <c r="F84" s="218"/>
      <c r="G84" s="218"/>
      <c r="H84" s="218"/>
      <c r="I84" s="218"/>
      <c r="J84" s="222"/>
      <c r="K84" s="223"/>
      <c r="L84" s="223"/>
      <c r="M84" s="223"/>
      <c r="Y84" s="220"/>
      <c r="Z84" s="219"/>
      <c r="AA84" s="218"/>
    </row>
    <row r="85" spans="1:27" s="221" customFormat="1">
      <c r="A85" s="218"/>
      <c r="B85" s="218"/>
      <c r="C85" s="218"/>
      <c r="D85" s="218"/>
      <c r="E85" s="218"/>
      <c r="F85" s="218"/>
      <c r="G85" s="218"/>
      <c r="H85" s="218"/>
      <c r="I85" s="218"/>
      <c r="J85" s="222"/>
      <c r="K85" s="223"/>
      <c r="L85" s="223"/>
      <c r="M85" s="223"/>
      <c r="Y85" s="220"/>
      <c r="Z85" s="219"/>
      <c r="AA85" s="218"/>
    </row>
    <row r="86" spans="1:27" s="221" customFormat="1">
      <c r="A86" s="218"/>
      <c r="B86" s="218"/>
      <c r="C86" s="218"/>
      <c r="D86" s="218"/>
      <c r="E86" s="218"/>
      <c r="F86" s="218"/>
      <c r="G86" s="218"/>
      <c r="H86" s="218"/>
      <c r="I86" s="218"/>
      <c r="J86" s="222"/>
      <c r="K86" s="223"/>
      <c r="L86" s="223"/>
      <c r="M86" s="223"/>
      <c r="Y86" s="220"/>
      <c r="Z86" s="219"/>
      <c r="AA86" s="218"/>
    </row>
    <row r="87" spans="1:27" s="221" customFormat="1">
      <c r="A87" s="218"/>
      <c r="B87" s="218"/>
      <c r="C87" s="218"/>
      <c r="D87" s="218"/>
      <c r="E87" s="218"/>
      <c r="F87" s="218"/>
      <c r="G87" s="218"/>
      <c r="H87" s="218"/>
      <c r="I87" s="218"/>
      <c r="J87" s="222"/>
      <c r="K87" s="223"/>
      <c r="L87" s="223"/>
      <c r="M87" s="223"/>
      <c r="Y87" s="220"/>
      <c r="Z87" s="219"/>
      <c r="AA87" s="218"/>
    </row>
    <row r="88" spans="1:27" s="221" customFormat="1">
      <c r="A88" s="218"/>
      <c r="B88" s="218"/>
      <c r="C88" s="218"/>
      <c r="D88" s="218"/>
      <c r="E88" s="218"/>
      <c r="F88" s="218"/>
      <c r="G88" s="218"/>
      <c r="H88" s="218"/>
      <c r="I88" s="218"/>
      <c r="J88" s="222"/>
      <c r="K88" s="223"/>
      <c r="L88" s="223"/>
      <c r="M88" s="223"/>
      <c r="Y88" s="220"/>
      <c r="Z88" s="219"/>
      <c r="AA88" s="218"/>
    </row>
    <row r="89" spans="1:27" s="221" customFormat="1">
      <c r="A89" s="218"/>
      <c r="B89" s="218"/>
      <c r="C89" s="218"/>
      <c r="D89" s="218"/>
      <c r="E89" s="218"/>
      <c r="F89" s="218"/>
      <c r="G89" s="218"/>
      <c r="H89" s="218"/>
      <c r="I89" s="218"/>
      <c r="J89" s="222"/>
      <c r="K89" s="223"/>
      <c r="L89" s="223"/>
      <c r="M89" s="223"/>
      <c r="Y89" s="220"/>
      <c r="Z89" s="219"/>
      <c r="AA89" s="218"/>
    </row>
    <row r="90" spans="1:27" s="221" customFormat="1">
      <c r="A90" s="218"/>
      <c r="B90" s="218"/>
      <c r="C90" s="218"/>
      <c r="D90" s="218"/>
      <c r="E90" s="218"/>
      <c r="F90" s="218"/>
      <c r="G90" s="218"/>
      <c r="H90" s="218"/>
      <c r="I90" s="218"/>
      <c r="J90" s="222"/>
      <c r="K90" s="223"/>
      <c r="L90" s="223"/>
      <c r="M90" s="223"/>
      <c r="Y90" s="220"/>
      <c r="Z90" s="219"/>
      <c r="AA90" s="218"/>
    </row>
    <row r="91" spans="1:27" s="221" customFormat="1">
      <c r="A91" s="218"/>
      <c r="B91" s="218"/>
      <c r="C91" s="218"/>
      <c r="D91" s="218"/>
      <c r="E91" s="218"/>
      <c r="F91" s="218"/>
      <c r="G91" s="218"/>
      <c r="H91" s="218"/>
      <c r="I91" s="218"/>
      <c r="J91" s="222"/>
      <c r="K91" s="223"/>
      <c r="L91" s="223"/>
      <c r="M91" s="223"/>
      <c r="Y91" s="220"/>
      <c r="Z91" s="219"/>
      <c r="AA91" s="218"/>
    </row>
    <row r="92" spans="1:27" s="221" customFormat="1">
      <c r="A92" s="218"/>
      <c r="B92" s="218"/>
      <c r="C92" s="218"/>
      <c r="D92" s="218"/>
      <c r="E92" s="218"/>
      <c r="F92" s="218"/>
      <c r="G92" s="218"/>
      <c r="H92" s="218"/>
      <c r="I92" s="218"/>
      <c r="J92" s="222"/>
      <c r="K92" s="223"/>
      <c r="L92" s="223"/>
      <c r="M92" s="223"/>
      <c r="Y92" s="220"/>
      <c r="Z92" s="219"/>
      <c r="AA92" s="218"/>
    </row>
    <row r="93" spans="1:27" s="221" customFormat="1">
      <c r="A93" s="218"/>
      <c r="B93" s="218"/>
      <c r="C93" s="218"/>
      <c r="D93" s="218"/>
      <c r="E93" s="218"/>
      <c r="F93" s="218"/>
      <c r="G93" s="218"/>
      <c r="H93" s="218"/>
      <c r="I93" s="218"/>
      <c r="J93" s="222"/>
      <c r="K93" s="223"/>
      <c r="L93" s="223"/>
      <c r="M93" s="223"/>
      <c r="Y93" s="220"/>
      <c r="Z93" s="219"/>
      <c r="AA93" s="218"/>
    </row>
    <row r="94" spans="1:27" s="221" customFormat="1">
      <c r="A94" s="218"/>
      <c r="B94" s="218"/>
      <c r="C94" s="218"/>
      <c r="D94" s="218"/>
      <c r="E94" s="218"/>
      <c r="F94" s="218"/>
      <c r="G94" s="218"/>
      <c r="H94" s="218"/>
      <c r="I94" s="218"/>
      <c r="J94" s="222"/>
      <c r="K94" s="223"/>
      <c r="L94" s="223"/>
      <c r="M94" s="223"/>
      <c r="Y94" s="220"/>
      <c r="Z94" s="219"/>
      <c r="AA94" s="218"/>
    </row>
  </sheetData>
  <mergeCells count="24">
    <mergeCell ref="A5:Z5"/>
    <mergeCell ref="Z6:Z7"/>
    <mergeCell ref="P6:P7"/>
    <mergeCell ref="Q6:Q7"/>
    <mergeCell ref="R6:T6"/>
    <mergeCell ref="U6:U7"/>
    <mergeCell ref="V6:W6"/>
    <mergeCell ref="X6:X7"/>
    <mergeCell ref="Y6:Y7"/>
    <mergeCell ref="M6:M7"/>
    <mergeCell ref="O6:O7"/>
    <mergeCell ref="A6:A7"/>
    <mergeCell ref="B6:B7"/>
    <mergeCell ref="C6:C7"/>
    <mergeCell ref="D6:D7"/>
    <mergeCell ref="E6:E7"/>
    <mergeCell ref="F6:F7"/>
    <mergeCell ref="G6:G7"/>
    <mergeCell ref="N6:N7"/>
    <mergeCell ref="H6:H7"/>
    <mergeCell ref="I6:I7"/>
    <mergeCell ref="J6:J7"/>
    <mergeCell ref="K6:K7"/>
    <mergeCell ref="L6:L7"/>
  </mergeCells>
  <printOptions horizontalCentered="1"/>
  <pageMargins left="0.70866141732283472" right="0.70866141732283472" top="0.78740157480314965" bottom="0.78740157480314965" header="0.31496062992125984" footer="0.31496062992125984"/>
  <pageSetup paperSize="9" scale="36" firstPageNumber="120"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Z86"/>
  <sheetViews>
    <sheetView showGridLines="0" view="pageBreakPreview" zoomScale="70" zoomScaleNormal="70" zoomScaleSheetLayoutView="70" workbookViewId="0">
      <selection activeCell="C21" sqref="C21"/>
    </sheetView>
  </sheetViews>
  <sheetFormatPr defaultColWidth="9.140625" defaultRowHeight="15" outlineLevelCol="1"/>
  <cols>
    <col min="1" max="1" width="5.7109375" style="155" customWidth="1"/>
    <col min="2" max="2" width="5.7109375" style="155" hidden="1" customWidth="1"/>
    <col min="3" max="4" width="6.140625" style="155" hidden="1" customWidth="1" outlineLevel="1"/>
    <col min="5" max="5" width="7.7109375" style="155" customWidth="1" outlineLevel="1"/>
    <col min="6" max="6" width="15.28515625" style="155" hidden="1" customWidth="1" outlineLevel="1"/>
    <col min="7" max="7" width="37.85546875" style="155" customWidth="1" collapsed="1"/>
    <col min="8" max="8" width="38.85546875" style="155" hidden="1" customWidth="1"/>
    <col min="9" max="9" width="10.140625" style="155" customWidth="1"/>
    <col min="10" max="10" width="14.7109375" style="160" customWidth="1"/>
    <col min="11" max="12" width="14.85546875" style="158" customWidth="1"/>
    <col min="13" max="13" width="13.5703125" style="158" customWidth="1"/>
    <col min="14" max="14" width="13.7109375" style="158" customWidth="1"/>
    <col min="15" max="15" width="14.7109375" style="158" customWidth="1"/>
    <col min="16" max="16" width="14.85546875" style="158" customWidth="1"/>
    <col min="17" max="17" width="16.7109375" style="158" customWidth="1"/>
    <col min="18" max="18" width="17" style="158" customWidth="1"/>
    <col min="19" max="19" width="16.28515625" style="158" customWidth="1"/>
    <col min="20" max="20" width="16.85546875" style="158" customWidth="1"/>
    <col min="21" max="21" width="18.7109375" style="158" customWidth="1"/>
    <col min="22" max="22" width="16.85546875" style="158" customWidth="1"/>
    <col min="23" max="23" width="14.42578125" style="158" customWidth="1"/>
    <col min="24" max="24" width="11.7109375" style="157" hidden="1" customWidth="1"/>
    <col min="25" max="25" width="17.7109375" style="156" customWidth="1"/>
    <col min="26" max="16384" width="9.140625" style="155"/>
  </cols>
  <sheetData>
    <row r="1" spans="1:26" s="249" customFormat="1" ht="21.75" customHeight="1">
      <c r="A1" s="272" t="s">
        <v>626</v>
      </c>
      <c r="B1" s="268"/>
      <c r="C1" s="268"/>
      <c r="D1" s="268"/>
      <c r="E1" s="268"/>
      <c r="F1" s="271"/>
      <c r="G1" s="270"/>
      <c r="H1" s="269"/>
      <c r="I1" s="268"/>
      <c r="J1" s="259"/>
      <c r="K1" s="252"/>
      <c r="L1" s="253"/>
      <c r="M1" s="253"/>
      <c r="N1" s="267"/>
      <c r="O1" s="267"/>
      <c r="P1" s="253"/>
      <c r="Q1" s="267"/>
      <c r="R1" s="267"/>
      <c r="S1" s="267"/>
      <c r="T1" s="266"/>
      <c r="U1" s="250"/>
      <c r="X1" s="256"/>
    </row>
    <row r="2" spans="1:26" s="249" customFormat="1" ht="18">
      <c r="A2" s="211" t="s">
        <v>662</v>
      </c>
      <c r="B2" s="263"/>
      <c r="C2" s="263"/>
      <c r="F2" s="262"/>
      <c r="G2" s="265" t="s">
        <v>663</v>
      </c>
      <c r="H2" s="264" t="s">
        <v>291</v>
      </c>
      <c r="J2" s="462" t="s">
        <v>348</v>
      </c>
      <c r="K2" s="252"/>
      <c r="L2" s="253"/>
      <c r="M2" s="253"/>
      <c r="N2" s="258"/>
      <c r="O2" s="258"/>
      <c r="P2" s="253"/>
      <c r="Q2" s="258"/>
      <c r="R2" s="258"/>
      <c r="S2" s="258"/>
      <c r="T2" s="257"/>
      <c r="U2" s="250"/>
      <c r="X2" s="256"/>
    </row>
    <row r="3" spans="1:26" s="249" customFormat="1" ht="15.75">
      <c r="A3" s="209"/>
      <c r="B3" s="263"/>
      <c r="C3" s="263"/>
      <c r="F3" s="262"/>
      <c r="G3" s="463" t="s">
        <v>17</v>
      </c>
      <c r="H3" s="261"/>
      <c r="I3" s="260"/>
      <c r="J3" s="259"/>
      <c r="K3" s="252"/>
      <c r="L3" s="253"/>
      <c r="M3" s="253"/>
      <c r="N3" s="258"/>
      <c r="O3" s="258"/>
      <c r="P3" s="253"/>
      <c r="Q3" s="258"/>
      <c r="R3" s="258"/>
      <c r="S3" s="258"/>
      <c r="T3" s="257"/>
      <c r="U3" s="250"/>
      <c r="X3" s="256"/>
    </row>
    <row r="4" spans="1:26" s="249" customFormat="1" ht="17.25" customHeight="1">
      <c r="A4" s="254"/>
      <c r="B4" s="254"/>
      <c r="C4" s="254"/>
      <c r="D4" s="254"/>
      <c r="E4" s="254"/>
      <c r="F4" s="254"/>
      <c r="G4" s="254"/>
      <c r="H4" s="254"/>
      <c r="I4" s="254"/>
      <c r="J4" s="254"/>
      <c r="K4" s="254"/>
      <c r="L4" s="255"/>
      <c r="M4" s="254"/>
      <c r="N4" s="255"/>
      <c r="O4" s="254"/>
      <c r="P4" s="254"/>
      <c r="Q4" s="254"/>
      <c r="R4" s="254"/>
      <c r="S4" s="254"/>
      <c r="T4" s="254"/>
      <c r="U4" s="254"/>
      <c r="V4" s="254"/>
      <c r="W4" s="251" t="s">
        <v>19</v>
      </c>
      <c r="X4" s="252"/>
      <c r="Z4" s="250"/>
    </row>
    <row r="5" spans="1:26" ht="25.5" customHeight="1">
      <c r="A5" s="632" t="s">
        <v>346</v>
      </c>
      <c r="B5" s="632"/>
      <c r="C5" s="632"/>
      <c r="D5" s="632"/>
      <c r="E5" s="632"/>
      <c r="F5" s="632"/>
      <c r="G5" s="632"/>
      <c r="H5" s="632"/>
      <c r="I5" s="632"/>
      <c r="J5" s="632"/>
      <c r="K5" s="632"/>
      <c r="L5" s="632"/>
      <c r="M5" s="632"/>
      <c r="N5" s="632"/>
      <c r="O5" s="632"/>
      <c r="P5" s="632"/>
      <c r="Q5" s="632"/>
      <c r="R5" s="632"/>
      <c r="S5" s="632"/>
      <c r="T5" s="632"/>
      <c r="U5" s="632"/>
      <c r="V5" s="632"/>
      <c r="W5" s="632"/>
      <c r="X5" s="632"/>
      <c r="Y5" s="632"/>
    </row>
    <row r="6" spans="1:26" ht="25.5" customHeight="1">
      <c r="A6" s="633" t="s">
        <v>0</v>
      </c>
      <c r="B6" s="633" t="s">
        <v>1</v>
      </c>
      <c r="C6" s="634" t="s">
        <v>3</v>
      </c>
      <c r="D6" s="634" t="s">
        <v>4</v>
      </c>
      <c r="E6" s="634" t="s">
        <v>22</v>
      </c>
      <c r="F6" s="634" t="s">
        <v>2</v>
      </c>
      <c r="G6" s="634" t="s">
        <v>6</v>
      </c>
      <c r="H6" s="635" t="s">
        <v>7</v>
      </c>
      <c r="I6" s="644" t="s">
        <v>8</v>
      </c>
      <c r="J6" s="635" t="s">
        <v>9</v>
      </c>
      <c r="K6" s="635" t="s">
        <v>15</v>
      </c>
      <c r="L6" s="635" t="s">
        <v>267</v>
      </c>
      <c r="M6" s="635" t="s">
        <v>266</v>
      </c>
      <c r="N6" s="635" t="s">
        <v>283</v>
      </c>
      <c r="O6" s="636" t="s">
        <v>265</v>
      </c>
      <c r="P6" s="654" t="s">
        <v>264</v>
      </c>
      <c r="Q6" s="654" t="s">
        <v>338</v>
      </c>
      <c r="R6" s="652" t="s">
        <v>261</v>
      </c>
      <c r="S6" s="652"/>
      <c r="T6" s="654" t="s">
        <v>282</v>
      </c>
      <c r="U6" s="652" t="s">
        <v>261</v>
      </c>
      <c r="V6" s="652"/>
      <c r="W6" s="636" t="s">
        <v>29</v>
      </c>
      <c r="X6" s="636" t="s">
        <v>246</v>
      </c>
      <c r="Y6" s="653" t="s">
        <v>11</v>
      </c>
    </row>
    <row r="7" spans="1:26" ht="81" customHeight="1">
      <c r="A7" s="633"/>
      <c r="B7" s="633"/>
      <c r="C7" s="634"/>
      <c r="D7" s="634"/>
      <c r="E7" s="634"/>
      <c r="F7" s="634"/>
      <c r="G7" s="634"/>
      <c r="H7" s="635"/>
      <c r="I7" s="644"/>
      <c r="J7" s="635"/>
      <c r="K7" s="635"/>
      <c r="L7" s="635"/>
      <c r="M7" s="635"/>
      <c r="N7" s="635"/>
      <c r="O7" s="636"/>
      <c r="P7" s="654"/>
      <c r="Q7" s="654"/>
      <c r="R7" s="511" t="s">
        <v>259</v>
      </c>
      <c r="S7" s="511" t="s">
        <v>345</v>
      </c>
      <c r="T7" s="654"/>
      <c r="U7" s="511" t="s">
        <v>257</v>
      </c>
      <c r="V7" s="511" t="s">
        <v>256</v>
      </c>
      <c r="W7" s="636"/>
      <c r="X7" s="636"/>
      <c r="Y7" s="653"/>
    </row>
    <row r="8" spans="1:26" s="185" customFormat="1" ht="25.5" customHeight="1">
      <c r="A8" s="55" t="s">
        <v>13</v>
      </c>
      <c r="B8" s="55"/>
      <c r="C8" s="55"/>
      <c r="D8" s="55"/>
      <c r="E8" s="55"/>
      <c r="F8" s="55"/>
      <c r="G8" s="55"/>
      <c r="H8" s="55"/>
      <c r="I8" s="55"/>
      <c r="J8" s="55"/>
      <c r="K8" s="29">
        <f>SUM(K9:K11)</f>
        <v>261523</v>
      </c>
      <c r="L8" s="29">
        <f>SUM(L9:L11)</f>
        <v>196696</v>
      </c>
      <c r="M8" s="29">
        <f>SUM(M9:M11)</f>
        <v>64827</v>
      </c>
      <c r="N8" s="29"/>
      <c r="O8" s="29">
        <f t="shared" ref="O8:W8" si="0">SUM(O9:O11)</f>
        <v>0</v>
      </c>
      <c r="P8" s="198">
        <f t="shared" si="0"/>
        <v>125983.33333333334</v>
      </c>
      <c r="Q8" s="198">
        <f t="shared" si="0"/>
        <v>0</v>
      </c>
      <c r="R8" s="198">
        <f t="shared" si="0"/>
        <v>0</v>
      </c>
      <c r="S8" s="198">
        <f t="shared" si="0"/>
        <v>0</v>
      </c>
      <c r="T8" s="198">
        <f t="shared" si="0"/>
        <v>40722</v>
      </c>
      <c r="U8" s="198">
        <f t="shared" si="0"/>
        <v>9202</v>
      </c>
      <c r="V8" s="198">
        <f t="shared" si="0"/>
        <v>31520</v>
      </c>
      <c r="W8" s="29">
        <f t="shared" si="0"/>
        <v>135539.66666666666</v>
      </c>
      <c r="X8" s="40"/>
      <c r="Y8" s="528"/>
    </row>
    <row r="9" spans="1:26" s="174" customFormat="1" ht="69" customHeight="1">
      <c r="A9" s="512">
        <v>1</v>
      </c>
      <c r="B9" s="193" t="s">
        <v>43</v>
      </c>
      <c r="C9" s="512">
        <v>4357</v>
      </c>
      <c r="D9" s="512">
        <v>6351</v>
      </c>
      <c r="E9" s="512">
        <v>63</v>
      </c>
      <c r="F9" s="184">
        <v>66012001600</v>
      </c>
      <c r="G9" s="408" t="s">
        <v>344</v>
      </c>
      <c r="H9" s="545" t="s">
        <v>341</v>
      </c>
      <c r="I9" s="181"/>
      <c r="J9" s="181" t="s">
        <v>340</v>
      </c>
      <c r="K9" s="437">
        <v>26402</v>
      </c>
      <c r="L9" s="437">
        <f>20953+1233</f>
        <v>22186</v>
      </c>
      <c r="M9" s="437">
        <f>K9-L9</f>
        <v>4216</v>
      </c>
      <c r="N9" s="166">
        <v>2021</v>
      </c>
      <c r="O9" s="164">
        <v>0</v>
      </c>
      <c r="P9" s="513">
        <v>26402</v>
      </c>
      <c r="Q9" s="577">
        <f>SUM(R9:S9)</f>
        <v>0</v>
      </c>
      <c r="R9" s="164">
        <v>0</v>
      </c>
      <c r="S9" s="164">
        <v>0</v>
      </c>
      <c r="T9" s="576">
        <f>SUM(U9:V9)</f>
        <v>4216</v>
      </c>
      <c r="U9" s="513">
        <v>2465</v>
      </c>
      <c r="V9" s="513">
        <v>1751</v>
      </c>
      <c r="W9" s="513">
        <f>K9-O9-P9</f>
        <v>0</v>
      </c>
      <c r="X9" s="527">
        <v>2</v>
      </c>
      <c r="Y9" s="189" t="s">
        <v>339</v>
      </c>
    </row>
    <row r="10" spans="1:26" s="174" customFormat="1" ht="63.75">
      <c r="A10" s="512">
        <v>2</v>
      </c>
      <c r="B10" s="512" t="s">
        <v>57</v>
      </c>
      <c r="C10" s="193">
        <v>4357</v>
      </c>
      <c r="D10" s="193">
        <v>6351</v>
      </c>
      <c r="E10" s="193">
        <v>63</v>
      </c>
      <c r="F10" s="184">
        <v>66012001600</v>
      </c>
      <c r="G10" s="183" t="s">
        <v>343</v>
      </c>
      <c r="H10" s="545" t="s">
        <v>341</v>
      </c>
      <c r="I10" s="191"/>
      <c r="J10" s="191" t="s">
        <v>340</v>
      </c>
      <c r="K10" s="437">
        <v>200873</v>
      </c>
      <c r="L10" s="437">
        <f>137630+8096</f>
        <v>145726</v>
      </c>
      <c r="M10" s="437">
        <f>K10-L10</f>
        <v>55147</v>
      </c>
      <c r="N10" s="166" t="s">
        <v>50</v>
      </c>
      <c r="O10" s="164">
        <v>0</v>
      </c>
      <c r="P10" s="513">
        <f>196000/3</f>
        <v>65333.333333333336</v>
      </c>
      <c r="Q10" s="577">
        <f>SUM(R10:S10)</f>
        <v>0</v>
      </c>
      <c r="R10" s="164">
        <v>0</v>
      </c>
      <c r="S10" s="164">
        <v>0</v>
      </c>
      <c r="T10" s="576">
        <f>SUM(U10:V10)</f>
        <v>31042</v>
      </c>
      <c r="U10" s="513">
        <v>3539</v>
      </c>
      <c r="V10" s="513">
        <v>27503</v>
      </c>
      <c r="W10" s="513">
        <f>K10-O10-P10</f>
        <v>135539.66666666666</v>
      </c>
      <c r="X10" s="527">
        <v>2</v>
      </c>
      <c r="Y10" s="189" t="s">
        <v>339</v>
      </c>
    </row>
    <row r="11" spans="1:26" s="174" customFormat="1" ht="78.599999999999994" customHeight="1">
      <c r="A11" s="512">
        <v>3</v>
      </c>
      <c r="B11" s="512" t="s">
        <v>42</v>
      </c>
      <c r="C11" s="512">
        <v>4357</v>
      </c>
      <c r="D11" s="512">
        <v>6351</v>
      </c>
      <c r="E11" s="512">
        <v>63</v>
      </c>
      <c r="F11" s="184">
        <v>66012001600</v>
      </c>
      <c r="G11" s="183" t="s">
        <v>342</v>
      </c>
      <c r="H11" s="545" t="s">
        <v>341</v>
      </c>
      <c r="I11" s="181"/>
      <c r="J11" s="181" t="s">
        <v>340</v>
      </c>
      <c r="K11" s="437">
        <v>34248</v>
      </c>
      <c r="L11" s="437">
        <f>27185+1599</f>
        <v>28784</v>
      </c>
      <c r="M11" s="437">
        <f>K11-L11</f>
        <v>5464</v>
      </c>
      <c r="N11" s="166">
        <v>2021</v>
      </c>
      <c r="O11" s="164">
        <v>0</v>
      </c>
      <c r="P11" s="437">
        <v>34248</v>
      </c>
      <c r="Q11" s="577">
        <f>SUM(R11:S11)</f>
        <v>0</v>
      </c>
      <c r="R11" s="164">
        <v>0</v>
      </c>
      <c r="S11" s="164">
        <v>0</v>
      </c>
      <c r="T11" s="576">
        <f>SUM(U11:V11)</f>
        <v>5464</v>
      </c>
      <c r="U11" s="513">
        <v>3198</v>
      </c>
      <c r="V11" s="513">
        <v>2266</v>
      </c>
      <c r="W11" s="513">
        <f>K11-O11-P11</f>
        <v>0</v>
      </c>
      <c r="X11" s="527">
        <v>2</v>
      </c>
      <c r="Y11" s="189" t="s">
        <v>339</v>
      </c>
    </row>
    <row r="12" spans="1:26" s="185" customFormat="1" ht="25.5" hidden="1" customHeight="1">
      <c r="A12" s="56" t="s">
        <v>30</v>
      </c>
      <c r="B12" s="56"/>
      <c r="C12" s="56"/>
      <c r="D12" s="56"/>
      <c r="E12" s="56"/>
      <c r="F12" s="56"/>
      <c r="G12" s="56"/>
      <c r="H12" s="56"/>
      <c r="I12" s="56"/>
      <c r="J12" s="56"/>
      <c r="K12" s="186">
        <f>SUM(K13)</f>
        <v>0</v>
      </c>
      <c r="L12" s="186">
        <f>SUM(L13)</f>
        <v>0</v>
      </c>
      <c r="M12" s="186">
        <f>SUM(M13)</f>
        <v>0</v>
      </c>
      <c r="N12" s="188"/>
      <c r="O12" s="186">
        <f t="shared" ref="O12:W12" si="1">SUM(O13)</f>
        <v>0</v>
      </c>
      <c r="P12" s="187">
        <f t="shared" si="1"/>
        <v>0</v>
      </c>
      <c r="Q12" s="187">
        <f t="shared" si="1"/>
        <v>0</v>
      </c>
      <c r="R12" s="187">
        <f t="shared" si="1"/>
        <v>0</v>
      </c>
      <c r="S12" s="187">
        <f t="shared" si="1"/>
        <v>0</v>
      </c>
      <c r="T12" s="187">
        <f t="shared" si="1"/>
        <v>0</v>
      </c>
      <c r="U12" s="187">
        <f t="shared" si="1"/>
        <v>0</v>
      </c>
      <c r="V12" s="187">
        <f t="shared" si="1"/>
        <v>0</v>
      </c>
      <c r="W12" s="186">
        <f t="shared" si="1"/>
        <v>0</v>
      </c>
      <c r="X12" s="439"/>
      <c r="Y12" s="528"/>
    </row>
    <row r="13" spans="1:26" s="174" customFormat="1" ht="15.75" hidden="1">
      <c r="A13" s="512">
        <v>1</v>
      </c>
      <c r="B13" s="512" t="s">
        <v>42</v>
      </c>
      <c r="C13" s="193">
        <v>4357</v>
      </c>
      <c r="D13" s="193"/>
      <c r="E13" s="193"/>
      <c r="F13" s="192"/>
      <c r="G13" s="183"/>
      <c r="H13" s="182"/>
      <c r="I13" s="191"/>
      <c r="J13" s="181"/>
      <c r="K13" s="516"/>
      <c r="L13" s="516"/>
      <c r="M13" s="516"/>
      <c r="N13" s="180"/>
      <c r="O13" s="178">
        <v>0</v>
      </c>
      <c r="P13" s="177">
        <f>Q13+T13</f>
        <v>0</v>
      </c>
      <c r="Q13" s="178">
        <f>SUM(R13:S13)</f>
        <v>0</v>
      </c>
      <c r="R13" s="178"/>
      <c r="S13" s="178"/>
      <c r="T13" s="176">
        <f>SUM(U13:V13)</f>
        <v>0</v>
      </c>
      <c r="U13" s="176"/>
      <c r="V13" s="176"/>
      <c r="W13" s="176">
        <f>K13-O13-P13</f>
        <v>0</v>
      </c>
      <c r="X13" s="527"/>
      <c r="Y13" s="175"/>
    </row>
    <row r="14" spans="1:26" ht="35.25" customHeight="1">
      <c r="A14" s="417" t="s">
        <v>337</v>
      </c>
      <c r="B14" s="417"/>
      <c r="C14" s="417"/>
      <c r="D14" s="417"/>
      <c r="E14" s="417"/>
      <c r="F14" s="417"/>
      <c r="G14" s="417"/>
      <c r="H14" s="417"/>
      <c r="I14" s="417"/>
      <c r="J14" s="417"/>
      <c r="K14" s="27">
        <f>K8+K12</f>
        <v>261523</v>
      </c>
      <c r="L14" s="27">
        <f>L8+L12</f>
        <v>196696</v>
      </c>
      <c r="M14" s="27">
        <f>M8+M12</f>
        <v>64827</v>
      </c>
      <c r="N14" s="27"/>
      <c r="O14" s="27">
        <f t="shared" ref="O14:W14" si="2">O8+O12</f>
        <v>0</v>
      </c>
      <c r="P14" s="27">
        <f t="shared" si="2"/>
        <v>125983.33333333334</v>
      </c>
      <c r="Q14" s="27">
        <f t="shared" si="2"/>
        <v>0</v>
      </c>
      <c r="R14" s="27">
        <f t="shared" si="2"/>
        <v>0</v>
      </c>
      <c r="S14" s="27">
        <f t="shared" si="2"/>
        <v>0</v>
      </c>
      <c r="T14" s="27">
        <f t="shared" si="2"/>
        <v>40722</v>
      </c>
      <c r="U14" s="27">
        <f t="shared" si="2"/>
        <v>9202</v>
      </c>
      <c r="V14" s="27">
        <f t="shared" si="2"/>
        <v>31520</v>
      </c>
      <c r="W14" s="173">
        <f t="shared" si="2"/>
        <v>135539.66666666666</v>
      </c>
      <c r="X14" s="172"/>
      <c r="Y14" s="24"/>
    </row>
    <row r="15" spans="1:26" s="158" customFormat="1">
      <c r="A15" s="160"/>
      <c r="B15" s="160"/>
      <c r="C15" s="160"/>
      <c r="D15" s="160"/>
      <c r="E15" s="160"/>
      <c r="F15" s="160"/>
      <c r="G15" s="160"/>
      <c r="H15" s="160"/>
      <c r="I15" s="155"/>
      <c r="J15" s="162"/>
      <c r="K15" s="161"/>
      <c r="L15" s="161"/>
      <c r="M15" s="161"/>
      <c r="X15" s="157"/>
      <c r="Y15" s="156"/>
      <c r="Z15" s="155"/>
    </row>
    <row r="16" spans="1:26" s="158" customFormat="1">
      <c r="A16" s="160"/>
      <c r="B16" s="160"/>
      <c r="C16" s="160"/>
      <c r="D16" s="160"/>
      <c r="E16" s="160"/>
      <c r="F16" s="160"/>
      <c r="G16" s="160"/>
      <c r="H16" s="160"/>
      <c r="I16" s="155"/>
      <c r="J16" s="162"/>
      <c r="K16" s="161"/>
      <c r="L16" s="161"/>
      <c r="M16" s="161"/>
      <c r="X16" s="157"/>
      <c r="Y16" s="156"/>
      <c r="Z16" s="155"/>
    </row>
    <row r="17" spans="1:26" s="158" customFormat="1">
      <c r="A17" s="160"/>
      <c r="B17" s="160"/>
      <c r="C17" s="160"/>
      <c r="D17" s="160"/>
      <c r="E17" s="160"/>
      <c r="F17" s="160"/>
      <c r="G17" s="160"/>
      <c r="H17" s="160"/>
      <c r="I17" s="155"/>
      <c r="J17" s="162"/>
      <c r="K17" s="161"/>
      <c r="L17" s="161"/>
      <c r="M17" s="161"/>
      <c r="X17" s="157"/>
      <c r="Y17" s="156"/>
      <c r="Z17" s="155"/>
    </row>
    <row r="18" spans="1:26" s="158" customFormat="1">
      <c r="A18" s="160"/>
      <c r="B18" s="160"/>
      <c r="C18" s="160"/>
      <c r="D18" s="160"/>
      <c r="E18" s="160"/>
      <c r="F18" s="160"/>
      <c r="G18" s="160"/>
      <c r="H18" s="160"/>
      <c r="I18" s="155"/>
      <c r="J18" s="162"/>
      <c r="K18" s="161"/>
      <c r="L18" s="161"/>
      <c r="M18" s="161"/>
      <c r="X18" s="157"/>
      <c r="Y18" s="156"/>
      <c r="Z18" s="155"/>
    </row>
    <row r="19" spans="1:26" s="158" customFormat="1">
      <c r="A19" s="160"/>
      <c r="B19" s="160"/>
      <c r="C19" s="160"/>
      <c r="D19" s="160"/>
      <c r="E19" s="160"/>
      <c r="F19" s="160"/>
      <c r="G19" s="160"/>
      <c r="H19" s="160"/>
      <c r="I19" s="155"/>
      <c r="J19" s="162"/>
      <c r="K19" s="161"/>
      <c r="L19" s="161"/>
      <c r="M19" s="161"/>
      <c r="X19" s="157"/>
      <c r="Y19" s="156"/>
      <c r="Z19" s="155"/>
    </row>
    <row r="20" spans="1:26" s="158" customFormat="1">
      <c r="A20" s="160"/>
      <c r="B20" s="160"/>
      <c r="C20" s="160"/>
      <c r="D20" s="160"/>
      <c r="E20" s="160"/>
      <c r="F20" s="160"/>
      <c r="G20" s="160"/>
      <c r="H20" s="160"/>
      <c r="I20" s="155"/>
      <c r="J20" s="162"/>
      <c r="K20" s="161"/>
      <c r="L20" s="161"/>
      <c r="M20" s="161"/>
      <c r="X20" s="157"/>
      <c r="Y20" s="156"/>
      <c r="Z20" s="155"/>
    </row>
    <row r="21" spans="1:26" s="158" customFormat="1">
      <c r="A21" s="160"/>
      <c r="B21" s="160"/>
      <c r="C21" s="160"/>
      <c r="D21" s="160"/>
      <c r="E21" s="160"/>
      <c r="F21" s="160"/>
      <c r="G21" s="160"/>
      <c r="H21" s="160"/>
      <c r="I21" s="155"/>
      <c r="J21" s="162"/>
      <c r="K21" s="161"/>
      <c r="L21" s="161"/>
      <c r="M21" s="161"/>
      <c r="X21" s="157"/>
      <c r="Y21" s="156"/>
      <c r="Z21" s="155"/>
    </row>
    <row r="22" spans="1:26" s="158" customFormat="1">
      <c r="A22" s="160"/>
      <c r="B22" s="160"/>
      <c r="C22" s="160"/>
      <c r="D22" s="160"/>
      <c r="E22" s="160"/>
      <c r="F22" s="160"/>
      <c r="G22" s="160"/>
      <c r="H22" s="160"/>
      <c r="I22" s="155"/>
      <c r="J22" s="162"/>
      <c r="K22" s="161"/>
      <c r="L22" s="161"/>
      <c r="M22" s="161"/>
      <c r="X22" s="157"/>
      <c r="Y22" s="156"/>
      <c r="Z22" s="155"/>
    </row>
    <row r="23" spans="1:26" s="158" customFormat="1">
      <c r="A23" s="160"/>
      <c r="B23" s="160"/>
      <c r="C23" s="160"/>
      <c r="D23" s="160"/>
      <c r="E23" s="160"/>
      <c r="F23" s="160"/>
      <c r="G23" s="160"/>
      <c r="H23" s="160"/>
      <c r="I23" s="155"/>
      <c r="J23" s="162"/>
      <c r="K23" s="161"/>
      <c r="L23" s="161"/>
      <c r="M23" s="161"/>
      <c r="X23" s="157"/>
      <c r="Y23" s="156"/>
      <c r="Z23" s="155"/>
    </row>
    <row r="24" spans="1:26" s="158" customFormat="1">
      <c r="A24" s="160"/>
      <c r="B24" s="160"/>
      <c r="C24" s="160"/>
      <c r="D24" s="160"/>
      <c r="E24" s="160"/>
      <c r="F24" s="160"/>
      <c r="G24" s="160"/>
      <c r="H24" s="160"/>
      <c r="I24" s="155"/>
      <c r="J24" s="160"/>
      <c r="K24" s="161"/>
      <c r="L24" s="161"/>
      <c r="M24" s="161"/>
      <c r="X24" s="157"/>
      <c r="Y24" s="156"/>
      <c r="Z24" s="155"/>
    </row>
    <row r="25" spans="1:26" s="158" customFormat="1">
      <c r="A25" s="160"/>
      <c r="B25" s="160"/>
      <c r="C25" s="160"/>
      <c r="D25" s="160"/>
      <c r="E25" s="160"/>
      <c r="F25" s="160"/>
      <c r="G25" s="160"/>
      <c r="H25" s="160"/>
      <c r="I25" s="155"/>
      <c r="J25" s="160"/>
      <c r="K25" s="161"/>
      <c r="L25" s="161"/>
      <c r="M25" s="161"/>
      <c r="X25" s="157"/>
      <c r="Y25" s="156"/>
      <c r="Z25" s="155"/>
    </row>
    <row r="26" spans="1:26" s="158" customFormat="1">
      <c r="A26" s="160"/>
      <c r="B26" s="160"/>
      <c r="C26" s="160"/>
      <c r="D26" s="160"/>
      <c r="E26" s="160"/>
      <c r="F26" s="160"/>
      <c r="G26" s="160"/>
      <c r="H26" s="160"/>
      <c r="I26" s="155"/>
      <c r="J26" s="160"/>
      <c r="K26" s="161"/>
      <c r="L26" s="161"/>
      <c r="M26" s="161"/>
      <c r="X26" s="157"/>
      <c r="Y26" s="156"/>
      <c r="Z26" s="155"/>
    </row>
    <row r="27" spans="1:26" s="158" customFormat="1">
      <c r="A27" s="160"/>
      <c r="B27" s="160"/>
      <c r="C27" s="160"/>
      <c r="D27" s="160"/>
      <c r="E27" s="160"/>
      <c r="F27" s="160"/>
      <c r="G27" s="160"/>
      <c r="H27" s="160"/>
      <c r="I27" s="155"/>
      <c r="J27" s="160"/>
      <c r="K27" s="161"/>
      <c r="L27" s="161"/>
      <c r="M27" s="161"/>
      <c r="X27" s="157"/>
      <c r="Y27" s="156"/>
      <c r="Z27" s="155"/>
    </row>
    <row r="28" spans="1:26" s="158" customFormat="1">
      <c r="A28" s="160"/>
      <c r="B28" s="160"/>
      <c r="C28" s="160"/>
      <c r="D28" s="160"/>
      <c r="E28" s="160"/>
      <c r="F28" s="160"/>
      <c r="G28" s="160"/>
      <c r="H28" s="160"/>
      <c r="I28" s="155"/>
      <c r="J28" s="160"/>
      <c r="K28" s="161"/>
      <c r="L28" s="161"/>
      <c r="M28" s="161"/>
      <c r="X28" s="157"/>
      <c r="Y28" s="156"/>
      <c r="Z28" s="155"/>
    </row>
    <row r="29" spans="1:26" s="158" customFormat="1">
      <c r="A29" s="160"/>
      <c r="B29" s="160"/>
      <c r="C29" s="160"/>
      <c r="D29" s="160"/>
      <c r="E29" s="160"/>
      <c r="F29" s="160"/>
      <c r="G29" s="160"/>
      <c r="H29" s="160"/>
      <c r="I29" s="155"/>
      <c r="J29" s="160"/>
      <c r="K29" s="161"/>
      <c r="L29" s="161"/>
      <c r="M29" s="161"/>
      <c r="X29" s="157"/>
      <c r="Y29" s="156"/>
      <c r="Z29" s="155"/>
    </row>
    <row r="30" spans="1:26" s="158" customFormat="1">
      <c r="A30" s="160"/>
      <c r="B30" s="160"/>
      <c r="C30" s="160"/>
      <c r="D30" s="160"/>
      <c r="E30" s="160"/>
      <c r="F30" s="160"/>
      <c r="G30" s="160"/>
      <c r="H30" s="160"/>
      <c r="I30" s="155"/>
      <c r="J30" s="160"/>
      <c r="K30" s="161"/>
      <c r="L30" s="161"/>
      <c r="M30" s="161"/>
      <c r="X30" s="157"/>
      <c r="Y30" s="156"/>
      <c r="Z30" s="155"/>
    </row>
    <row r="31" spans="1:26" s="158" customFormat="1">
      <c r="A31" s="160"/>
      <c r="B31" s="160"/>
      <c r="C31" s="160"/>
      <c r="D31" s="160"/>
      <c r="E31" s="160"/>
      <c r="F31" s="160"/>
      <c r="G31" s="160"/>
      <c r="H31" s="160"/>
      <c r="I31" s="155"/>
      <c r="J31" s="160"/>
      <c r="K31" s="161"/>
      <c r="L31" s="161"/>
      <c r="M31" s="161"/>
      <c r="X31" s="157"/>
      <c r="Y31" s="156"/>
      <c r="Z31" s="155"/>
    </row>
    <row r="32" spans="1:26" s="158" customFormat="1">
      <c r="A32" s="160"/>
      <c r="B32" s="160"/>
      <c r="C32" s="160"/>
      <c r="D32" s="160"/>
      <c r="E32" s="160"/>
      <c r="F32" s="160"/>
      <c r="G32" s="160"/>
      <c r="H32" s="160"/>
      <c r="I32" s="155"/>
      <c r="J32" s="160"/>
      <c r="K32" s="161"/>
      <c r="L32" s="161"/>
      <c r="M32" s="161"/>
      <c r="X32" s="157"/>
      <c r="Y32" s="156"/>
      <c r="Z32" s="155"/>
    </row>
    <row r="33" spans="1:26" s="158" customFormat="1">
      <c r="A33" s="160"/>
      <c r="B33" s="160"/>
      <c r="C33" s="160"/>
      <c r="D33" s="160"/>
      <c r="E33" s="160"/>
      <c r="F33" s="160"/>
      <c r="G33" s="160"/>
      <c r="H33" s="160"/>
      <c r="I33" s="155"/>
      <c r="J33" s="160"/>
      <c r="K33" s="161"/>
      <c r="L33" s="161"/>
      <c r="M33" s="161"/>
      <c r="X33" s="157"/>
      <c r="Y33" s="156"/>
      <c r="Z33" s="155"/>
    </row>
    <row r="34" spans="1:26" s="158" customFormat="1">
      <c r="A34" s="160"/>
      <c r="B34" s="160"/>
      <c r="C34" s="160"/>
      <c r="D34" s="160"/>
      <c r="E34" s="160"/>
      <c r="F34" s="160"/>
      <c r="G34" s="160"/>
      <c r="H34" s="160"/>
      <c r="I34" s="155"/>
      <c r="J34" s="160"/>
      <c r="K34" s="161"/>
      <c r="L34" s="161"/>
      <c r="M34" s="161"/>
      <c r="X34" s="157"/>
      <c r="Y34" s="156"/>
      <c r="Z34" s="155"/>
    </row>
    <row r="35" spans="1:26" s="158" customFormat="1">
      <c r="A35" s="155"/>
      <c r="B35" s="155"/>
      <c r="C35" s="155"/>
      <c r="D35" s="155"/>
      <c r="E35" s="155"/>
      <c r="F35" s="155"/>
      <c r="G35" s="155"/>
      <c r="H35" s="155"/>
      <c r="I35" s="155"/>
      <c r="J35" s="160"/>
      <c r="K35" s="161"/>
      <c r="L35" s="161"/>
      <c r="M35" s="161"/>
      <c r="X35" s="157"/>
      <c r="Y35" s="156"/>
      <c r="Z35" s="155"/>
    </row>
    <row r="36" spans="1:26" s="158" customFormat="1">
      <c r="A36" s="155"/>
      <c r="B36" s="155"/>
      <c r="C36" s="155"/>
      <c r="D36" s="155"/>
      <c r="E36" s="155"/>
      <c r="F36" s="155"/>
      <c r="G36" s="155"/>
      <c r="H36" s="155"/>
      <c r="I36" s="155"/>
      <c r="J36" s="160"/>
      <c r="K36" s="161"/>
      <c r="L36" s="161"/>
      <c r="M36" s="161"/>
      <c r="X36" s="157"/>
      <c r="Y36" s="156"/>
      <c r="Z36" s="155"/>
    </row>
    <row r="37" spans="1:26" s="158" customFormat="1">
      <c r="A37" s="155"/>
      <c r="B37" s="155"/>
      <c r="C37" s="155"/>
      <c r="D37" s="155"/>
      <c r="E37" s="155"/>
      <c r="F37" s="155"/>
      <c r="G37" s="155"/>
      <c r="H37" s="155"/>
      <c r="I37" s="155"/>
      <c r="J37" s="160"/>
      <c r="K37" s="161"/>
      <c r="L37" s="161"/>
      <c r="M37" s="161"/>
      <c r="X37" s="157"/>
      <c r="Y37" s="156"/>
      <c r="Z37" s="155"/>
    </row>
    <row r="38" spans="1:26" s="158" customFormat="1">
      <c r="A38" s="155"/>
      <c r="B38" s="155"/>
      <c r="C38" s="155"/>
      <c r="D38" s="155"/>
      <c r="E38" s="155"/>
      <c r="F38" s="155"/>
      <c r="G38" s="155"/>
      <c r="H38" s="155"/>
      <c r="I38" s="155"/>
      <c r="J38" s="160"/>
      <c r="K38" s="161"/>
      <c r="L38" s="161"/>
      <c r="M38" s="161"/>
      <c r="X38" s="157"/>
      <c r="Y38" s="156"/>
      <c r="Z38" s="155"/>
    </row>
    <row r="39" spans="1:26" s="158" customFormat="1">
      <c r="A39" s="155"/>
      <c r="B39" s="155"/>
      <c r="C39" s="155"/>
      <c r="D39" s="155"/>
      <c r="E39" s="155"/>
      <c r="F39" s="155"/>
      <c r="G39" s="155"/>
      <c r="H39" s="155"/>
      <c r="I39" s="155"/>
      <c r="J39" s="160"/>
      <c r="K39" s="161"/>
      <c r="L39" s="161"/>
      <c r="M39" s="161"/>
      <c r="X39" s="157"/>
      <c r="Y39" s="156"/>
      <c r="Z39" s="155"/>
    </row>
    <row r="40" spans="1:26" s="158" customFormat="1">
      <c r="A40" s="155"/>
      <c r="B40" s="155"/>
      <c r="C40" s="155"/>
      <c r="D40" s="155"/>
      <c r="E40" s="155"/>
      <c r="F40" s="155"/>
      <c r="G40" s="155"/>
      <c r="H40" s="155"/>
      <c r="I40" s="155"/>
      <c r="J40" s="160"/>
      <c r="K40" s="161"/>
      <c r="L40" s="161"/>
      <c r="M40" s="161"/>
      <c r="X40" s="157"/>
      <c r="Y40" s="156"/>
      <c r="Z40" s="155"/>
    </row>
    <row r="41" spans="1:26" s="158" customFormat="1">
      <c r="A41" s="155"/>
      <c r="B41" s="155"/>
      <c r="C41" s="155"/>
      <c r="D41" s="155"/>
      <c r="E41" s="155"/>
      <c r="F41" s="155"/>
      <c r="G41" s="155"/>
      <c r="H41" s="155"/>
      <c r="I41" s="155"/>
      <c r="J41" s="160"/>
      <c r="K41" s="161"/>
      <c r="L41" s="161"/>
      <c r="M41" s="161"/>
      <c r="X41" s="157"/>
      <c r="Y41" s="156"/>
      <c r="Z41" s="155"/>
    </row>
    <row r="42" spans="1:26" s="158" customFormat="1">
      <c r="A42" s="155"/>
      <c r="B42" s="155"/>
      <c r="C42" s="155"/>
      <c r="D42" s="155"/>
      <c r="E42" s="155"/>
      <c r="F42" s="155"/>
      <c r="G42" s="155"/>
      <c r="H42" s="155"/>
      <c r="I42" s="155"/>
      <c r="J42" s="160"/>
      <c r="K42" s="161"/>
      <c r="L42" s="161"/>
      <c r="M42" s="161"/>
      <c r="X42" s="157"/>
      <c r="Y42" s="156"/>
      <c r="Z42" s="155"/>
    </row>
    <row r="43" spans="1:26" s="158" customFormat="1">
      <c r="A43" s="155"/>
      <c r="B43" s="155"/>
      <c r="C43" s="155"/>
      <c r="D43" s="155"/>
      <c r="E43" s="155"/>
      <c r="F43" s="155"/>
      <c r="G43" s="155"/>
      <c r="H43" s="155"/>
      <c r="I43" s="155"/>
      <c r="J43" s="160"/>
      <c r="K43" s="161"/>
      <c r="L43" s="161"/>
      <c r="M43" s="161"/>
      <c r="X43" s="157"/>
      <c r="Y43" s="156"/>
      <c r="Z43" s="155"/>
    </row>
    <row r="44" spans="1:26" s="158" customFormat="1">
      <c r="A44" s="155"/>
      <c r="B44" s="155"/>
      <c r="C44" s="155"/>
      <c r="D44" s="155"/>
      <c r="E44" s="155"/>
      <c r="F44" s="155"/>
      <c r="G44" s="155"/>
      <c r="H44" s="155"/>
      <c r="I44" s="155"/>
      <c r="J44" s="160"/>
      <c r="K44" s="161"/>
      <c r="L44" s="161"/>
      <c r="M44" s="161"/>
      <c r="X44" s="157"/>
      <c r="Y44" s="156"/>
      <c r="Z44" s="155"/>
    </row>
    <row r="45" spans="1:26" s="158" customFormat="1">
      <c r="A45" s="155"/>
      <c r="B45" s="155"/>
      <c r="C45" s="155"/>
      <c r="D45" s="155"/>
      <c r="E45" s="155"/>
      <c r="F45" s="155"/>
      <c r="G45" s="155"/>
      <c r="H45" s="155"/>
      <c r="I45" s="155"/>
      <c r="J45" s="160"/>
      <c r="K45" s="161"/>
      <c r="L45" s="161"/>
      <c r="M45" s="161"/>
      <c r="X45" s="157"/>
      <c r="Y45" s="156"/>
      <c r="Z45" s="155"/>
    </row>
    <row r="46" spans="1:26" s="158" customFormat="1">
      <c r="A46" s="155"/>
      <c r="B46" s="155"/>
      <c r="C46" s="155"/>
      <c r="D46" s="155"/>
      <c r="E46" s="155"/>
      <c r="F46" s="155"/>
      <c r="G46" s="155"/>
      <c r="H46" s="155"/>
      <c r="I46" s="155"/>
      <c r="J46" s="160"/>
      <c r="K46" s="161"/>
      <c r="L46" s="161"/>
      <c r="M46" s="161"/>
      <c r="X46" s="157"/>
      <c r="Y46" s="156"/>
      <c r="Z46" s="155"/>
    </row>
    <row r="47" spans="1:26" s="158" customFormat="1">
      <c r="A47" s="155"/>
      <c r="B47" s="155"/>
      <c r="C47" s="155"/>
      <c r="D47" s="155"/>
      <c r="E47" s="155"/>
      <c r="F47" s="155"/>
      <c r="G47" s="155"/>
      <c r="H47" s="155"/>
      <c r="I47" s="155"/>
      <c r="J47" s="160"/>
      <c r="K47" s="161"/>
      <c r="L47" s="161"/>
      <c r="M47" s="161"/>
      <c r="X47" s="157"/>
      <c r="Y47" s="156"/>
      <c r="Z47" s="155"/>
    </row>
    <row r="48" spans="1:26" s="158" customFormat="1">
      <c r="A48" s="155"/>
      <c r="B48" s="155"/>
      <c r="C48" s="155"/>
      <c r="D48" s="155"/>
      <c r="E48" s="155"/>
      <c r="F48" s="155"/>
      <c r="G48" s="155"/>
      <c r="H48" s="155"/>
      <c r="I48" s="155"/>
      <c r="J48" s="160"/>
      <c r="K48" s="161"/>
      <c r="L48" s="161"/>
      <c r="M48" s="161"/>
      <c r="X48" s="157"/>
      <c r="Y48" s="156"/>
      <c r="Z48" s="155"/>
    </row>
    <row r="49" spans="1:26" s="158" customFormat="1">
      <c r="A49" s="155"/>
      <c r="B49" s="155"/>
      <c r="C49" s="155"/>
      <c r="D49" s="155"/>
      <c r="E49" s="155"/>
      <c r="F49" s="155"/>
      <c r="G49" s="155"/>
      <c r="H49" s="155"/>
      <c r="I49" s="155"/>
      <c r="J49" s="160"/>
      <c r="K49" s="161"/>
      <c r="L49" s="161"/>
      <c r="M49" s="161"/>
      <c r="X49" s="157"/>
      <c r="Y49" s="156"/>
      <c r="Z49" s="155"/>
    </row>
    <row r="50" spans="1:26" s="158" customFormat="1">
      <c r="A50" s="155"/>
      <c r="B50" s="155"/>
      <c r="C50" s="155"/>
      <c r="D50" s="155"/>
      <c r="E50" s="155"/>
      <c r="F50" s="155"/>
      <c r="G50" s="155"/>
      <c r="H50" s="155"/>
      <c r="I50" s="155"/>
      <c r="J50" s="160"/>
      <c r="K50" s="161"/>
      <c r="L50" s="161"/>
      <c r="M50" s="161"/>
      <c r="X50" s="157"/>
      <c r="Y50" s="156"/>
      <c r="Z50" s="155"/>
    </row>
    <row r="51" spans="1:26" s="158" customFormat="1">
      <c r="A51" s="155"/>
      <c r="B51" s="155"/>
      <c r="C51" s="155"/>
      <c r="D51" s="155"/>
      <c r="E51" s="155"/>
      <c r="F51" s="155"/>
      <c r="G51" s="155"/>
      <c r="H51" s="155"/>
      <c r="I51" s="155"/>
      <c r="J51" s="160"/>
      <c r="K51" s="161"/>
      <c r="L51" s="161"/>
      <c r="M51" s="161"/>
      <c r="X51" s="157"/>
      <c r="Y51" s="156"/>
      <c r="Z51" s="155"/>
    </row>
    <row r="52" spans="1:26" s="158" customFormat="1">
      <c r="A52" s="155"/>
      <c r="B52" s="155"/>
      <c r="C52" s="155"/>
      <c r="D52" s="155"/>
      <c r="E52" s="155"/>
      <c r="F52" s="155"/>
      <c r="G52" s="155"/>
      <c r="H52" s="155"/>
      <c r="I52" s="155"/>
      <c r="J52" s="160"/>
      <c r="K52" s="161"/>
      <c r="L52" s="161"/>
      <c r="M52" s="161"/>
      <c r="X52" s="157"/>
      <c r="Y52" s="156"/>
      <c r="Z52" s="155"/>
    </row>
    <row r="53" spans="1:26" s="158" customFormat="1">
      <c r="A53" s="155"/>
      <c r="B53" s="155"/>
      <c r="C53" s="155"/>
      <c r="D53" s="155"/>
      <c r="E53" s="155"/>
      <c r="F53" s="155"/>
      <c r="G53" s="155"/>
      <c r="H53" s="155"/>
      <c r="I53" s="155"/>
      <c r="J53" s="160"/>
      <c r="K53" s="161"/>
      <c r="L53" s="161"/>
      <c r="M53" s="161"/>
      <c r="X53" s="157"/>
      <c r="Y53" s="156"/>
      <c r="Z53" s="155"/>
    </row>
    <row r="54" spans="1:26" s="158" customFormat="1">
      <c r="A54" s="155"/>
      <c r="B54" s="155"/>
      <c r="C54" s="155"/>
      <c r="D54" s="155"/>
      <c r="E54" s="155"/>
      <c r="F54" s="155"/>
      <c r="G54" s="155"/>
      <c r="H54" s="155"/>
      <c r="I54" s="155"/>
      <c r="J54" s="160"/>
      <c r="K54" s="161"/>
      <c r="L54" s="161"/>
      <c r="M54" s="161"/>
      <c r="X54" s="157"/>
      <c r="Y54" s="156"/>
      <c r="Z54" s="155"/>
    </row>
    <row r="55" spans="1:26" s="158" customFormat="1">
      <c r="A55" s="155"/>
      <c r="B55" s="155"/>
      <c r="C55" s="155"/>
      <c r="D55" s="155"/>
      <c r="E55" s="155"/>
      <c r="F55" s="155"/>
      <c r="G55" s="155"/>
      <c r="H55" s="155"/>
      <c r="I55" s="155"/>
      <c r="J55" s="160"/>
      <c r="K55" s="161"/>
      <c r="L55" s="161"/>
      <c r="M55" s="161"/>
      <c r="X55" s="157"/>
      <c r="Y55" s="156"/>
      <c r="Z55" s="155"/>
    </row>
    <row r="56" spans="1:26" s="158" customFormat="1">
      <c r="A56" s="155"/>
      <c r="B56" s="155"/>
      <c r="C56" s="155"/>
      <c r="D56" s="155"/>
      <c r="E56" s="155"/>
      <c r="F56" s="155"/>
      <c r="G56" s="155"/>
      <c r="H56" s="155"/>
      <c r="I56" s="155"/>
      <c r="J56" s="160"/>
      <c r="K56" s="161"/>
      <c r="L56" s="161"/>
      <c r="M56" s="161"/>
      <c r="X56" s="157"/>
      <c r="Y56" s="156"/>
      <c r="Z56" s="155"/>
    </row>
    <row r="57" spans="1:26" s="158" customFormat="1">
      <c r="A57" s="155"/>
      <c r="B57" s="155"/>
      <c r="C57" s="155"/>
      <c r="D57" s="155"/>
      <c r="E57" s="155"/>
      <c r="F57" s="155"/>
      <c r="G57" s="155"/>
      <c r="H57" s="155"/>
      <c r="I57" s="155"/>
      <c r="J57" s="160"/>
      <c r="K57" s="161"/>
      <c r="L57" s="161"/>
      <c r="M57" s="161"/>
      <c r="X57" s="157"/>
      <c r="Y57" s="156"/>
      <c r="Z57" s="155"/>
    </row>
    <row r="58" spans="1:26" s="158" customFormat="1">
      <c r="A58" s="155"/>
      <c r="B58" s="155"/>
      <c r="C58" s="155"/>
      <c r="D58" s="155"/>
      <c r="E58" s="155"/>
      <c r="F58" s="155"/>
      <c r="G58" s="155"/>
      <c r="H58" s="155"/>
      <c r="I58" s="155"/>
      <c r="J58" s="160"/>
      <c r="K58" s="161"/>
      <c r="L58" s="161"/>
      <c r="M58" s="161"/>
      <c r="X58" s="157"/>
      <c r="Y58" s="156"/>
      <c r="Z58" s="155"/>
    </row>
    <row r="59" spans="1:26" s="158" customFormat="1">
      <c r="A59" s="155"/>
      <c r="B59" s="155"/>
      <c r="C59" s="155"/>
      <c r="D59" s="155"/>
      <c r="E59" s="155"/>
      <c r="F59" s="155"/>
      <c r="G59" s="155"/>
      <c r="H59" s="155"/>
      <c r="I59" s="155"/>
      <c r="J59" s="160"/>
      <c r="K59" s="161"/>
      <c r="L59" s="161"/>
      <c r="M59" s="161"/>
      <c r="X59" s="157"/>
      <c r="Y59" s="156"/>
      <c r="Z59" s="155"/>
    </row>
    <row r="60" spans="1:26" s="158" customFormat="1">
      <c r="A60" s="155"/>
      <c r="B60" s="155"/>
      <c r="C60" s="155"/>
      <c r="D60" s="155"/>
      <c r="E60" s="155"/>
      <c r="F60" s="155"/>
      <c r="G60" s="155"/>
      <c r="H60" s="155"/>
      <c r="I60" s="155"/>
      <c r="J60" s="160"/>
      <c r="K60" s="161"/>
      <c r="L60" s="161"/>
      <c r="M60" s="161"/>
      <c r="X60" s="157"/>
      <c r="Y60" s="156"/>
      <c r="Z60" s="155"/>
    </row>
    <row r="61" spans="1:26" s="158" customFormat="1">
      <c r="A61" s="155"/>
      <c r="B61" s="155"/>
      <c r="C61" s="155"/>
      <c r="D61" s="155"/>
      <c r="E61" s="155"/>
      <c r="F61" s="155"/>
      <c r="G61" s="155"/>
      <c r="H61" s="155"/>
      <c r="I61" s="155"/>
      <c r="J61" s="160"/>
      <c r="K61" s="161"/>
      <c r="L61" s="161"/>
      <c r="M61" s="161"/>
      <c r="X61" s="157"/>
      <c r="Y61" s="156"/>
      <c r="Z61" s="155"/>
    </row>
    <row r="62" spans="1:26" s="158" customFormat="1">
      <c r="A62" s="155"/>
      <c r="B62" s="155"/>
      <c r="C62" s="155"/>
      <c r="D62" s="155"/>
      <c r="E62" s="155"/>
      <c r="F62" s="155"/>
      <c r="G62" s="155"/>
      <c r="H62" s="155"/>
      <c r="I62" s="155"/>
      <c r="J62" s="160"/>
      <c r="K62" s="161"/>
      <c r="L62" s="161"/>
      <c r="M62" s="161"/>
      <c r="X62" s="157"/>
      <c r="Y62" s="156"/>
      <c r="Z62" s="155"/>
    </row>
    <row r="63" spans="1:26" s="158" customFormat="1">
      <c r="A63" s="155"/>
      <c r="B63" s="155"/>
      <c r="C63" s="155"/>
      <c r="D63" s="155"/>
      <c r="E63" s="155"/>
      <c r="F63" s="155"/>
      <c r="G63" s="155"/>
      <c r="H63" s="155"/>
      <c r="I63" s="155"/>
      <c r="J63" s="160"/>
      <c r="K63" s="161"/>
      <c r="L63" s="161"/>
      <c r="M63" s="161"/>
      <c r="X63" s="157"/>
      <c r="Y63" s="156"/>
      <c r="Z63" s="155"/>
    </row>
    <row r="64" spans="1:26" s="158" customFormat="1">
      <c r="A64" s="155"/>
      <c r="B64" s="155"/>
      <c r="C64" s="155"/>
      <c r="D64" s="155"/>
      <c r="E64" s="155"/>
      <c r="F64" s="155"/>
      <c r="G64" s="155"/>
      <c r="H64" s="155"/>
      <c r="I64" s="155"/>
      <c r="J64" s="160"/>
      <c r="K64" s="161"/>
      <c r="L64" s="161"/>
      <c r="M64" s="161"/>
      <c r="X64" s="157"/>
      <c r="Y64" s="156"/>
      <c r="Z64" s="155"/>
    </row>
    <row r="65" spans="1:26" s="158" customFormat="1">
      <c r="A65" s="155"/>
      <c r="B65" s="155"/>
      <c r="C65" s="155"/>
      <c r="D65" s="155"/>
      <c r="E65" s="155"/>
      <c r="F65" s="155"/>
      <c r="G65" s="155"/>
      <c r="H65" s="155"/>
      <c r="I65" s="155"/>
      <c r="J65" s="160"/>
      <c r="K65" s="161"/>
      <c r="L65" s="161"/>
      <c r="M65" s="161"/>
      <c r="X65" s="157"/>
      <c r="Y65" s="156"/>
      <c r="Z65" s="155"/>
    </row>
    <row r="66" spans="1:26" s="158" customFormat="1">
      <c r="A66" s="155"/>
      <c r="B66" s="155"/>
      <c r="C66" s="155"/>
      <c r="D66" s="155"/>
      <c r="E66" s="155"/>
      <c r="F66" s="155"/>
      <c r="G66" s="155"/>
      <c r="H66" s="155"/>
      <c r="I66" s="155"/>
      <c r="J66" s="160"/>
      <c r="K66" s="161"/>
      <c r="L66" s="161"/>
      <c r="M66" s="161"/>
      <c r="X66" s="157"/>
      <c r="Y66" s="156"/>
      <c r="Z66" s="155"/>
    </row>
    <row r="67" spans="1:26" s="158" customFormat="1">
      <c r="A67" s="155"/>
      <c r="B67" s="155"/>
      <c r="C67" s="155"/>
      <c r="D67" s="155"/>
      <c r="E67" s="155"/>
      <c r="F67" s="155"/>
      <c r="G67" s="155"/>
      <c r="H67" s="155"/>
      <c r="I67" s="155"/>
      <c r="J67" s="160"/>
      <c r="K67" s="161"/>
      <c r="L67" s="161"/>
      <c r="M67" s="161"/>
      <c r="X67" s="157"/>
      <c r="Y67" s="156"/>
      <c r="Z67" s="155"/>
    </row>
    <row r="68" spans="1:26" s="158" customFormat="1">
      <c r="A68" s="155"/>
      <c r="B68" s="155"/>
      <c r="C68" s="155"/>
      <c r="D68" s="155"/>
      <c r="E68" s="155"/>
      <c r="F68" s="155"/>
      <c r="G68" s="155"/>
      <c r="H68" s="155"/>
      <c r="I68" s="155"/>
      <c r="J68" s="160"/>
      <c r="K68" s="161"/>
      <c r="L68" s="161"/>
      <c r="M68" s="161"/>
      <c r="X68" s="157"/>
      <c r="Y68" s="156"/>
      <c r="Z68" s="155"/>
    </row>
    <row r="69" spans="1:26" s="158" customFormat="1">
      <c r="A69" s="155"/>
      <c r="B69" s="155"/>
      <c r="C69" s="155"/>
      <c r="D69" s="155"/>
      <c r="E69" s="155"/>
      <c r="F69" s="155"/>
      <c r="G69" s="155"/>
      <c r="H69" s="155"/>
      <c r="I69" s="155"/>
      <c r="J69" s="160"/>
      <c r="K69" s="161"/>
      <c r="L69" s="161"/>
      <c r="M69" s="161"/>
      <c r="X69" s="157"/>
      <c r="Y69" s="156"/>
      <c r="Z69" s="155"/>
    </row>
    <row r="70" spans="1:26" s="158" customFormat="1">
      <c r="A70" s="155"/>
      <c r="B70" s="155"/>
      <c r="C70" s="155"/>
      <c r="D70" s="155"/>
      <c r="E70" s="155"/>
      <c r="F70" s="155"/>
      <c r="G70" s="155"/>
      <c r="H70" s="155"/>
      <c r="I70" s="155"/>
      <c r="J70" s="160"/>
      <c r="K70" s="161"/>
      <c r="L70" s="161"/>
      <c r="M70" s="161"/>
      <c r="X70" s="157"/>
      <c r="Y70" s="156"/>
      <c r="Z70" s="155"/>
    </row>
    <row r="71" spans="1:26" s="158" customFormat="1">
      <c r="A71" s="155"/>
      <c r="B71" s="155"/>
      <c r="C71" s="155"/>
      <c r="D71" s="155"/>
      <c r="E71" s="155"/>
      <c r="F71" s="155"/>
      <c r="G71" s="155"/>
      <c r="H71" s="155"/>
      <c r="I71" s="155"/>
      <c r="J71" s="160"/>
      <c r="K71" s="161"/>
      <c r="L71" s="161"/>
      <c r="M71" s="161"/>
      <c r="X71" s="157"/>
      <c r="Y71" s="156"/>
      <c r="Z71" s="155"/>
    </row>
    <row r="72" spans="1:26" s="158" customFormat="1">
      <c r="A72" s="155"/>
      <c r="B72" s="155"/>
      <c r="C72" s="155"/>
      <c r="D72" s="155"/>
      <c r="E72" s="155"/>
      <c r="F72" s="155"/>
      <c r="G72" s="155"/>
      <c r="H72" s="155"/>
      <c r="I72" s="155"/>
      <c r="J72" s="160"/>
      <c r="K72" s="161"/>
      <c r="L72" s="161"/>
      <c r="M72" s="161"/>
      <c r="X72" s="157"/>
      <c r="Y72" s="156"/>
      <c r="Z72" s="155"/>
    </row>
    <row r="73" spans="1:26" s="158" customFormat="1">
      <c r="A73" s="155"/>
      <c r="B73" s="155"/>
      <c r="C73" s="155"/>
      <c r="D73" s="155"/>
      <c r="E73" s="155"/>
      <c r="F73" s="155"/>
      <c r="G73" s="155"/>
      <c r="H73" s="155"/>
      <c r="I73" s="155"/>
      <c r="J73" s="160"/>
      <c r="K73" s="161"/>
      <c r="L73" s="161"/>
      <c r="M73" s="161"/>
      <c r="X73" s="157"/>
      <c r="Y73" s="156"/>
      <c r="Z73" s="155"/>
    </row>
    <row r="74" spans="1:26" s="158" customFormat="1">
      <c r="A74" s="155"/>
      <c r="B74" s="155"/>
      <c r="C74" s="155"/>
      <c r="D74" s="155"/>
      <c r="E74" s="155"/>
      <c r="F74" s="155"/>
      <c r="G74" s="155"/>
      <c r="H74" s="155"/>
      <c r="I74" s="155"/>
      <c r="J74" s="160"/>
      <c r="K74" s="161"/>
      <c r="L74" s="161"/>
      <c r="M74" s="161"/>
      <c r="X74" s="157"/>
      <c r="Y74" s="156"/>
      <c r="Z74" s="155"/>
    </row>
    <row r="75" spans="1:26" s="158" customFormat="1">
      <c r="A75" s="155"/>
      <c r="B75" s="155"/>
      <c r="C75" s="155"/>
      <c r="D75" s="155"/>
      <c r="E75" s="155"/>
      <c r="F75" s="155"/>
      <c r="G75" s="155"/>
      <c r="H75" s="155"/>
      <c r="I75" s="155"/>
      <c r="J75" s="160"/>
      <c r="K75" s="161"/>
      <c r="L75" s="161"/>
      <c r="M75" s="161"/>
      <c r="X75" s="157"/>
      <c r="Y75" s="156"/>
      <c r="Z75" s="155"/>
    </row>
    <row r="76" spans="1:26" s="158" customFormat="1">
      <c r="A76" s="155"/>
      <c r="B76" s="155"/>
      <c r="C76" s="155"/>
      <c r="D76" s="155"/>
      <c r="E76" s="155"/>
      <c r="F76" s="155"/>
      <c r="G76" s="155"/>
      <c r="H76" s="155"/>
      <c r="I76" s="155"/>
      <c r="J76" s="160"/>
      <c r="K76" s="161"/>
      <c r="L76" s="161"/>
      <c r="M76" s="161"/>
      <c r="X76" s="157"/>
      <c r="Y76" s="156"/>
      <c r="Z76" s="155"/>
    </row>
    <row r="77" spans="1:26" s="158" customFormat="1">
      <c r="A77" s="155"/>
      <c r="B77" s="155"/>
      <c r="C77" s="155"/>
      <c r="D77" s="155"/>
      <c r="E77" s="155"/>
      <c r="F77" s="155"/>
      <c r="G77" s="155"/>
      <c r="H77" s="155"/>
      <c r="I77" s="155"/>
      <c r="J77" s="160"/>
      <c r="K77" s="161"/>
      <c r="L77" s="161"/>
      <c r="M77" s="161"/>
      <c r="X77" s="157"/>
      <c r="Y77" s="156"/>
      <c r="Z77" s="155"/>
    </row>
    <row r="78" spans="1:26" s="158" customFormat="1">
      <c r="A78" s="155"/>
      <c r="B78" s="155"/>
      <c r="C78" s="155"/>
      <c r="D78" s="155"/>
      <c r="E78" s="155"/>
      <c r="F78" s="155"/>
      <c r="G78" s="155"/>
      <c r="H78" s="155"/>
      <c r="I78" s="155"/>
      <c r="J78" s="160"/>
      <c r="K78" s="161"/>
      <c r="L78" s="161"/>
      <c r="M78" s="161"/>
      <c r="X78" s="157"/>
      <c r="Y78" s="156"/>
      <c r="Z78" s="155"/>
    </row>
    <row r="79" spans="1:26" s="158" customFormat="1">
      <c r="A79" s="155"/>
      <c r="B79" s="155"/>
      <c r="C79" s="155"/>
      <c r="D79" s="155"/>
      <c r="E79" s="155"/>
      <c r="F79" s="155"/>
      <c r="G79" s="155"/>
      <c r="H79" s="155"/>
      <c r="I79" s="155"/>
      <c r="J79" s="160"/>
      <c r="K79" s="161"/>
      <c r="L79" s="161"/>
      <c r="M79" s="161"/>
      <c r="X79" s="157"/>
      <c r="Y79" s="156"/>
      <c r="Z79" s="155"/>
    </row>
    <row r="80" spans="1:26" s="158" customFormat="1">
      <c r="A80" s="155"/>
      <c r="B80" s="155"/>
      <c r="C80" s="155"/>
      <c r="D80" s="155"/>
      <c r="E80" s="155"/>
      <c r="F80" s="155"/>
      <c r="G80" s="155"/>
      <c r="H80" s="155"/>
      <c r="I80" s="155"/>
      <c r="J80" s="160"/>
      <c r="K80" s="161"/>
      <c r="L80" s="161"/>
      <c r="M80" s="161"/>
      <c r="X80" s="157"/>
      <c r="Y80" s="156"/>
      <c r="Z80" s="155"/>
    </row>
    <row r="81" spans="1:26" s="158" customFormat="1">
      <c r="A81" s="155"/>
      <c r="B81" s="155"/>
      <c r="C81" s="155"/>
      <c r="D81" s="155"/>
      <c r="E81" s="155"/>
      <c r="F81" s="155"/>
      <c r="G81" s="155"/>
      <c r="H81" s="155"/>
      <c r="I81" s="155"/>
      <c r="J81" s="160"/>
      <c r="K81" s="161"/>
      <c r="L81" s="161"/>
      <c r="M81" s="161"/>
      <c r="X81" s="157"/>
      <c r="Y81" s="156"/>
      <c r="Z81" s="155"/>
    </row>
    <row r="82" spans="1:26" s="158" customFormat="1">
      <c r="A82" s="155"/>
      <c r="B82" s="155"/>
      <c r="C82" s="155"/>
      <c r="D82" s="155"/>
      <c r="E82" s="155"/>
      <c r="F82" s="155"/>
      <c r="G82" s="155"/>
      <c r="H82" s="155"/>
      <c r="I82" s="155"/>
      <c r="J82" s="160"/>
      <c r="K82" s="161"/>
      <c r="L82" s="161"/>
      <c r="M82" s="161"/>
      <c r="X82" s="157"/>
      <c r="Y82" s="156"/>
      <c r="Z82" s="155"/>
    </row>
    <row r="83" spans="1:26" s="158" customFormat="1">
      <c r="A83" s="155"/>
      <c r="B83" s="155"/>
      <c r="C83" s="155"/>
      <c r="D83" s="155"/>
      <c r="E83" s="155"/>
      <c r="F83" s="155"/>
      <c r="G83" s="155"/>
      <c r="H83" s="155"/>
      <c r="I83" s="155"/>
      <c r="J83" s="160"/>
      <c r="K83" s="161"/>
      <c r="L83" s="161"/>
      <c r="M83" s="161"/>
      <c r="X83" s="157"/>
      <c r="Y83" s="156"/>
      <c r="Z83" s="155"/>
    </row>
    <row r="84" spans="1:26" s="158" customFormat="1">
      <c r="A84" s="155"/>
      <c r="B84" s="155"/>
      <c r="C84" s="155"/>
      <c r="D84" s="155"/>
      <c r="E84" s="155"/>
      <c r="F84" s="155"/>
      <c r="G84" s="155"/>
      <c r="H84" s="155"/>
      <c r="I84" s="155"/>
      <c r="J84" s="160"/>
      <c r="K84" s="161"/>
      <c r="L84" s="161"/>
      <c r="M84" s="161"/>
      <c r="X84" s="157"/>
      <c r="Y84" s="156"/>
      <c r="Z84" s="155"/>
    </row>
    <row r="85" spans="1:26" s="158" customFormat="1">
      <c r="A85" s="155"/>
      <c r="B85" s="155"/>
      <c r="C85" s="155"/>
      <c r="D85" s="155"/>
      <c r="E85" s="155"/>
      <c r="F85" s="155"/>
      <c r="G85" s="155"/>
      <c r="H85" s="155"/>
      <c r="I85" s="155"/>
      <c r="J85" s="160"/>
      <c r="K85" s="161"/>
      <c r="L85" s="161"/>
      <c r="M85" s="161"/>
      <c r="X85" s="157"/>
      <c r="Y85" s="156"/>
      <c r="Z85" s="155"/>
    </row>
    <row r="86" spans="1:26" s="158" customFormat="1">
      <c r="A86" s="155"/>
      <c r="B86" s="155"/>
      <c r="C86" s="155"/>
      <c r="D86" s="155"/>
      <c r="E86" s="155"/>
      <c r="F86" s="155"/>
      <c r="G86" s="155"/>
      <c r="H86" s="155"/>
      <c r="I86" s="155"/>
      <c r="J86" s="160"/>
      <c r="K86" s="161"/>
      <c r="L86" s="161"/>
      <c r="M86" s="161"/>
      <c r="X86" s="157"/>
      <c r="Y86" s="156"/>
      <c r="Z86" s="155"/>
    </row>
  </sheetData>
  <mergeCells count="24">
    <mergeCell ref="A5:Y5"/>
    <mergeCell ref="Y6:Y7"/>
    <mergeCell ref="P6:P7"/>
    <mergeCell ref="Q6:Q7"/>
    <mergeCell ref="R6:S6"/>
    <mergeCell ref="T6:T7"/>
    <mergeCell ref="U6:V6"/>
    <mergeCell ref="W6:W7"/>
    <mergeCell ref="X6:X7"/>
    <mergeCell ref="N6:N7"/>
    <mergeCell ref="O6:O7"/>
    <mergeCell ref="A6:A7"/>
    <mergeCell ref="B6:B7"/>
    <mergeCell ref="C6:C7"/>
    <mergeCell ref="D6:D7"/>
    <mergeCell ref="E6:E7"/>
    <mergeCell ref="K6:K7"/>
    <mergeCell ref="L6:L7"/>
    <mergeCell ref="M6:M7"/>
    <mergeCell ref="F6:F7"/>
    <mergeCell ref="G6:G7"/>
    <mergeCell ref="H6:H7"/>
    <mergeCell ref="I6:I7"/>
    <mergeCell ref="J6:J7"/>
  </mergeCells>
  <printOptions horizontalCentered="1"/>
  <pageMargins left="0.70866141732283472" right="0.70866141732283472" top="0.78740157480314965" bottom="0.78740157480314965" header="0.31496062992125984" footer="0.31496062992125984"/>
  <pageSetup paperSize="9" scale="45" firstPageNumber="121"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56"/>
  <sheetViews>
    <sheetView showGridLines="0" view="pageBreakPreview" zoomScale="80" zoomScaleNormal="66" zoomScaleSheetLayoutView="80" workbookViewId="0">
      <pane ySplit="7" topLeftCell="A8" activePane="bottomLeft" state="frozenSplit"/>
      <selection activeCell="C21" sqref="C21"/>
      <selection pane="bottomLeft" activeCell="C21" sqref="C21"/>
    </sheetView>
  </sheetViews>
  <sheetFormatPr defaultColWidth="9.140625" defaultRowHeight="12.75" outlineLevelCol="1"/>
  <cols>
    <col min="1" max="1" width="5.7109375" style="10" customWidth="1"/>
    <col min="2" max="2" width="6" style="10" hidden="1" customWidth="1"/>
    <col min="3" max="4" width="5.5703125" style="10" hidden="1" customWidth="1" outlineLevel="1"/>
    <col min="5" max="5" width="7.7109375" style="10" customWidth="1" outlineLevel="1"/>
    <col min="6" max="6" width="3.7109375" style="10" hidden="1" customWidth="1" outlineLevel="1"/>
    <col min="7" max="7" width="13" style="10" hidden="1" customWidth="1" outlineLevel="1"/>
    <col min="8" max="8" width="70.7109375" style="10" customWidth="1" collapsed="1"/>
    <col min="9" max="9" width="70.7109375" style="10" customWidth="1"/>
    <col min="10" max="10" width="7.140625" style="10" customWidth="1"/>
    <col min="11" max="11" width="14.7109375" style="5" customWidth="1"/>
    <col min="12" max="12" width="14.28515625" style="6" customWidth="1"/>
    <col min="13" max="13" width="13.7109375" style="46" customWidth="1"/>
    <col min="14" max="14" width="13.140625" style="6" customWidth="1"/>
    <col min="15" max="15" width="14.85546875" style="6" customWidth="1"/>
    <col min="16" max="17" width="15.42578125" style="6" customWidth="1"/>
    <col min="18" max="18" width="14.85546875" style="6" customWidth="1"/>
    <col min="19" max="19" width="14.42578125" style="6" customWidth="1"/>
    <col min="20" max="20" width="29" style="15" customWidth="1"/>
    <col min="21" max="21" width="9.140625" style="10" customWidth="1"/>
    <col min="22" max="16384" width="9.140625" style="10"/>
  </cols>
  <sheetData>
    <row r="1" spans="1:21" ht="18">
      <c r="A1" s="1" t="s">
        <v>533</v>
      </c>
      <c r="B1" s="2"/>
      <c r="C1" s="2"/>
      <c r="D1" s="2"/>
      <c r="E1" s="2"/>
      <c r="F1" s="2"/>
      <c r="G1" s="2"/>
      <c r="H1" s="3"/>
      <c r="I1" s="4"/>
      <c r="J1" s="2"/>
      <c r="M1" s="43"/>
      <c r="N1" s="7"/>
      <c r="P1" s="7"/>
      <c r="Q1" s="7"/>
      <c r="R1" s="7"/>
      <c r="S1" s="48"/>
      <c r="T1" s="8"/>
      <c r="U1" s="9"/>
    </row>
    <row r="2" spans="1:21" ht="18">
      <c r="A2" s="11" t="s">
        <v>645</v>
      </c>
      <c r="B2" s="11"/>
      <c r="C2" s="11"/>
      <c r="E2" s="11"/>
      <c r="F2" s="11"/>
      <c r="G2" s="11"/>
      <c r="H2" s="11" t="s">
        <v>663</v>
      </c>
      <c r="I2" s="419" t="s">
        <v>348</v>
      </c>
      <c r="J2" s="28"/>
      <c r="M2" s="44"/>
      <c r="N2" s="13"/>
      <c r="P2" s="13"/>
      <c r="Q2" s="13"/>
      <c r="R2" s="13"/>
      <c r="S2" s="13"/>
      <c r="T2" s="14"/>
      <c r="U2" s="9"/>
    </row>
    <row r="3" spans="1:21" ht="17.25" customHeight="1">
      <c r="A3" s="11"/>
      <c r="B3" s="11"/>
      <c r="C3" s="11"/>
      <c r="E3" s="11"/>
      <c r="F3" s="11"/>
      <c r="G3" s="11"/>
      <c r="H3" s="11" t="s">
        <v>17</v>
      </c>
      <c r="I3" s="12"/>
      <c r="J3" s="11"/>
      <c r="M3" s="44"/>
      <c r="N3" s="13"/>
      <c r="P3" s="13"/>
      <c r="Q3" s="13"/>
      <c r="R3" s="13"/>
      <c r="T3" s="14"/>
      <c r="U3" s="9"/>
    </row>
    <row r="4" spans="1:21" ht="17.25" customHeight="1">
      <c r="A4" s="11"/>
      <c r="B4" s="11"/>
      <c r="C4" s="11"/>
      <c r="D4" s="11"/>
      <c r="E4" s="11"/>
      <c r="F4" s="11"/>
      <c r="G4" s="11"/>
      <c r="H4" s="11"/>
      <c r="I4" s="12"/>
      <c r="J4" s="11"/>
      <c r="M4" s="44"/>
      <c r="N4" s="13"/>
      <c r="P4" s="13"/>
      <c r="Q4" s="13"/>
      <c r="R4" s="13"/>
      <c r="S4" s="38" t="s">
        <v>19</v>
      </c>
      <c r="T4" s="14"/>
      <c r="U4" s="9"/>
    </row>
    <row r="5" spans="1:21" ht="25.5" customHeight="1">
      <c r="A5" s="632" t="s">
        <v>687</v>
      </c>
      <c r="B5" s="632"/>
      <c r="C5" s="632"/>
      <c r="D5" s="632"/>
      <c r="E5" s="632"/>
      <c r="F5" s="632"/>
      <c r="G5" s="632"/>
      <c r="H5" s="632"/>
      <c r="I5" s="632"/>
      <c r="J5" s="632"/>
      <c r="K5" s="632"/>
      <c r="L5" s="632"/>
      <c r="M5" s="632"/>
      <c r="N5" s="632"/>
      <c r="O5" s="632"/>
      <c r="P5" s="632"/>
      <c r="Q5" s="632"/>
      <c r="R5" s="632"/>
      <c r="S5" s="632"/>
      <c r="T5" s="632"/>
    </row>
    <row r="6" spans="1:21" ht="25.5" customHeight="1">
      <c r="A6" s="633" t="s">
        <v>0</v>
      </c>
      <c r="B6" s="633" t="s">
        <v>1</v>
      </c>
      <c r="C6" s="634" t="s">
        <v>3</v>
      </c>
      <c r="D6" s="634" t="s">
        <v>4</v>
      </c>
      <c r="E6" s="634" t="s">
        <v>22</v>
      </c>
      <c r="F6" s="634" t="s">
        <v>5</v>
      </c>
      <c r="G6" s="634" t="s">
        <v>2</v>
      </c>
      <c r="H6" s="634" t="s">
        <v>6</v>
      </c>
      <c r="I6" s="635" t="s">
        <v>7</v>
      </c>
      <c r="J6" s="644" t="s">
        <v>8</v>
      </c>
      <c r="K6" s="635" t="s">
        <v>9</v>
      </c>
      <c r="L6" s="635" t="s">
        <v>15</v>
      </c>
      <c r="M6" s="635" t="s">
        <v>10</v>
      </c>
      <c r="N6" s="636" t="s">
        <v>28</v>
      </c>
      <c r="O6" s="645" t="s">
        <v>27</v>
      </c>
      <c r="P6" s="645"/>
      <c r="Q6" s="645"/>
      <c r="R6" s="645"/>
      <c r="S6" s="636" t="s">
        <v>29</v>
      </c>
      <c r="T6" s="636" t="s">
        <v>11</v>
      </c>
    </row>
    <row r="7" spans="1:21" ht="58.7" customHeight="1">
      <c r="A7" s="633"/>
      <c r="B7" s="633"/>
      <c r="C7" s="634"/>
      <c r="D7" s="634"/>
      <c r="E7" s="634"/>
      <c r="F7" s="634"/>
      <c r="G7" s="634"/>
      <c r="H7" s="634"/>
      <c r="I7" s="635"/>
      <c r="J7" s="644"/>
      <c r="K7" s="635"/>
      <c r="L7" s="635"/>
      <c r="M7" s="635"/>
      <c r="N7" s="636"/>
      <c r="O7" s="511" t="s">
        <v>16</v>
      </c>
      <c r="P7" s="511" t="s">
        <v>572</v>
      </c>
      <c r="Q7" s="511" t="s">
        <v>25</v>
      </c>
      <c r="R7" s="511" t="s">
        <v>12</v>
      </c>
      <c r="S7" s="636"/>
      <c r="T7" s="636"/>
    </row>
    <row r="8" spans="1:21" s="31" customFormat="1" ht="25.5" hidden="1" customHeight="1">
      <c r="A8" s="55" t="s">
        <v>30</v>
      </c>
      <c r="B8" s="55"/>
      <c r="C8" s="55"/>
      <c r="D8" s="55"/>
      <c r="E8" s="55"/>
      <c r="F8" s="55"/>
      <c r="G8" s="55"/>
      <c r="H8" s="55"/>
      <c r="I8" s="55"/>
      <c r="J8" s="55"/>
      <c r="K8" s="55"/>
      <c r="L8" s="29">
        <f>SUM(L9:L9)</f>
        <v>0</v>
      </c>
      <c r="M8" s="40"/>
      <c r="N8" s="29">
        <f>SUM(N9:N9)</f>
        <v>0</v>
      </c>
      <c r="O8" s="29">
        <f>SUM(O9:O9)</f>
        <v>0</v>
      </c>
      <c r="P8" s="29">
        <f>SUM(P23:P29)</f>
        <v>0</v>
      </c>
      <c r="Q8" s="29"/>
      <c r="R8" s="29">
        <f>SUM(R9:R9)</f>
        <v>0</v>
      </c>
      <c r="S8" s="29">
        <f>SUM(S23:S29)</f>
        <v>0</v>
      </c>
      <c r="T8" s="528"/>
    </row>
    <row r="9" spans="1:21" s="31" customFormat="1" ht="25.5" hidden="1" customHeight="1">
      <c r="A9" s="518">
        <v>1</v>
      </c>
      <c r="B9" s="518"/>
      <c r="C9" s="518">
        <v>2212</v>
      </c>
      <c r="D9" s="518">
        <v>6351</v>
      </c>
      <c r="E9" s="315">
        <v>63</v>
      </c>
      <c r="F9" s="518">
        <v>12</v>
      </c>
      <c r="G9" s="524">
        <v>66012001600</v>
      </c>
      <c r="H9" s="316" t="s">
        <v>534</v>
      </c>
      <c r="I9" s="317" t="s">
        <v>535</v>
      </c>
      <c r="J9" s="518"/>
      <c r="K9" s="518"/>
      <c r="L9" s="519">
        <v>0</v>
      </c>
      <c r="M9" s="318">
        <v>2021</v>
      </c>
      <c r="N9" s="521">
        <v>0</v>
      </c>
      <c r="O9" s="519">
        <v>0</v>
      </c>
      <c r="P9" s="521">
        <v>0</v>
      </c>
      <c r="Q9" s="521"/>
      <c r="R9" s="519">
        <v>0</v>
      </c>
      <c r="S9" s="519">
        <v>0</v>
      </c>
      <c r="T9" s="528"/>
    </row>
    <row r="10" spans="1:21" s="31" customFormat="1" ht="25.5" hidden="1" customHeight="1">
      <c r="A10" s="55" t="s">
        <v>536</v>
      </c>
      <c r="B10" s="55"/>
      <c r="C10" s="55"/>
      <c r="D10" s="55"/>
      <c r="E10" s="55"/>
      <c r="F10" s="55"/>
      <c r="G10" s="55"/>
      <c r="H10" s="55"/>
      <c r="I10" s="55"/>
      <c r="J10" s="55"/>
      <c r="K10" s="55"/>
      <c r="L10" s="319">
        <f>SUM(L11:L29)</f>
        <v>188900</v>
      </c>
      <c r="M10" s="320"/>
      <c r="N10" s="321">
        <v>0</v>
      </c>
      <c r="O10" s="322">
        <f>SUM(O11:O29)</f>
        <v>0</v>
      </c>
      <c r="P10" s="198">
        <v>0</v>
      </c>
      <c r="Q10" s="198"/>
      <c r="R10" s="323">
        <f>SUM(R11:R29)</f>
        <v>0</v>
      </c>
      <c r="S10" s="324">
        <v>0</v>
      </c>
      <c r="T10" s="528"/>
    </row>
    <row r="11" spans="1:21" s="31" customFormat="1" ht="25.5" hidden="1" customHeight="1">
      <c r="A11" s="518">
        <v>1</v>
      </c>
      <c r="B11" s="315" t="s">
        <v>42</v>
      </c>
      <c r="C11" s="518">
        <v>2212</v>
      </c>
      <c r="D11" s="518">
        <v>6351</v>
      </c>
      <c r="E11" s="315">
        <v>63</v>
      </c>
      <c r="F11" s="518">
        <v>12</v>
      </c>
      <c r="G11" s="524">
        <v>66012001600</v>
      </c>
      <c r="H11" s="325" t="s">
        <v>537</v>
      </c>
      <c r="I11" s="326" t="s">
        <v>538</v>
      </c>
      <c r="J11" s="518"/>
      <c r="K11" s="327" t="s">
        <v>13</v>
      </c>
      <c r="L11" s="328">
        <v>12700</v>
      </c>
      <c r="M11" s="318">
        <v>2021</v>
      </c>
      <c r="N11" s="329">
        <v>0</v>
      </c>
      <c r="O11" s="328"/>
      <c r="P11" s="330"/>
      <c r="Q11" s="330"/>
      <c r="R11" s="328"/>
      <c r="S11" s="519">
        <v>0</v>
      </c>
      <c r="T11" s="528"/>
    </row>
    <row r="12" spans="1:21" s="31" customFormat="1" ht="25.5" hidden="1" customHeight="1">
      <c r="A12" s="518">
        <v>2</v>
      </c>
      <c r="B12" s="315" t="s">
        <v>57</v>
      </c>
      <c r="C12" s="518">
        <v>2212</v>
      </c>
      <c r="D12" s="518">
        <v>6351</v>
      </c>
      <c r="E12" s="315">
        <v>63</v>
      </c>
      <c r="F12" s="518">
        <v>12</v>
      </c>
      <c r="G12" s="524">
        <v>66012001600</v>
      </c>
      <c r="H12" s="325" t="s">
        <v>539</v>
      </c>
      <c r="I12" s="326" t="s">
        <v>540</v>
      </c>
      <c r="J12" s="518"/>
      <c r="K12" s="331" t="s">
        <v>13</v>
      </c>
      <c r="L12" s="328">
        <v>14100</v>
      </c>
      <c r="M12" s="318">
        <v>2021</v>
      </c>
      <c r="N12" s="329">
        <v>0</v>
      </c>
      <c r="O12" s="328"/>
      <c r="P12" s="330"/>
      <c r="Q12" s="330"/>
      <c r="R12" s="328"/>
      <c r="S12" s="519">
        <v>0</v>
      </c>
      <c r="T12" s="528"/>
    </row>
    <row r="13" spans="1:21" s="31" customFormat="1" ht="25.5" hidden="1" customHeight="1">
      <c r="A13" s="518">
        <v>3</v>
      </c>
      <c r="B13" s="315" t="s">
        <v>36</v>
      </c>
      <c r="C13" s="518">
        <v>2212</v>
      </c>
      <c r="D13" s="518">
        <v>6351</v>
      </c>
      <c r="E13" s="315">
        <v>63</v>
      </c>
      <c r="F13" s="518">
        <v>12</v>
      </c>
      <c r="G13" s="524">
        <v>66012001600</v>
      </c>
      <c r="H13" s="332" t="s">
        <v>541</v>
      </c>
      <c r="I13" s="326" t="s">
        <v>538</v>
      </c>
      <c r="J13" s="518"/>
      <c r="K13" s="331" t="s">
        <v>13</v>
      </c>
      <c r="L13" s="328">
        <v>7800</v>
      </c>
      <c r="M13" s="318">
        <v>2021</v>
      </c>
      <c r="N13" s="329">
        <v>0</v>
      </c>
      <c r="O13" s="328"/>
      <c r="P13" s="330"/>
      <c r="Q13" s="330"/>
      <c r="R13" s="328"/>
      <c r="S13" s="519">
        <v>0</v>
      </c>
      <c r="T13" s="528"/>
    </row>
    <row r="14" spans="1:21" s="31" customFormat="1" ht="25.5" hidden="1" customHeight="1">
      <c r="A14" s="518">
        <v>4</v>
      </c>
      <c r="B14" s="315" t="s">
        <v>57</v>
      </c>
      <c r="C14" s="518">
        <v>2212</v>
      </c>
      <c r="D14" s="518">
        <v>6351</v>
      </c>
      <c r="E14" s="315">
        <v>63</v>
      </c>
      <c r="F14" s="518">
        <v>12</v>
      </c>
      <c r="G14" s="524">
        <v>66012001600</v>
      </c>
      <c r="H14" s="332" t="s">
        <v>542</v>
      </c>
      <c r="I14" s="326" t="s">
        <v>538</v>
      </c>
      <c r="J14" s="518"/>
      <c r="K14" s="331" t="s">
        <v>13</v>
      </c>
      <c r="L14" s="328">
        <v>8600</v>
      </c>
      <c r="M14" s="318">
        <v>2021</v>
      </c>
      <c r="N14" s="329">
        <v>0</v>
      </c>
      <c r="O14" s="328"/>
      <c r="P14" s="330"/>
      <c r="Q14" s="330"/>
      <c r="R14" s="328"/>
      <c r="S14" s="519">
        <v>0</v>
      </c>
      <c r="T14" s="528"/>
    </row>
    <row r="15" spans="1:21" s="31" customFormat="1" ht="25.5" hidden="1" customHeight="1">
      <c r="A15" s="518">
        <v>5</v>
      </c>
      <c r="B15" s="315" t="s">
        <v>42</v>
      </c>
      <c r="C15" s="518">
        <v>2212</v>
      </c>
      <c r="D15" s="518">
        <v>6351</v>
      </c>
      <c r="E15" s="315">
        <v>63</v>
      </c>
      <c r="F15" s="518">
        <v>12</v>
      </c>
      <c r="G15" s="524">
        <v>66012001600</v>
      </c>
      <c r="H15" s="332" t="s">
        <v>543</v>
      </c>
      <c r="I15" s="326" t="s">
        <v>538</v>
      </c>
      <c r="J15" s="518"/>
      <c r="K15" s="331" t="s">
        <v>13</v>
      </c>
      <c r="L15" s="328">
        <v>11200</v>
      </c>
      <c r="M15" s="318">
        <v>2021</v>
      </c>
      <c r="N15" s="329">
        <v>0</v>
      </c>
      <c r="O15" s="328"/>
      <c r="P15" s="330"/>
      <c r="Q15" s="330"/>
      <c r="R15" s="328"/>
      <c r="S15" s="519">
        <v>0</v>
      </c>
      <c r="T15" s="528"/>
    </row>
    <row r="16" spans="1:21" s="31" customFormat="1" ht="25.5" hidden="1" customHeight="1">
      <c r="A16" s="518">
        <v>6</v>
      </c>
      <c r="B16" s="315" t="s">
        <v>544</v>
      </c>
      <c r="C16" s="518">
        <v>2212</v>
      </c>
      <c r="D16" s="518">
        <v>6351</v>
      </c>
      <c r="E16" s="315">
        <v>63</v>
      </c>
      <c r="F16" s="518">
        <v>12</v>
      </c>
      <c r="G16" s="524">
        <v>66012001600</v>
      </c>
      <c r="H16" s="332" t="s">
        <v>545</v>
      </c>
      <c r="I16" s="326" t="s">
        <v>538</v>
      </c>
      <c r="J16" s="518"/>
      <c r="K16" s="331" t="s">
        <v>13</v>
      </c>
      <c r="L16" s="328">
        <v>12700</v>
      </c>
      <c r="M16" s="318">
        <v>2021</v>
      </c>
      <c r="N16" s="329">
        <v>0</v>
      </c>
      <c r="O16" s="328"/>
      <c r="P16" s="330"/>
      <c r="Q16" s="330"/>
      <c r="R16" s="328"/>
      <c r="S16" s="519">
        <v>0</v>
      </c>
      <c r="T16" s="528"/>
    </row>
    <row r="17" spans="1:21" s="31" customFormat="1" ht="25.5" hidden="1" customHeight="1">
      <c r="A17" s="518">
        <v>7</v>
      </c>
      <c r="B17" s="315" t="s">
        <v>544</v>
      </c>
      <c r="C17" s="518">
        <v>2212</v>
      </c>
      <c r="D17" s="518">
        <v>6351</v>
      </c>
      <c r="E17" s="315">
        <v>63</v>
      </c>
      <c r="F17" s="518">
        <v>12</v>
      </c>
      <c r="G17" s="524">
        <v>66012001600</v>
      </c>
      <c r="H17" s="332" t="s">
        <v>546</v>
      </c>
      <c r="I17" s="326" t="s">
        <v>538</v>
      </c>
      <c r="J17" s="518"/>
      <c r="K17" s="331" t="s">
        <v>13</v>
      </c>
      <c r="L17" s="328">
        <v>6000</v>
      </c>
      <c r="M17" s="318">
        <v>2021</v>
      </c>
      <c r="N17" s="329">
        <v>0</v>
      </c>
      <c r="O17" s="328"/>
      <c r="P17" s="330"/>
      <c r="Q17" s="330"/>
      <c r="R17" s="328"/>
      <c r="S17" s="519">
        <v>0</v>
      </c>
      <c r="T17" s="528"/>
    </row>
    <row r="18" spans="1:21" s="31" customFormat="1" ht="25.5" hidden="1" customHeight="1">
      <c r="A18" s="518">
        <v>8</v>
      </c>
      <c r="B18" s="315" t="s">
        <v>544</v>
      </c>
      <c r="C18" s="518">
        <v>2212</v>
      </c>
      <c r="D18" s="518">
        <v>6351</v>
      </c>
      <c r="E18" s="315">
        <v>63</v>
      </c>
      <c r="F18" s="518">
        <v>12</v>
      </c>
      <c r="G18" s="524">
        <v>66012001600</v>
      </c>
      <c r="H18" s="332" t="s">
        <v>547</v>
      </c>
      <c r="I18" s="326" t="s">
        <v>538</v>
      </c>
      <c r="J18" s="518"/>
      <c r="K18" s="331" t="s">
        <v>13</v>
      </c>
      <c r="L18" s="328">
        <v>6700</v>
      </c>
      <c r="M18" s="318">
        <v>2021</v>
      </c>
      <c r="N18" s="329">
        <v>0</v>
      </c>
      <c r="O18" s="328"/>
      <c r="P18" s="330"/>
      <c r="Q18" s="330"/>
      <c r="R18" s="328"/>
      <c r="S18" s="519">
        <v>0</v>
      </c>
      <c r="T18" s="528"/>
    </row>
    <row r="19" spans="1:21" s="31" customFormat="1" ht="25.5" hidden="1" customHeight="1">
      <c r="A19" s="518">
        <v>9</v>
      </c>
      <c r="B19" s="315" t="s">
        <v>544</v>
      </c>
      <c r="C19" s="518">
        <v>2212</v>
      </c>
      <c r="D19" s="518">
        <v>6351</v>
      </c>
      <c r="E19" s="315">
        <v>63</v>
      </c>
      <c r="F19" s="518">
        <v>12</v>
      </c>
      <c r="G19" s="524">
        <v>66012001600</v>
      </c>
      <c r="H19" s="332" t="s">
        <v>548</v>
      </c>
      <c r="I19" s="326" t="s">
        <v>538</v>
      </c>
      <c r="J19" s="518"/>
      <c r="K19" s="331" t="s">
        <v>13</v>
      </c>
      <c r="L19" s="328">
        <v>8600</v>
      </c>
      <c r="M19" s="318">
        <v>2021</v>
      </c>
      <c r="N19" s="329">
        <v>0</v>
      </c>
      <c r="O19" s="328"/>
      <c r="P19" s="330"/>
      <c r="Q19" s="330"/>
      <c r="R19" s="328"/>
      <c r="S19" s="519">
        <v>0</v>
      </c>
      <c r="T19" s="528"/>
    </row>
    <row r="20" spans="1:21" s="31" customFormat="1" ht="25.5" hidden="1" customHeight="1">
      <c r="A20" s="518">
        <v>10</v>
      </c>
      <c r="B20" s="315" t="s">
        <v>544</v>
      </c>
      <c r="C20" s="518">
        <v>2212</v>
      </c>
      <c r="D20" s="518">
        <v>6351</v>
      </c>
      <c r="E20" s="315">
        <v>63</v>
      </c>
      <c r="F20" s="518">
        <v>12</v>
      </c>
      <c r="G20" s="524">
        <v>66012001600</v>
      </c>
      <c r="H20" s="332" t="s">
        <v>549</v>
      </c>
      <c r="I20" s="326" t="s">
        <v>538</v>
      </c>
      <c r="J20" s="518"/>
      <c r="K20" s="331" t="s">
        <v>13</v>
      </c>
      <c r="L20" s="328">
        <v>9000</v>
      </c>
      <c r="M20" s="318">
        <v>2021</v>
      </c>
      <c r="N20" s="329">
        <v>0</v>
      </c>
      <c r="O20" s="328"/>
      <c r="P20" s="330"/>
      <c r="Q20" s="330"/>
      <c r="R20" s="328"/>
      <c r="S20" s="519">
        <v>0</v>
      </c>
      <c r="T20" s="528"/>
    </row>
    <row r="21" spans="1:21" s="31" customFormat="1" ht="25.5" hidden="1" customHeight="1">
      <c r="A21" s="518">
        <v>11</v>
      </c>
      <c r="B21" s="315" t="s">
        <v>41</v>
      </c>
      <c r="C21" s="518">
        <v>2212</v>
      </c>
      <c r="D21" s="518">
        <v>6351</v>
      </c>
      <c r="E21" s="315">
        <v>63</v>
      </c>
      <c r="F21" s="518">
        <v>12</v>
      </c>
      <c r="G21" s="524">
        <v>66012001600</v>
      </c>
      <c r="H21" s="332" t="s">
        <v>550</v>
      </c>
      <c r="I21" s="326" t="s">
        <v>538</v>
      </c>
      <c r="J21" s="518"/>
      <c r="K21" s="331" t="s">
        <v>13</v>
      </c>
      <c r="L21" s="328">
        <v>23500</v>
      </c>
      <c r="M21" s="318">
        <v>2021</v>
      </c>
      <c r="N21" s="329">
        <v>0</v>
      </c>
      <c r="O21" s="328"/>
      <c r="P21" s="330"/>
      <c r="Q21" s="330"/>
      <c r="R21" s="328"/>
      <c r="S21" s="519">
        <v>0</v>
      </c>
      <c r="T21" s="42"/>
    </row>
    <row r="22" spans="1:21" s="31" customFormat="1" ht="25.5" hidden="1" customHeight="1">
      <c r="A22" s="518">
        <v>12</v>
      </c>
      <c r="B22" s="315" t="s">
        <v>544</v>
      </c>
      <c r="C22" s="518">
        <v>2212</v>
      </c>
      <c r="D22" s="518">
        <v>6351</v>
      </c>
      <c r="E22" s="315">
        <v>63</v>
      </c>
      <c r="F22" s="518">
        <v>12</v>
      </c>
      <c r="G22" s="524">
        <v>66012001600</v>
      </c>
      <c r="H22" s="332" t="s">
        <v>551</v>
      </c>
      <c r="I22" s="326" t="s">
        <v>538</v>
      </c>
      <c r="J22" s="518"/>
      <c r="K22" s="331" t="s">
        <v>13</v>
      </c>
      <c r="L22" s="328">
        <v>8200</v>
      </c>
      <c r="M22" s="318">
        <v>2021</v>
      </c>
      <c r="N22" s="329">
        <v>0</v>
      </c>
      <c r="O22" s="328"/>
      <c r="P22" s="330"/>
      <c r="Q22" s="330"/>
      <c r="R22" s="328"/>
      <c r="S22" s="519">
        <v>0</v>
      </c>
      <c r="T22" s="47"/>
      <c r="U22" s="42"/>
    </row>
    <row r="23" spans="1:21" s="36" customFormat="1" ht="29.45" hidden="1" customHeight="1">
      <c r="A23" s="518">
        <v>13</v>
      </c>
      <c r="B23" s="315" t="s">
        <v>552</v>
      </c>
      <c r="C23" s="518">
        <v>2212</v>
      </c>
      <c r="D23" s="518">
        <v>6351</v>
      </c>
      <c r="E23" s="315">
        <v>63</v>
      </c>
      <c r="F23" s="518">
        <v>12</v>
      </c>
      <c r="G23" s="524">
        <v>66012001600</v>
      </c>
      <c r="H23" s="332" t="s">
        <v>553</v>
      </c>
      <c r="I23" s="326" t="s">
        <v>538</v>
      </c>
      <c r="J23" s="518"/>
      <c r="K23" s="331" t="s">
        <v>13</v>
      </c>
      <c r="L23" s="328">
        <v>9000</v>
      </c>
      <c r="M23" s="318">
        <v>2021</v>
      </c>
      <c r="N23" s="329">
        <v>0</v>
      </c>
      <c r="O23" s="328"/>
      <c r="P23" s="330"/>
      <c r="Q23" s="330"/>
      <c r="R23" s="328"/>
      <c r="S23" s="519">
        <v>0</v>
      </c>
      <c r="T23" s="25"/>
    </row>
    <row r="24" spans="1:21" s="31" customFormat="1" ht="25.5" hidden="1" customHeight="1">
      <c r="A24" s="518">
        <v>14</v>
      </c>
      <c r="B24" s="315" t="s">
        <v>552</v>
      </c>
      <c r="C24" s="518">
        <v>2212</v>
      </c>
      <c r="D24" s="518">
        <v>6351</v>
      </c>
      <c r="E24" s="315">
        <v>63</v>
      </c>
      <c r="F24" s="518">
        <v>12</v>
      </c>
      <c r="G24" s="524">
        <v>66012001600</v>
      </c>
      <c r="H24" s="332" t="s">
        <v>554</v>
      </c>
      <c r="I24" s="326" t="s">
        <v>538</v>
      </c>
      <c r="J24" s="518"/>
      <c r="K24" s="331" t="s">
        <v>13</v>
      </c>
      <c r="L24" s="328">
        <v>13400</v>
      </c>
      <c r="M24" s="318">
        <v>2021</v>
      </c>
      <c r="N24" s="329">
        <v>0</v>
      </c>
      <c r="O24" s="328"/>
      <c r="P24" s="330"/>
      <c r="Q24" s="330"/>
      <c r="R24" s="328"/>
      <c r="S24" s="519">
        <v>0</v>
      </c>
      <c r="T24" s="528"/>
    </row>
    <row r="25" spans="1:21" s="31" customFormat="1" ht="25.5" hidden="1" customHeight="1">
      <c r="A25" s="518">
        <v>15</v>
      </c>
      <c r="B25" s="315" t="s">
        <v>42</v>
      </c>
      <c r="C25" s="518"/>
      <c r="D25" s="518"/>
      <c r="E25" s="315"/>
      <c r="F25" s="518"/>
      <c r="G25" s="524"/>
      <c r="H25" s="332" t="s">
        <v>555</v>
      </c>
      <c r="I25" s="326" t="s">
        <v>538</v>
      </c>
      <c r="J25" s="518"/>
      <c r="K25" s="331" t="s">
        <v>13</v>
      </c>
      <c r="L25" s="328">
        <v>13200</v>
      </c>
      <c r="M25" s="318">
        <v>2021</v>
      </c>
      <c r="N25" s="329">
        <v>0</v>
      </c>
      <c r="O25" s="328"/>
      <c r="P25" s="330"/>
      <c r="Q25" s="330"/>
      <c r="R25" s="328"/>
      <c r="S25" s="519">
        <v>0</v>
      </c>
      <c r="T25" s="528"/>
    </row>
    <row r="26" spans="1:21" s="31" customFormat="1" ht="25.5" hidden="1" customHeight="1">
      <c r="A26" s="518">
        <v>16</v>
      </c>
      <c r="B26" s="315" t="s">
        <v>544</v>
      </c>
      <c r="C26" s="518"/>
      <c r="D26" s="518"/>
      <c r="E26" s="315"/>
      <c r="F26" s="518"/>
      <c r="G26" s="524"/>
      <c r="H26" s="332" t="s">
        <v>556</v>
      </c>
      <c r="I26" s="326" t="s">
        <v>538</v>
      </c>
      <c r="J26" s="518"/>
      <c r="K26" s="331" t="s">
        <v>13</v>
      </c>
      <c r="L26" s="328">
        <v>7000</v>
      </c>
      <c r="M26" s="318">
        <v>2021</v>
      </c>
      <c r="N26" s="329">
        <v>0</v>
      </c>
      <c r="O26" s="328"/>
      <c r="P26" s="330"/>
      <c r="Q26" s="330"/>
      <c r="R26" s="328"/>
      <c r="S26" s="519">
        <v>0</v>
      </c>
      <c r="T26" s="528"/>
    </row>
    <row r="27" spans="1:21" s="31" customFormat="1" ht="25.5" hidden="1" customHeight="1">
      <c r="A27" s="393">
        <v>17</v>
      </c>
      <c r="B27" s="393" t="s">
        <v>42</v>
      </c>
      <c r="C27" s="393"/>
      <c r="D27" s="393"/>
      <c r="E27" s="393"/>
      <c r="F27" s="393"/>
      <c r="G27" s="331"/>
      <c r="H27" s="332" t="s">
        <v>621</v>
      </c>
      <c r="I27" s="394" t="s">
        <v>538</v>
      </c>
      <c r="J27" s="518"/>
      <c r="K27" s="331" t="s">
        <v>13</v>
      </c>
      <c r="L27" s="328">
        <v>5700</v>
      </c>
      <c r="M27" s="318">
        <v>2021</v>
      </c>
      <c r="N27" s="329"/>
      <c r="O27" s="328"/>
      <c r="P27" s="330"/>
      <c r="Q27" s="330"/>
      <c r="R27" s="328"/>
      <c r="S27" s="519"/>
      <c r="T27" s="528"/>
    </row>
    <row r="28" spans="1:21" s="31" customFormat="1" ht="20.25" hidden="1">
      <c r="A28" s="518">
        <v>17</v>
      </c>
      <c r="B28" s="315" t="s">
        <v>42</v>
      </c>
      <c r="C28" s="518">
        <v>2212</v>
      </c>
      <c r="D28" s="518">
        <v>6351</v>
      </c>
      <c r="E28" s="315">
        <v>63</v>
      </c>
      <c r="F28" s="518">
        <v>12</v>
      </c>
      <c r="G28" s="524">
        <v>66012001600</v>
      </c>
      <c r="H28" s="333" t="s">
        <v>567</v>
      </c>
      <c r="I28" s="336" t="s">
        <v>568</v>
      </c>
      <c r="J28" s="518"/>
      <c r="K28" s="315" t="s">
        <v>13</v>
      </c>
      <c r="L28" s="519">
        <v>6500</v>
      </c>
      <c r="M28" s="335">
        <v>2021</v>
      </c>
      <c r="N28" s="521">
        <v>0</v>
      </c>
      <c r="O28" s="519"/>
      <c r="P28" s="521"/>
      <c r="Q28" s="521"/>
      <c r="R28" s="519"/>
      <c r="S28" s="519">
        <v>0</v>
      </c>
      <c r="T28" s="528"/>
    </row>
    <row r="29" spans="1:21" s="31" customFormat="1" ht="24" hidden="1" customHeight="1">
      <c r="A29" s="518">
        <v>18</v>
      </c>
      <c r="B29" s="315" t="s">
        <v>36</v>
      </c>
      <c r="C29" s="518">
        <v>2212</v>
      </c>
      <c r="D29" s="518">
        <v>6351</v>
      </c>
      <c r="E29" s="315">
        <v>63</v>
      </c>
      <c r="F29" s="518">
        <v>12</v>
      </c>
      <c r="G29" s="524">
        <v>66012001600</v>
      </c>
      <c r="H29" s="333" t="s">
        <v>569</v>
      </c>
      <c r="I29" s="336" t="s">
        <v>570</v>
      </c>
      <c r="J29" s="518"/>
      <c r="K29" s="315" t="s">
        <v>13</v>
      </c>
      <c r="L29" s="519">
        <v>5000</v>
      </c>
      <c r="M29" s="335">
        <v>2021</v>
      </c>
      <c r="N29" s="521">
        <v>0</v>
      </c>
      <c r="O29" s="519"/>
      <c r="P29" s="521"/>
      <c r="Q29" s="521"/>
      <c r="R29" s="519"/>
      <c r="S29" s="519">
        <v>0</v>
      </c>
      <c r="T29" s="528"/>
    </row>
    <row r="30" spans="1:21" s="31" customFormat="1" ht="20.25">
      <c r="A30" s="55" t="s">
        <v>557</v>
      </c>
      <c r="B30" s="55"/>
      <c r="C30" s="55"/>
      <c r="D30" s="55"/>
      <c r="E30" s="55"/>
      <c r="F30" s="55"/>
      <c r="G30" s="55"/>
      <c r="H30" s="55"/>
      <c r="I30" s="55"/>
      <c r="J30" s="55"/>
      <c r="K30" s="55"/>
      <c r="L30" s="29">
        <f>SUM(L31:L36)</f>
        <v>291700</v>
      </c>
      <c r="M30" s="40"/>
      <c r="N30" s="29">
        <f t="shared" ref="N30:S30" si="0">SUM(N31:N36)</f>
        <v>0</v>
      </c>
      <c r="O30" s="29">
        <f t="shared" si="0"/>
        <v>291700</v>
      </c>
      <c r="P30" s="29">
        <f t="shared" si="0"/>
        <v>246633</v>
      </c>
      <c r="Q30" s="29">
        <f t="shared" si="0"/>
        <v>45067</v>
      </c>
      <c r="R30" s="29">
        <f t="shared" si="0"/>
        <v>0</v>
      </c>
      <c r="S30" s="29">
        <f t="shared" si="0"/>
        <v>0</v>
      </c>
      <c r="T30" s="528"/>
    </row>
    <row r="31" spans="1:21" ht="25.5" customHeight="1">
      <c r="A31" s="518">
        <v>1</v>
      </c>
      <c r="B31" s="315" t="s">
        <v>43</v>
      </c>
      <c r="C31" s="518">
        <v>2212</v>
      </c>
      <c r="D31" s="518">
        <v>6351</v>
      </c>
      <c r="E31" s="315">
        <v>63</v>
      </c>
      <c r="F31" s="518">
        <v>12</v>
      </c>
      <c r="G31" s="524">
        <v>66012001600</v>
      </c>
      <c r="H31" s="579" t="s">
        <v>558</v>
      </c>
      <c r="I31" s="334" t="s">
        <v>559</v>
      </c>
      <c r="J31" s="518"/>
      <c r="K31" s="315" t="s">
        <v>13</v>
      </c>
      <c r="L31" s="519">
        <v>48200</v>
      </c>
      <c r="M31" s="509">
        <v>2021</v>
      </c>
      <c r="N31" s="513">
        <v>0</v>
      </c>
      <c r="O31" s="513">
        <f>L31</f>
        <v>48200</v>
      </c>
      <c r="P31" s="513">
        <v>40970</v>
      </c>
      <c r="Q31" s="513">
        <v>7230</v>
      </c>
      <c r="R31" s="53">
        <v>0</v>
      </c>
      <c r="S31" s="42">
        <v>0</v>
      </c>
      <c r="T31" s="704" t="s">
        <v>573</v>
      </c>
    </row>
    <row r="32" spans="1:21" ht="25.5" customHeight="1">
      <c r="A32" s="518">
        <v>2</v>
      </c>
      <c r="B32" s="315" t="s">
        <v>43</v>
      </c>
      <c r="C32" s="518">
        <v>2212</v>
      </c>
      <c r="D32" s="518">
        <v>6351</v>
      </c>
      <c r="E32" s="315">
        <v>63</v>
      </c>
      <c r="F32" s="518">
        <v>12</v>
      </c>
      <c r="G32" s="524">
        <v>66012001600</v>
      </c>
      <c r="H32" s="579" t="s">
        <v>560</v>
      </c>
      <c r="I32" s="334" t="s">
        <v>561</v>
      </c>
      <c r="J32" s="518"/>
      <c r="K32" s="315" t="s">
        <v>13</v>
      </c>
      <c r="L32" s="519">
        <v>21300</v>
      </c>
      <c r="M32" s="509">
        <v>2021</v>
      </c>
      <c r="N32" s="513">
        <v>0</v>
      </c>
      <c r="O32" s="513">
        <f t="shared" ref="O32:O36" si="1">L32</f>
        <v>21300</v>
      </c>
      <c r="P32" s="513">
        <v>18105</v>
      </c>
      <c r="Q32" s="513">
        <v>3195</v>
      </c>
      <c r="R32" s="53">
        <v>0</v>
      </c>
      <c r="S32" s="42">
        <v>0</v>
      </c>
      <c r="T32" s="704"/>
    </row>
    <row r="33" spans="1:21" ht="25.5" customHeight="1">
      <c r="A33" s="518">
        <v>3</v>
      </c>
      <c r="B33" s="315" t="s">
        <v>43</v>
      </c>
      <c r="C33" s="518">
        <v>2212</v>
      </c>
      <c r="D33" s="518">
        <v>6351</v>
      </c>
      <c r="E33" s="315">
        <v>63</v>
      </c>
      <c r="F33" s="518">
        <v>12</v>
      </c>
      <c r="G33" s="524">
        <v>66012001600</v>
      </c>
      <c r="H33" s="579" t="s">
        <v>562</v>
      </c>
      <c r="I33" s="334" t="s">
        <v>563</v>
      </c>
      <c r="J33" s="518"/>
      <c r="K33" s="315" t="s">
        <v>13</v>
      </c>
      <c r="L33" s="519">
        <v>33900</v>
      </c>
      <c r="M33" s="509">
        <v>2021</v>
      </c>
      <c r="N33" s="513">
        <v>0</v>
      </c>
      <c r="O33" s="513">
        <f t="shared" si="1"/>
        <v>33900</v>
      </c>
      <c r="P33" s="513">
        <v>28815</v>
      </c>
      <c r="Q33" s="513">
        <v>5085</v>
      </c>
      <c r="R33" s="53">
        <v>0</v>
      </c>
      <c r="S33" s="42">
        <v>0</v>
      </c>
      <c r="T33" s="704"/>
    </row>
    <row r="34" spans="1:21" ht="25.5" customHeight="1">
      <c r="A34" s="518">
        <v>4</v>
      </c>
      <c r="B34" s="315" t="s">
        <v>42</v>
      </c>
      <c r="C34" s="518">
        <v>2212</v>
      </c>
      <c r="D34" s="518">
        <v>6351</v>
      </c>
      <c r="E34" s="315">
        <v>63</v>
      </c>
      <c r="F34" s="518">
        <v>12</v>
      </c>
      <c r="G34" s="524">
        <v>66012001600</v>
      </c>
      <c r="H34" s="579" t="s">
        <v>564</v>
      </c>
      <c r="I34" s="334" t="s">
        <v>559</v>
      </c>
      <c r="J34" s="518"/>
      <c r="K34" s="315" t="s">
        <v>13</v>
      </c>
      <c r="L34" s="519">
        <v>17300</v>
      </c>
      <c r="M34" s="509">
        <v>2021</v>
      </c>
      <c r="N34" s="513">
        <v>0</v>
      </c>
      <c r="O34" s="513">
        <f t="shared" si="1"/>
        <v>17300</v>
      </c>
      <c r="P34" s="513">
        <v>14705</v>
      </c>
      <c r="Q34" s="513">
        <v>2595</v>
      </c>
      <c r="R34" s="53">
        <v>0</v>
      </c>
      <c r="S34" s="42">
        <v>0</v>
      </c>
      <c r="T34" s="704"/>
    </row>
    <row r="35" spans="1:21" ht="25.5" customHeight="1">
      <c r="A35" s="518">
        <v>5</v>
      </c>
      <c r="B35" s="315" t="s">
        <v>57</v>
      </c>
      <c r="C35" s="518">
        <v>2212</v>
      </c>
      <c r="D35" s="518">
        <v>6351</v>
      </c>
      <c r="E35" s="315">
        <v>63</v>
      </c>
      <c r="F35" s="518">
        <v>12</v>
      </c>
      <c r="G35" s="524">
        <v>66012001600</v>
      </c>
      <c r="H35" s="579" t="s">
        <v>565</v>
      </c>
      <c r="I35" s="334" t="s">
        <v>559</v>
      </c>
      <c r="J35" s="518"/>
      <c r="K35" s="315" t="s">
        <v>13</v>
      </c>
      <c r="L35" s="519">
        <v>110000</v>
      </c>
      <c r="M35" s="509">
        <v>2021</v>
      </c>
      <c r="N35" s="513">
        <v>0</v>
      </c>
      <c r="O35" s="513">
        <v>110000</v>
      </c>
      <c r="P35" s="513">
        <v>93500</v>
      </c>
      <c r="Q35" s="513">
        <v>16500</v>
      </c>
      <c r="R35" s="53">
        <v>0</v>
      </c>
      <c r="S35" s="42">
        <v>0</v>
      </c>
      <c r="T35" s="704"/>
    </row>
    <row r="36" spans="1:21" ht="25.5" customHeight="1">
      <c r="A36" s="518">
        <v>6</v>
      </c>
      <c r="B36" s="315" t="s">
        <v>57</v>
      </c>
      <c r="C36" s="518">
        <v>2212</v>
      </c>
      <c r="D36" s="518">
        <v>6351</v>
      </c>
      <c r="E36" s="315">
        <v>63</v>
      </c>
      <c r="F36" s="518">
        <v>12</v>
      </c>
      <c r="G36" s="524">
        <v>66012001600</v>
      </c>
      <c r="H36" s="579" t="s">
        <v>566</v>
      </c>
      <c r="I36" s="334" t="s">
        <v>559</v>
      </c>
      <c r="J36" s="518"/>
      <c r="K36" s="315" t="s">
        <v>13</v>
      </c>
      <c r="L36" s="519">
        <v>61000</v>
      </c>
      <c r="M36" s="509">
        <v>2021</v>
      </c>
      <c r="N36" s="513">
        <v>0</v>
      </c>
      <c r="O36" s="513">
        <f t="shared" si="1"/>
        <v>61000</v>
      </c>
      <c r="P36" s="513">
        <v>50538</v>
      </c>
      <c r="Q36" s="513">
        <v>10462</v>
      </c>
      <c r="R36" s="53">
        <v>0</v>
      </c>
      <c r="S36" s="42">
        <v>0</v>
      </c>
      <c r="T36" s="704"/>
    </row>
    <row r="37" spans="1:21" ht="35.25" customHeight="1">
      <c r="A37" s="478" t="s">
        <v>571</v>
      </c>
      <c r="B37" s="478"/>
      <c r="C37" s="478"/>
      <c r="D37" s="478"/>
      <c r="E37" s="478"/>
      <c r="F37" s="478"/>
      <c r="G37" s="478"/>
      <c r="H37" s="478"/>
      <c r="I37" s="478"/>
      <c r="J37" s="478"/>
      <c r="K37" s="478"/>
      <c r="L37" s="27">
        <f>+L8+L10+L30</f>
        <v>480600</v>
      </c>
      <c r="M37" s="41"/>
      <c r="N37" s="27">
        <f>+N30+N8</f>
        <v>0</v>
      </c>
      <c r="O37" s="27">
        <f t="shared" ref="O37:R37" si="2">+O8+O10+O30</f>
        <v>291700</v>
      </c>
      <c r="P37" s="27">
        <f t="shared" si="2"/>
        <v>246633</v>
      </c>
      <c r="Q37" s="27">
        <f t="shared" si="2"/>
        <v>45067</v>
      </c>
      <c r="R37" s="27">
        <f t="shared" si="2"/>
        <v>0</v>
      </c>
      <c r="S37" s="27">
        <f>+S30+S8</f>
        <v>0</v>
      </c>
      <c r="T37" s="24"/>
    </row>
    <row r="38" spans="1:21" s="6" customFormat="1">
      <c r="A38" s="5"/>
      <c r="B38" s="5"/>
      <c r="C38" s="5"/>
      <c r="D38" s="5"/>
      <c r="E38" s="5"/>
      <c r="F38" s="5"/>
      <c r="G38" s="5"/>
      <c r="H38" s="5"/>
      <c r="I38" s="5"/>
      <c r="J38" s="10"/>
      <c r="K38" s="22"/>
      <c r="L38" s="23"/>
      <c r="M38" s="46"/>
      <c r="T38" s="15"/>
      <c r="U38" s="10"/>
    </row>
    <row r="39" spans="1:21" s="6" customFormat="1">
      <c r="A39" s="5"/>
      <c r="B39" s="5"/>
      <c r="C39" s="5"/>
      <c r="D39" s="5"/>
      <c r="E39" s="5"/>
      <c r="F39" s="5"/>
      <c r="G39" s="5"/>
      <c r="H39" s="5"/>
      <c r="I39" s="5"/>
      <c r="J39" s="10"/>
      <c r="K39" s="22"/>
      <c r="L39" s="23"/>
      <c r="M39" s="46"/>
      <c r="T39" s="15"/>
      <c r="U39" s="10"/>
    </row>
    <row r="40" spans="1:21" s="6" customFormat="1">
      <c r="A40" s="5"/>
      <c r="B40" s="5"/>
      <c r="C40" s="5"/>
      <c r="D40" s="5"/>
      <c r="E40" s="5"/>
      <c r="F40" s="5"/>
      <c r="G40" s="5"/>
      <c r="H40" s="5"/>
      <c r="I40" s="5"/>
      <c r="J40" s="10"/>
      <c r="K40" s="22"/>
      <c r="L40" s="23"/>
      <c r="M40" s="46"/>
      <c r="T40" s="15"/>
      <c r="U40" s="10"/>
    </row>
    <row r="41" spans="1:21" s="6" customFormat="1">
      <c r="A41" s="5"/>
      <c r="B41" s="5"/>
      <c r="C41" s="5"/>
      <c r="D41" s="5"/>
      <c r="E41" s="5"/>
      <c r="F41" s="5"/>
      <c r="G41" s="5"/>
      <c r="H41" s="5"/>
      <c r="I41" s="5"/>
      <c r="J41" s="10"/>
      <c r="K41" s="22"/>
      <c r="L41" s="23"/>
      <c r="M41" s="46"/>
      <c r="T41" s="15"/>
      <c r="U41" s="10"/>
    </row>
    <row r="42" spans="1:21" s="6" customFormat="1">
      <c r="A42" s="5"/>
      <c r="B42" s="5"/>
      <c r="C42" s="5"/>
      <c r="D42" s="5"/>
      <c r="E42" s="5"/>
      <c r="F42" s="5"/>
      <c r="G42" s="5"/>
      <c r="H42" s="5"/>
      <c r="I42" s="5"/>
      <c r="J42" s="10"/>
      <c r="K42" s="22"/>
      <c r="L42" s="23"/>
      <c r="M42" s="46"/>
      <c r="T42" s="15"/>
      <c r="U42" s="10"/>
    </row>
    <row r="43" spans="1:21" s="6" customFormat="1">
      <c r="A43" s="5"/>
      <c r="B43" s="5"/>
      <c r="C43" s="5"/>
      <c r="D43" s="5"/>
      <c r="E43" s="5"/>
      <c r="F43" s="5"/>
      <c r="G43" s="5"/>
      <c r="H43" s="5"/>
      <c r="I43" s="5"/>
      <c r="J43" s="10"/>
      <c r="K43" s="22"/>
      <c r="L43" s="23"/>
      <c r="M43" s="46"/>
      <c r="T43" s="15"/>
      <c r="U43" s="10"/>
    </row>
    <row r="44" spans="1:21" s="6" customFormat="1">
      <c r="A44" s="5"/>
      <c r="B44" s="5"/>
      <c r="C44" s="5"/>
      <c r="D44" s="5"/>
      <c r="E44" s="5"/>
      <c r="F44" s="5"/>
      <c r="G44" s="5"/>
      <c r="H44" s="5"/>
      <c r="I44" s="5"/>
      <c r="J44" s="10"/>
      <c r="K44" s="22"/>
      <c r="L44" s="23"/>
      <c r="M44" s="46"/>
      <c r="T44" s="15"/>
      <c r="U44" s="10"/>
    </row>
    <row r="45" spans="1:21" s="6" customFormat="1">
      <c r="A45" s="5"/>
      <c r="B45" s="5"/>
      <c r="C45" s="5"/>
      <c r="D45" s="5"/>
      <c r="E45" s="5"/>
      <c r="F45" s="5"/>
      <c r="G45" s="5"/>
      <c r="H45" s="5"/>
      <c r="I45" s="5"/>
      <c r="J45" s="10"/>
      <c r="K45" s="22"/>
      <c r="L45" s="23"/>
      <c r="M45" s="46"/>
      <c r="T45" s="15"/>
      <c r="U45" s="10"/>
    </row>
    <row r="46" spans="1:21" s="6" customFormat="1">
      <c r="A46" s="5"/>
      <c r="B46" s="5"/>
      <c r="C46" s="5"/>
      <c r="D46" s="5"/>
      <c r="E46" s="5"/>
      <c r="F46" s="5"/>
      <c r="G46" s="5"/>
      <c r="H46" s="5"/>
      <c r="I46" s="5"/>
      <c r="J46" s="10"/>
      <c r="K46" s="22"/>
      <c r="L46" s="23"/>
      <c r="M46" s="46"/>
      <c r="T46" s="15"/>
      <c r="U46" s="10"/>
    </row>
    <row r="47" spans="1:21" s="6" customFormat="1">
      <c r="A47" s="5"/>
      <c r="B47" s="5"/>
      <c r="C47" s="5"/>
      <c r="D47" s="5"/>
      <c r="E47" s="5"/>
      <c r="F47" s="5"/>
      <c r="G47" s="5"/>
      <c r="H47" s="5"/>
      <c r="I47" s="5"/>
      <c r="J47" s="10"/>
      <c r="K47" s="22"/>
      <c r="L47" s="23"/>
      <c r="M47" s="46"/>
      <c r="T47" s="15"/>
      <c r="U47" s="10"/>
    </row>
    <row r="48" spans="1:21" s="6" customFormat="1">
      <c r="A48" s="5"/>
      <c r="B48" s="5"/>
      <c r="C48" s="5"/>
      <c r="D48" s="5"/>
      <c r="E48" s="5"/>
      <c r="F48" s="5"/>
      <c r="G48" s="5"/>
      <c r="H48" s="5"/>
      <c r="I48" s="5"/>
      <c r="J48" s="10"/>
      <c r="K48" s="22"/>
      <c r="L48" s="23"/>
      <c r="M48" s="46"/>
      <c r="T48" s="15"/>
      <c r="U48" s="10"/>
    </row>
    <row r="49" spans="1:21" s="6" customFormat="1">
      <c r="A49" s="5"/>
      <c r="B49" s="5"/>
      <c r="C49" s="5"/>
      <c r="D49" s="5"/>
      <c r="E49" s="5"/>
      <c r="F49" s="5"/>
      <c r="G49" s="5"/>
      <c r="H49" s="5"/>
      <c r="I49" s="5"/>
      <c r="J49" s="10"/>
      <c r="K49" s="22"/>
      <c r="L49" s="23"/>
      <c r="M49" s="46"/>
      <c r="T49" s="15"/>
      <c r="U49" s="10"/>
    </row>
    <row r="50" spans="1:21" s="6" customFormat="1">
      <c r="A50" s="5"/>
      <c r="B50" s="5"/>
      <c r="C50" s="5"/>
      <c r="D50" s="5"/>
      <c r="E50" s="5"/>
      <c r="F50" s="5"/>
      <c r="G50" s="5"/>
      <c r="H50" s="5"/>
      <c r="I50" s="5"/>
      <c r="J50" s="10"/>
      <c r="K50" s="22"/>
      <c r="L50" s="23"/>
      <c r="M50" s="46"/>
      <c r="T50" s="15"/>
      <c r="U50" s="10"/>
    </row>
    <row r="51" spans="1:21" s="6" customFormat="1">
      <c r="A51" s="5"/>
      <c r="B51" s="5"/>
      <c r="C51" s="5"/>
      <c r="D51" s="5"/>
      <c r="E51" s="5"/>
      <c r="F51" s="5"/>
      <c r="G51" s="5"/>
      <c r="H51" s="5"/>
      <c r="I51" s="5"/>
      <c r="J51" s="10"/>
      <c r="K51" s="22"/>
      <c r="L51" s="23"/>
      <c r="M51" s="46"/>
      <c r="T51" s="15"/>
      <c r="U51" s="10"/>
    </row>
    <row r="52" spans="1:21" s="6" customFormat="1">
      <c r="A52" s="5"/>
      <c r="B52" s="5"/>
      <c r="C52" s="5"/>
      <c r="D52" s="5"/>
      <c r="E52" s="5"/>
      <c r="F52" s="5"/>
      <c r="G52" s="5"/>
      <c r="H52" s="5"/>
      <c r="I52" s="5"/>
      <c r="J52" s="10"/>
      <c r="K52" s="22"/>
      <c r="L52" s="23"/>
      <c r="M52" s="46"/>
      <c r="T52" s="15"/>
      <c r="U52" s="10"/>
    </row>
    <row r="53" spans="1:21" s="6" customFormat="1">
      <c r="A53" s="5"/>
      <c r="B53" s="5"/>
      <c r="C53" s="5"/>
      <c r="D53" s="5"/>
      <c r="E53" s="5"/>
      <c r="F53" s="5"/>
      <c r="G53" s="5"/>
      <c r="H53" s="5"/>
      <c r="I53" s="5"/>
      <c r="J53" s="10"/>
      <c r="K53" s="22"/>
      <c r="L53" s="23"/>
      <c r="M53" s="46"/>
      <c r="T53" s="15"/>
      <c r="U53" s="10"/>
    </row>
    <row r="54" spans="1:21" s="6" customFormat="1">
      <c r="A54" s="5"/>
      <c r="B54" s="5"/>
      <c r="C54" s="5"/>
      <c r="D54" s="5"/>
      <c r="E54" s="5"/>
      <c r="F54" s="5"/>
      <c r="G54" s="5"/>
      <c r="H54" s="5"/>
      <c r="I54" s="5"/>
      <c r="J54" s="10"/>
      <c r="K54" s="22"/>
      <c r="L54" s="23"/>
      <c r="M54" s="46"/>
      <c r="T54" s="15"/>
      <c r="U54" s="10"/>
    </row>
    <row r="55" spans="1:21" s="6" customFormat="1">
      <c r="A55" s="10"/>
      <c r="B55" s="10"/>
      <c r="C55" s="10"/>
      <c r="D55" s="10"/>
      <c r="E55" s="10"/>
      <c r="F55" s="10"/>
      <c r="G55" s="10"/>
      <c r="H55" s="10"/>
      <c r="I55" s="10"/>
      <c r="J55" s="10"/>
      <c r="K55" s="5"/>
      <c r="L55" s="23"/>
      <c r="M55" s="46"/>
      <c r="T55" s="15"/>
      <c r="U55" s="10"/>
    </row>
    <row r="56" spans="1:21" s="6" customFormat="1">
      <c r="A56" s="10"/>
      <c r="B56" s="10"/>
      <c r="C56" s="10"/>
      <c r="D56" s="10"/>
      <c r="E56" s="10"/>
      <c r="F56" s="10"/>
      <c r="G56" s="10"/>
      <c r="H56" s="10"/>
      <c r="I56" s="10"/>
      <c r="J56" s="10"/>
      <c r="K56" s="5"/>
      <c r="L56" s="23"/>
      <c r="M56" s="46"/>
      <c r="T56" s="15"/>
      <c r="U56" s="10"/>
    </row>
  </sheetData>
  <mergeCells count="19">
    <mergeCell ref="T31:T36"/>
    <mergeCell ref="A6:A7"/>
    <mergeCell ref="B6:B7"/>
    <mergeCell ref="C6:C7"/>
    <mergeCell ref="D6:D7"/>
    <mergeCell ref="E6:E7"/>
    <mergeCell ref="F6:F7"/>
    <mergeCell ref="G6:G7"/>
    <mergeCell ref="H6:H7"/>
    <mergeCell ref="I6:I7"/>
    <mergeCell ref="S6:S7"/>
    <mergeCell ref="T6:T7"/>
    <mergeCell ref="J6:J7"/>
    <mergeCell ref="K6:K7"/>
    <mergeCell ref="L6:L7"/>
    <mergeCell ref="M6:M7"/>
    <mergeCell ref="N6:N7"/>
    <mergeCell ref="A5:T5"/>
    <mergeCell ref="O6:R6"/>
  </mergeCells>
  <printOptions horizontalCentered="1"/>
  <pageMargins left="0.70866141732283472" right="0.70866141732283472" top="0.78740157480314965" bottom="0.78740157480314965" header="0.31496062992125984" footer="0.31496062992125984"/>
  <pageSetup paperSize="9" scale="41" firstPageNumber="122"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U17"/>
  <sheetViews>
    <sheetView showGridLines="0" view="pageBreakPreview" zoomScale="80" zoomScaleNormal="66" zoomScaleSheetLayoutView="80" workbookViewId="0">
      <pane ySplit="7" topLeftCell="A8" activePane="bottomLeft" state="frozenSplit"/>
      <selection activeCell="C21" sqref="C21"/>
      <selection pane="bottomLeft" activeCell="C21" sqref="C21"/>
    </sheetView>
  </sheetViews>
  <sheetFormatPr defaultColWidth="9.140625" defaultRowHeight="12.75" outlineLevelCol="1"/>
  <cols>
    <col min="1" max="1" width="5.7109375" style="10" customWidth="1"/>
    <col min="2" max="2" width="6" style="10" hidden="1" customWidth="1"/>
    <col min="3" max="4" width="5.5703125" style="10" hidden="1" customWidth="1" outlineLevel="1"/>
    <col min="5" max="5" width="7.7109375" style="10" customWidth="1" outlineLevel="1"/>
    <col min="6" max="6" width="3.7109375" style="10" hidden="1" customWidth="1" outlineLevel="1"/>
    <col min="7" max="7" width="13" style="10" hidden="1" customWidth="1" outlineLevel="1"/>
    <col min="8" max="8" width="70.7109375" style="10" customWidth="1" collapsed="1"/>
    <col min="9" max="9" width="70.7109375" style="10" customWidth="1"/>
    <col min="10" max="10" width="7.140625" style="10" customWidth="1"/>
    <col min="11" max="11" width="14.7109375" style="5" customWidth="1"/>
    <col min="12" max="12" width="14.28515625" style="6" customWidth="1"/>
    <col min="13" max="13" width="13.7109375" style="46"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10.85546875" style="46" hidden="1" customWidth="1"/>
    <col min="20" max="20" width="43.5703125" style="15" hidden="1" customWidth="1"/>
    <col min="21" max="21" width="9.140625" style="10" customWidth="1"/>
    <col min="22" max="16384" width="9.140625" style="10"/>
  </cols>
  <sheetData>
    <row r="1" spans="1:21" ht="18">
      <c r="A1" s="1" t="s">
        <v>24</v>
      </c>
      <c r="B1" s="2"/>
      <c r="C1" s="2"/>
      <c r="D1" s="2"/>
      <c r="E1" s="2"/>
      <c r="F1" s="2"/>
      <c r="G1" s="2"/>
      <c r="H1" s="3"/>
      <c r="I1" s="4"/>
      <c r="J1" s="2"/>
      <c r="M1" s="43"/>
      <c r="N1" s="7"/>
      <c r="P1" s="7"/>
      <c r="Q1" s="7"/>
      <c r="R1" s="48"/>
      <c r="S1" s="137"/>
      <c r="T1" s="8"/>
      <c r="U1" s="9"/>
    </row>
    <row r="2" spans="1:21" ht="18">
      <c r="A2" s="11" t="s">
        <v>195</v>
      </c>
      <c r="B2" s="11"/>
      <c r="C2" s="11"/>
      <c r="E2" s="11"/>
      <c r="F2" s="11"/>
      <c r="G2" s="11"/>
      <c r="H2" s="11" t="s">
        <v>32</v>
      </c>
      <c r="I2" s="419" t="s">
        <v>31</v>
      </c>
      <c r="J2" s="28"/>
      <c r="M2" s="44"/>
      <c r="N2" s="13"/>
      <c r="P2" s="13"/>
      <c r="Q2" s="13"/>
      <c r="R2" s="13"/>
      <c r="S2" s="44"/>
      <c r="T2" s="14"/>
      <c r="U2" s="9"/>
    </row>
    <row r="3" spans="1:21" ht="17.25" customHeight="1">
      <c r="A3" s="11"/>
      <c r="B3" s="11"/>
      <c r="C3" s="11"/>
      <c r="E3" s="11"/>
      <c r="F3" s="11"/>
      <c r="G3" s="11"/>
      <c r="H3" s="11" t="s">
        <v>17</v>
      </c>
      <c r="I3" s="12"/>
      <c r="J3" s="11"/>
      <c r="M3" s="44"/>
      <c r="N3" s="13"/>
      <c r="P3" s="13"/>
      <c r="Q3" s="13"/>
      <c r="T3" s="14"/>
      <c r="U3" s="9"/>
    </row>
    <row r="4" spans="1:21" ht="17.25" customHeight="1">
      <c r="A4" s="11"/>
      <c r="B4" s="11"/>
      <c r="C4" s="11"/>
      <c r="D4" s="11"/>
      <c r="E4" s="11"/>
      <c r="F4" s="11"/>
      <c r="G4" s="11"/>
      <c r="H4" s="11"/>
      <c r="I4" s="12"/>
      <c r="J4" s="11"/>
      <c r="M4" s="44"/>
      <c r="N4" s="13"/>
      <c r="P4" s="13"/>
      <c r="Q4" s="13"/>
      <c r="R4" s="38" t="s">
        <v>19</v>
      </c>
      <c r="S4" s="138"/>
      <c r="T4" s="14"/>
      <c r="U4" s="9"/>
    </row>
    <row r="5" spans="1:21" ht="25.5" customHeight="1">
      <c r="A5" s="632" t="s">
        <v>649</v>
      </c>
      <c r="B5" s="632"/>
      <c r="C5" s="632"/>
      <c r="D5" s="632"/>
      <c r="E5" s="632"/>
      <c r="F5" s="632"/>
      <c r="G5" s="632"/>
      <c r="H5" s="632"/>
      <c r="I5" s="632"/>
      <c r="J5" s="632"/>
      <c r="K5" s="632"/>
      <c r="L5" s="632"/>
      <c r="M5" s="632"/>
      <c r="N5" s="632"/>
      <c r="O5" s="632"/>
      <c r="P5" s="632"/>
      <c r="Q5" s="632"/>
      <c r="R5" s="632"/>
      <c r="S5" s="139"/>
      <c r="T5" s="39"/>
    </row>
    <row r="6" spans="1:21" ht="25.5" customHeight="1">
      <c r="A6" s="633" t="s">
        <v>0</v>
      </c>
      <c r="B6" s="633" t="s">
        <v>1</v>
      </c>
      <c r="C6" s="634" t="s">
        <v>3</v>
      </c>
      <c r="D6" s="634" t="s">
        <v>4</v>
      </c>
      <c r="E6" s="634" t="s">
        <v>22</v>
      </c>
      <c r="F6" s="634" t="s">
        <v>5</v>
      </c>
      <c r="G6" s="634" t="s">
        <v>2</v>
      </c>
      <c r="H6" s="634" t="s">
        <v>6</v>
      </c>
      <c r="I6" s="635" t="s">
        <v>7</v>
      </c>
      <c r="J6" s="644" t="s">
        <v>8</v>
      </c>
      <c r="K6" s="635" t="s">
        <v>9</v>
      </c>
      <c r="L6" s="635" t="s">
        <v>15</v>
      </c>
      <c r="M6" s="635" t="s">
        <v>10</v>
      </c>
      <c r="N6" s="636" t="s">
        <v>28</v>
      </c>
      <c r="O6" s="645" t="s">
        <v>27</v>
      </c>
      <c r="P6" s="645"/>
      <c r="Q6" s="645"/>
      <c r="R6" s="636" t="s">
        <v>29</v>
      </c>
      <c r="S6" s="679" t="s">
        <v>246</v>
      </c>
      <c r="T6" s="636" t="s">
        <v>11</v>
      </c>
    </row>
    <row r="7" spans="1:21" ht="58.7" customHeight="1">
      <c r="A7" s="633"/>
      <c r="B7" s="633"/>
      <c r="C7" s="634"/>
      <c r="D7" s="634"/>
      <c r="E7" s="634"/>
      <c r="F7" s="634"/>
      <c r="G7" s="634"/>
      <c r="H7" s="634"/>
      <c r="I7" s="635"/>
      <c r="J7" s="644"/>
      <c r="K7" s="635"/>
      <c r="L7" s="635"/>
      <c r="M7" s="635"/>
      <c r="N7" s="636"/>
      <c r="O7" s="511" t="s">
        <v>16</v>
      </c>
      <c r="P7" s="511" t="s">
        <v>25</v>
      </c>
      <c r="Q7" s="511" t="s">
        <v>12</v>
      </c>
      <c r="R7" s="636"/>
      <c r="S7" s="680"/>
      <c r="T7" s="636"/>
    </row>
    <row r="8" spans="1:21" s="31" customFormat="1" ht="25.5" customHeight="1">
      <c r="A8" s="55" t="s">
        <v>13</v>
      </c>
      <c r="B8" s="55"/>
      <c r="C8" s="55"/>
      <c r="D8" s="55"/>
      <c r="E8" s="55"/>
      <c r="F8" s="55"/>
      <c r="G8" s="55"/>
      <c r="H8" s="55"/>
      <c r="I8" s="55"/>
      <c r="J8" s="55"/>
      <c r="K8" s="55"/>
      <c r="L8" s="29">
        <f>SUM(L9:L9)</f>
        <v>170000</v>
      </c>
      <c r="M8" s="40"/>
      <c r="N8" s="29">
        <f>SUM(N9:N9)</f>
        <v>15230</v>
      </c>
      <c r="O8" s="29">
        <f>SUM(O9:O9)</f>
        <v>70000</v>
      </c>
      <c r="P8" s="29">
        <f>SUM(P9:P9)</f>
        <v>0</v>
      </c>
      <c r="Q8" s="29">
        <f>SUM(Q9:Q9)</f>
        <v>70000</v>
      </c>
      <c r="R8" s="29">
        <f>SUM(R9:R9)</f>
        <v>84770</v>
      </c>
      <c r="S8" s="536"/>
      <c r="T8" s="30"/>
    </row>
    <row r="9" spans="1:21" s="36" customFormat="1" ht="64.5" customHeight="1">
      <c r="A9" s="518">
        <v>1</v>
      </c>
      <c r="B9" s="518" t="s">
        <v>42</v>
      </c>
      <c r="C9" s="518">
        <v>3314</v>
      </c>
      <c r="D9" s="518">
        <v>6121</v>
      </c>
      <c r="E9" s="518">
        <v>61</v>
      </c>
      <c r="F9" s="518">
        <v>13</v>
      </c>
      <c r="G9" s="524">
        <v>60003101168</v>
      </c>
      <c r="H9" s="525" t="s">
        <v>66</v>
      </c>
      <c r="I9" s="522" t="s">
        <v>67</v>
      </c>
      <c r="J9" s="518" t="s">
        <v>45</v>
      </c>
      <c r="K9" s="518" t="s">
        <v>47</v>
      </c>
      <c r="L9" s="519">
        <v>170000</v>
      </c>
      <c r="M9" s="37" t="s">
        <v>65</v>
      </c>
      <c r="N9" s="521">
        <v>15230</v>
      </c>
      <c r="O9" s="523">
        <f>P9+Q9</f>
        <v>70000</v>
      </c>
      <c r="P9" s="42">
        <v>0</v>
      </c>
      <c r="Q9" s="53">
        <v>70000</v>
      </c>
      <c r="R9" s="42">
        <f>L9-N9-O9</f>
        <v>84770</v>
      </c>
      <c r="S9" s="537">
        <v>3</v>
      </c>
      <c r="T9" s="25"/>
    </row>
    <row r="10" spans="1:21" s="31" customFormat="1" ht="20.25">
      <c r="A10" s="55" t="s">
        <v>14</v>
      </c>
      <c r="B10" s="55"/>
      <c r="C10" s="55"/>
      <c r="D10" s="55"/>
      <c r="E10" s="55"/>
      <c r="F10" s="55"/>
      <c r="G10" s="55"/>
      <c r="H10" s="55"/>
      <c r="I10" s="56"/>
      <c r="J10" s="55"/>
      <c r="K10" s="55"/>
      <c r="L10" s="29">
        <f>SUM(L11:L13)</f>
        <v>39994</v>
      </c>
      <c r="M10" s="40"/>
      <c r="N10" s="29">
        <f>SUM(N11:N13)</f>
        <v>35494</v>
      </c>
      <c r="O10" s="29">
        <f>SUM(O11:O13)</f>
        <v>4500</v>
      </c>
      <c r="P10" s="29">
        <f>SUM(P11:P13)</f>
        <v>0</v>
      </c>
      <c r="Q10" s="29">
        <f>SUM(Q11:Q13)</f>
        <v>4500</v>
      </c>
      <c r="R10" s="29">
        <f>SUM(R11:R13)</f>
        <v>0</v>
      </c>
      <c r="S10" s="536"/>
      <c r="T10" s="30"/>
    </row>
    <row r="11" spans="1:21" ht="50.25" customHeight="1">
      <c r="A11" s="518">
        <v>1</v>
      </c>
      <c r="B11" s="518" t="s">
        <v>42</v>
      </c>
      <c r="C11" s="518">
        <v>3315</v>
      </c>
      <c r="D11" s="518">
        <v>5171</v>
      </c>
      <c r="E11" s="518">
        <v>51</v>
      </c>
      <c r="F11" s="518">
        <v>13</v>
      </c>
      <c r="G11" s="524">
        <v>60003101079</v>
      </c>
      <c r="H11" s="35" t="s">
        <v>191</v>
      </c>
      <c r="I11" s="522" t="s">
        <v>223</v>
      </c>
      <c r="J11" s="518" t="s">
        <v>45</v>
      </c>
      <c r="K11" s="518" t="s">
        <v>47</v>
      </c>
      <c r="L11" s="519">
        <v>39994</v>
      </c>
      <c r="M11" s="37" t="s">
        <v>192</v>
      </c>
      <c r="N11" s="521">
        <v>35494</v>
      </c>
      <c r="O11" s="523">
        <f t="shared" ref="O11:O13" si="0">P11+Q11</f>
        <v>4500</v>
      </c>
      <c r="P11" s="521">
        <v>0</v>
      </c>
      <c r="Q11" s="54">
        <v>4500</v>
      </c>
      <c r="R11" s="519">
        <f t="shared" ref="R11:R13" si="1">L11-N11-O11</f>
        <v>0</v>
      </c>
      <c r="S11" s="538">
        <v>2</v>
      </c>
      <c r="T11" s="25"/>
    </row>
    <row r="12" spans="1:21" s="34" customFormat="1" ht="38.25" hidden="1">
      <c r="A12" s="518">
        <v>2</v>
      </c>
      <c r="B12" s="518"/>
      <c r="C12" s="518"/>
      <c r="D12" s="518"/>
      <c r="E12" s="518"/>
      <c r="F12" s="518"/>
      <c r="G12" s="33"/>
      <c r="H12" s="35"/>
      <c r="I12" s="522"/>
      <c r="J12" s="518"/>
      <c r="K12" s="518"/>
      <c r="L12" s="519"/>
      <c r="M12" s="37"/>
      <c r="N12" s="521"/>
      <c r="O12" s="523">
        <f t="shared" si="0"/>
        <v>0</v>
      </c>
      <c r="P12" s="521"/>
      <c r="Q12" s="523"/>
      <c r="R12" s="519">
        <f t="shared" si="1"/>
        <v>0</v>
      </c>
      <c r="S12" s="538"/>
      <c r="T12" s="32" t="s">
        <v>26</v>
      </c>
    </row>
    <row r="13" spans="1:21" s="34" customFormat="1" ht="15.75" hidden="1">
      <c r="A13" s="518">
        <v>3</v>
      </c>
      <c r="B13" s="518"/>
      <c r="C13" s="518"/>
      <c r="D13" s="518"/>
      <c r="E13" s="518"/>
      <c r="F13" s="518"/>
      <c r="G13" s="33"/>
      <c r="H13" s="35"/>
      <c r="I13" s="522"/>
      <c r="J13" s="518"/>
      <c r="K13" s="518"/>
      <c r="L13" s="519"/>
      <c r="M13" s="37"/>
      <c r="N13" s="521"/>
      <c r="O13" s="523">
        <f t="shared" si="0"/>
        <v>0</v>
      </c>
      <c r="P13" s="521">
        <v>0</v>
      </c>
      <c r="Q13" s="523"/>
      <c r="R13" s="519">
        <f t="shared" si="1"/>
        <v>0</v>
      </c>
      <c r="S13" s="538"/>
      <c r="T13" s="32"/>
    </row>
    <row r="14" spans="1:21" s="31" customFormat="1" ht="20.25">
      <c r="A14" s="55" t="s">
        <v>40</v>
      </c>
      <c r="B14" s="55"/>
      <c r="C14" s="55"/>
      <c r="D14" s="55"/>
      <c r="E14" s="55"/>
      <c r="F14" s="55"/>
      <c r="G14" s="55"/>
      <c r="H14" s="55"/>
      <c r="I14" s="56"/>
      <c r="J14" s="55"/>
      <c r="K14" s="55"/>
      <c r="L14" s="29">
        <f>SUM(L15:L16)</f>
        <v>29000</v>
      </c>
      <c r="M14" s="40"/>
      <c r="N14" s="29">
        <f>SUM(N15:N16)</f>
        <v>300</v>
      </c>
      <c r="O14" s="29">
        <f>SUM(O15:O16)</f>
        <v>910</v>
      </c>
      <c r="P14" s="29">
        <f>SUM(P15:P16)</f>
        <v>0</v>
      </c>
      <c r="Q14" s="29">
        <f>SUM(Q15:Q16)</f>
        <v>910</v>
      </c>
      <c r="R14" s="29">
        <f>SUM(R15:R16)</f>
        <v>27790</v>
      </c>
      <c r="S14" s="536"/>
      <c r="T14" s="30"/>
    </row>
    <row r="15" spans="1:21" ht="54.75" customHeight="1">
      <c r="A15" s="518">
        <v>1</v>
      </c>
      <c r="B15" s="518" t="s">
        <v>57</v>
      </c>
      <c r="C15" s="518">
        <v>3315</v>
      </c>
      <c r="D15" s="518">
        <v>6121</v>
      </c>
      <c r="E15" s="518">
        <v>61</v>
      </c>
      <c r="F15" s="518">
        <v>13</v>
      </c>
      <c r="G15" s="524">
        <v>60003100633</v>
      </c>
      <c r="H15" s="525" t="s">
        <v>110</v>
      </c>
      <c r="I15" s="522" t="s">
        <v>665</v>
      </c>
      <c r="J15" s="518" t="s">
        <v>45</v>
      </c>
      <c r="K15" s="518" t="s">
        <v>111</v>
      </c>
      <c r="L15" s="519">
        <v>21000</v>
      </c>
      <c r="M15" s="37" t="s">
        <v>50</v>
      </c>
      <c r="N15" s="521">
        <v>250</v>
      </c>
      <c r="O15" s="523">
        <f t="shared" ref="O15:O16" si="2">P15+Q15</f>
        <v>410</v>
      </c>
      <c r="P15" s="521">
        <v>0</v>
      </c>
      <c r="Q15" s="54">
        <v>410</v>
      </c>
      <c r="R15" s="519">
        <f>L15-N15-O15</f>
        <v>20340</v>
      </c>
      <c r="S15" s="538">
        <v>2</v>
      </c>
      <c r="T15" s="25"/>
    </row>
    <row r="16" spans="1:21" ht="31.5">
      <c r="A16" s="518">
        <v>2</v>
      </c>
      <c r="B16" s="518" t="s">
        <v>42</v>
      </c>
      <c r="C16" s="518">
        <v>3315</v>
      </c>
      <c r="D16" s="63">
        <v>6121</v>
      </c>
      <c r="E16" s="518">
        <v>61</v>
      </c>
      <c r="F16" s="518">
        <v>13</v>
      </c>
      <c r="G16" s="524">
        <v>60003101475</v>
      </c>
      <c r="H16" s="525" t="s">
        <v>68</v>
      </c>
      <c r="I16" s="92" t="s">
        <v>180</v>
      </c>
      <c r="J16" s="518"/>
      <c r="K16" s="518" t="s">
        <v>109</v>
      </c>
      <c r="L16" s="519">
        <v>8000</v>
      </c>
      <c r="M16" s="520" t="s">
        <v>49</v>
      </c>
      <c r="N16" s="521">
        <v>50</v>
      </c>
      <c r="O16" s="523">
        <f t="shared" si="2"/>
        <v>500</v>
      </c>
      <c r="P16" s="521">
        <v>0</v>
      </c>
      <c r="Q16" s="54">
        <v>500</v>
      </c>
      <c r="R16" s="519">
        <f t="shared" ref="R16" si="3">L16-N16-O16</f>
        <v>7450</v>
      </c>
      <c r="S16" s="538">
        <v>2</v>
      </c>
      <c r="T16" s="25"/>
    </row>
    <row r="17" spans="1:20" ht="35.25" customHeight="1">
      <c r="A17" s="478" t="s">
        <v>64</v>
      </c>
      <c r="B17" s="478"/>
      <c r="C17" s="478"/>
      <c r="D17" s="478"/>
      <c r="E17" s="478"/>
      <c r="F17" s="478"/>
      <c r="G17" s="478"/>
      <c r="H17" s="478"/>
      <c r="I17" s="478"/>
      <c r="J17" s="478"/>
      <c r="K17" s="478"/>
      <c r="L17" s="27">
        <f>+L10+L8+L14</f>
        <v>238994</v>
      </c>
      <c r="M17" s="41"/>
      <c r="N17" s="27">
        <f>+N10+N8+N14</f>
        <v>51024</v>
      </c>
      <c r="O17" s="27">
        <f>+O10+O8+O14</f>
        <v>75410</v>
      </c>
      <c r="P17" s="27">
        <f>+P10+P8+P14</f>
        <v>0</v>
      </c>
      <c r="Q17" s="27">
        <f>+Q10+Q8+Q14</f>
        <v>75410</v>
      </c>
      <c r="R17" s="27">
        <f>+R10+R8+R14</f>
        <v>112560</v>
      </c>
      <c r="S17" s="540"/>
      <c r="T17" s="24"/>
    </row>
  </sheetData>
  <mergeCells count="19">
    <mergeCell ref="A5:R5"/>
    <mergeCell ref="A6:A7"/>
    <mergeCell ref="B6:B7"/>
    <mergeCell ref="C6:C7"/>
    <mergeCell ref="D6:D7"/>
    <mergeCell ref="E6:E7"/>
    <mergeCell ref="F6:F7"/>
    <mergeCell ref="G6:G7"/>
    <mergeCell ref="H6:H7"/>
    <mergeCell ref="I6:I7"/>
    <mergeCell ref="R6:R7"/>
    <mergeCell ref="T6:T7"/>
    <mergeCell ref="J6:J7"/>
    <mergeCell ref="K6:K7"/>
    <mergeCell ref="L6:L7"/>
    <mergeCell ref="M6:M7"/>
    <mergeCell ref="N6:N7"/>
    <mergeCell ref="O6:Q6"/>
    <mergeCell ref="S6:S7"/>
  </mergeCells>
  <printOptions horizontalCentered="1"/>
  <pageMargins left="0.70866141732283472" right="0.70866141732283472" top="0.78740157480314965" bottom="0.78740157480314965" header="0.31496062992125984" footer="0.31496062992125984"/>
  <pageSetup paperSize="9" scale="48" firstPageNumber="123"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Z76"/>
  <sheetViews>
    <sheetView showGridLines="0" view="pageBreakPreview" zoomScale="70" zoomScaleNormal="70" zoomScaleSheetLayoutView="70" workbookViewId="0">
      <selection activeCell="C21" sqref="C21"/>
    </sheetView>
  </sheetViews>
  <sheetFormatPr defaultColWidth="9.140625" defaultRowHeight="15" outlineLevelCol="1"/>
  <cols>
    <col min="1" max="1" width="5.42578125" style="155" customWidth="1"/>
    <col min="2" max="2" width="5.7109375" style="155" hidden="1" customWidth="1"/>
    <col min="3" max="3" width="7.7109375" style="155" hidden="1" customWidth="1" outlineLevel="1"/>
    <col min="4" max="4" width="11.140625" style="155" hidden="1" customWidth="1" outlineLevel="1"/>
    <col min="5" max="5" width="9.7109375" style="155" customWidth="1" outlineLevel="1"/>
    <col min="6" max="6" width="15.28515625" style="155" hidden="1" customWidth="1" outlineLevel="1"/>
    <col min="7" max="7" width="61.42578125" style="155" customWidth="1" collapsed="1"/>
    <col min="8" max="8" width="43.7109375" style="155" customWidth="1"/>
    <col min="9" max="9" width="7.140625" style="155" customWidth="1"/>
    <col min="10" max="10" width="14.7109375" style="160" customWidth="1"/>
    <col min="11" max="12" width="14.85546875" style="158" customWidth="1"/>
    <col min="13" max="13" width="13.5703125" style="158" customWidth="1"/>
    <col min="14" max="14" width="13.7109375" style="158" customWidth="1"/>
    <col min="15" max="15" width="14.7109375" style="158" customWidth="1"/>
    <col min="16" max="16" width="16.85546875" style="158" customWidth="1"/>
    <col min="17" max="17" width="16.7109375" style="158" customWidth="1"/>
    <col min="18" max="18" width="16.85546875" style="158" customWidth="1"/>
    <col min="19" max="19" width="17.7109375" style="158" customWidth="1"/>
    <col min="20" max="22" width="14.85546875" style="158" customWidth="1"/>
    <col min="23" max="23" width="14.42578125" style="158" customWidth="1"/>
    <col min="24" max="24" width="14.42578125" style="157" hidden="1" customWidth="1"/>
    <col min="25" max="25" width="17.7109375" style="156" customWidth="1"/>
    <col min="26" max="16384" width="9.140625" style="155"/>
  </cols>
  <sheetData>
    <row r="1" spans="1:26" ht="18">
      <c r="A1" s="1" t="s">
        <v>279</v>
      </c>
      <c r="B1" s="2"/>
      <c r="C1" s="2"/>
      <c r="D1" s="2"/>
      <c r="E1" s="2"/>
      <c r="F1" s="214"/>
      <c r="G1" s="3"/>
      <c r="H1" s="4"/>
      <c r="I1" s="2"/>
      <c r="K1" s="157"/>
      <c r="N1" s="7"/>
      <c r="O1" s="7"/>
      <c r="Q1" s="7"/>
      <c r="R1" s="7"/>
      <c r="S1" s="7"/>
      <c r="T1" s="8"/>
      <c r="U1" s="199"/>
      <c r="V1" s="155"/>
      <c r="W1" s="155"/>
      <c r="X1" s="204"/>
      <c r="Y1" s="155"/>
    </row>
    <row r="2" spans="1:26" ht="18">
      <c r="A2" s="211" t="s">
        <v>23</v>
      </c>
      <c r="B2" s="11"/>
      <c r="C2" s="11"/>
      <c r="F2" s="208"/>
      <c r="G2" s="210" t="s">
        <v>32</v>
      </c>
      <c r="H2" s="419" t="s">
        <v>278</v>
      </c>
      <c r="I2" s="28"/>
      <c r="K2" s="157"/>
      <c r="N2" s="13"/>
      <c r="O2" s="13"/>
      <c r="Q2" s="13"/>
      <c r="R2" s="13"/>
      <c r="S2" s="13"/>
      <c r="T2" s="14"/>
      <c r="U2" s="199"/>
      <c r="V2" s="155"/>
      <c r="W2" s="155"/>
      <c r="X2" s="204"/>
      <c r="Y2" s="155"/>
    </row>
    <row r="3" spans="1:26" ht="15.75">
      <c r="A3" s="209"/>
      <c r="B3" s="11"/>
      <c r="C3" s="11"/>
      <c r="F3" s="208"/>
      <c r="G3" s="12" t="s">
        <v>17</v>
      </c>
      <c r="H3" s="207"/>
      <c r="I3" s="28"/>
      <c r="K3" s="157"/>
      <c r="N3" s="13"/>
      <c r="O3" s="13"/>
      <c r="Q3" s="13"/>
      <c r="R3" s="13"/>
      <c r="S3" s="13"/>
      <c r="T3" s="14"/>
      <c r="U3" s="199"/>
      <c r="V3" s="155"/>
      <c r="W3" s="155"/>
      <c r="X3" s="204"/>
      <c r="Y3" s="155"/>
    </row>
    <row r="4" spans="1:26" ht="17.25" customHeight="1">
      <c r="A4" s="202"/>
      <c r="B4" s="202"/>
      <c r="C4" s="202"/>
      <c r="D4" s="202"/>
      <c r="E4" s="202"/>
      <c r="F4" s="202"/>
      <c r="G4" s="202"/>
      <c r="H4" s="202"/>
      <c r="I4" s="202"/>
      <c r="J4" s="202"/>
      <c r="K4" s="202"/>
      <c r="L4" s="203"/>
      <c r="M4" s="202"/>
      <c r="N4" s="203"/>
      <c r="O4" s="202"/>
      <c r="P4" s="202"/>
      <c r="Q4" s="202"/>
      <c r="R4" s="202"/>
      <c r="S4" s="202"/>
      <c r="T4" s="202"/>
      <c r="U4" s="202"/>
      <c r="V4" s="202"/>
      <c r="W4" s="201" t="s">
        <v>19</v>
      </c>
      <c r="Z4" s="199"/>
    </row>
    <row r="5" spans="1:26" ht="25.5" customHeight="1">
      <c r="A5" s="632" t="s">
        <v>358</v>
      </c>
      <c r="B5" s="632"/>
      <c r="C5" s="632"/>
      <c r="D5" s="632"/>
      <c r="E5" s="632"/>
      <c r="F5" s="632"/>
      <c r="G5" s="632"/>
      <c r="H5" s="632"/>
      <c r="I5" s="632"/>
      <c r="J5" s="632"/>
      <c r="K5" s="632"/>
      <c r="L5" s="632"/>
      <c r="M5" s="632"/>
      <c r="N5" s="632"/>
      <c r="O5" s="632"/>
      <c r="P5" s="632"/>
      <c r="Q5" s="632"/>
      <c r="R5" s="632"/>
      <c r="S5" s="632"/>
      <c r="T5" s="632"/>
      <c r="U5" s="632"/>
      <c r="V5" s="632"/>
      <c r="W5" s="632"/>
      <c r="X5" s="632"/>
      <c r="Y5" s="632"/>
    </row>
    <row r="6" spans="1:26" ht="25.5" customHeight="1">
      <c r="A6" s="633" t="s">
        <v>0</v>
      </c>
      <c r="B6" s="633" t="s">
        <v>1</v>
      </c>
      <c r="C6" s="634" t="s">
        <v>3</v>
      </c>
      <c r="D6" s="634" t="s">
        <v>4</v>
      </c>
      <c r="E6" s="634" t="s">
        <v>22</v>
      </c>
      <c r="F6" s="634" t="s">
        <v>2</v>
      </c>
      <c r="G6" s="634" t="s">
        <v>6</v>
      </c>
      <c r="H6" s="635" t="s">
        <v>7</v>
      </c>
      <c r="I6" s="644" t="s">
        <v>8</v>
      </c>
      <c r="J6" s="635" t="s">
        <v>9</v>
      </c>
      <c r="K6" s="635" t="s">
        <v>15</v>
      </c>
      <c r="L6" s="635" t="s">
        <v>267</v>
      </c>
      <c r="M6" s="635" t="s">
        <v>266</v>
      </c>
      <c r="N6" s="635" t="s">
        <v>283</v>
      </c>
      <c r="O6" s="636" t="s">
        <v>265</v>
      </c>
      <c r="P6" s="654" t="s">
        <v>264</v>
      </c>
      <c r="Q6" s="654" t="s">
        <v>338</v>
      </c>
      <c r="R6" s="652" t="s">
        <v>261</v>
      </c>
      <c r="S6" s="652"/>
      <c r="T6" s="654" t="s">
        <v>282</v>
      </c>
      <c r="U6" s="652" t="s">
        <v>261</v>
      </c>
      <c r="V6" s="652"/>
      <c r="W6" s="636" t="s">
        <v>29</v>
      </c>
      <c r="X6" s="636" t="s">
        <v>246</v>
      </c>
      <c r="Y6" s="653" t="s">
        <v>11</v>
      </c>
    </row>
    <row r="7" spans="1:26" ht="81" customHeight="1">
      <c r="A7" s="633"/>
      <c r="B7" s="633"/>
      <c r="C7" s="634"/>
      <c r="D7" s="634"/>
      <c r="E7" s="634"/>
      <c r="F7" s="634"/>
      <c r="G7" s="634"/>
      <c r="H7" s="635"/>
      <c r="I7" s="644"/>
      <c r="J7" s="635"/>
      <c r="K7" s="635"/>
      <c r="L7" s="635"/>
      <c r="M7" s="635"/>
      <c r="N7" s="635"/>
      <c r="O7" s="636"/>
      <c r="P7" s="654"/>
      <c r="Q7" s="654"/>
      <c r="R7" s="511" t="s">
        <v>313</v>
      </c>
      <c r="S7" s="511" t="s">
        <v>258</v>
      </c>
      <c r="T7" s="654"/>
      <c r="U7" s="511" t="s">
        <v>257</v>
      </c>
      <c r="V7" s="511" t="s">
        <v>256</v>
      </c>
      <c r="W7" s="636"/>
      <c r="X7" s="636"/>
      <c r="Y7" s="653"/>
    </row>
    <row r="8" spans="1:26" s="185" customFormat="1" ht="25.5" customHeight="1">
      <c r="A8" s="55" t="s">
        <v>13</v>
      </c>
      <c r="B8" s="55"/>
      <c r="C8" s="55"/>
      <c r="D8" s="55"/>
      <c r="E8" s="55"/>
      <c r="F8" s="55"/>
      <c r="G8" s="55"/>
      <c r="H8" s="55"/>
      <c r="I8" s="55"/>
      <c r="J8" s="55"/>
      <c r="K8" s="29">
        <f>SUM(K9:K13)</f>
        <v>108415</v>
      </c>
      <c r="L8" s="29">
        <f>SUM(L9:L13)</f>
        <v>86402</v>
      </c>
      <c r="M8" s="29">
        <f>SUM(M9:M13)</f>
        <v>22013</v>
      </c>
      <c r="N8" s="29"/>
      <c r="O8" s="29">
        <f t="shared" ref="O8:W8" si="0">SUM(O9:O13)</f>
        <v>23553</v>
      </c>
      <c r="P8" s="198">
        <f t="shared" si="0"/>
        <v>31323</v>
      </c>
      <c r="Q8" s="198">
        <f t="shared" si="0"/>
        <v>23527</v>
      </c>
      <c r="R8" s="198">
        <f t="shared" si="0"/>
        <v>22218</v>
      </c>
      <c r="S8" s="198">
        <f t="shared" si="0"/>
        <v>1309</v>
      </c>
      <c r="T8" s="198">
        <f t="shared" si="0"/>
        <v>7796</v>
      </c>
      <c r="U8" s="198">
        <f t="shared" si="0"/>
        <v>2617</v>
      </c>
      <c r="V8" s="198">
        <f t="shared" si="0"/>
        <v>5179</v>
      </c>
      <c r="W8" s="29">
        <f t="shared" si="0"/>
        <v>53539</v>
      </c>
      <c r="X8" s="40"/>
      <c r="Y8" s="528"/>
    </row>
    <row r="9" spans="1:26" s="174" customFormat="1" ht="37.5" customHeight="1">
      <c r="A9" s="659">
        <v>1</v>
      </c>
      <c r="B9" s="659" t="s">
        <v>36</v>
      </c>
      <c r="C9" s="694">
        <v>3315</v>
      </c>
      <c r="D9" s="422">
        <v>5137</v>
      </c>
      <c r="E9" s="193">
        <v>51</v>
      </c>
      <c r="F9" s="711">
        <v>60003101187</v>
      </c>
      <c r="G9" s="710" t="s">
        <v>357</v>
      </c>
      <c r="H9" s="709" t="s">
        <v>356</v>
      </c>
      <c r="I9" s="701"/>
      <c r="J9" s="712" t="s">
        <v>355</v>
      </c>
      <c r="K9" s="686">
        <v>17747</v>
      </c>
      <c r="L9" s="686">
        <v>15873</v>
      </c>
      <c r="M9" s="686">
        <f>K9-L9</f>
        <v>1874</v>
      </c>
      <c r="N9" s="705">
        <v>2021</v>
      </c>
      <c r="O9" s="708">
        <v>16424</v>
      </c>
      <c r="P9" s="657">
        <f>Q9+T9</f>
        <v>1323</v>
      </c>
      <c r="Q9" s="707">
        <f>R9+R12+S9+S12+R10+S10+R11+S11</f>
        <v>1027</v>
      </c>
      <c r="R9" s="164">
        <v>435</v>
      </c>
      <c r="S9" s="164">
        <v>26</v>
      </c>
      <c r="T9" s="706">
        <f>U9+U12+V9+V12+U10+V10+U11+V11</f>
        <v>296</v>
      </c>
      <c r="U9" s="513">
        <v>52</v>
      </c>
      <c r="V9" s="513">
        <v>100</v>
      </c>
      <c r="W9" s="655">
        <f>K9-O9-P9</f>
        <v>0</v>
      </c>
      <c r="X9" s="671">
        <v>2</v>
      </c>
      <c r="Y9" s="668" t="s">
        <v>354</v>
      </c>
    </row>
    <row r="10" spans="1:26" s="174" customFormat="1" ht="37.5" customHeight="1">
      <c r="A10" s="659"/>
      <c r="B10" s="659"/>
      <c r="C10" s="694"/>
      <c r="D10" s="422">
        <v>5139</v>
      </c>
      <c r="E10" s="193">
        <v>51</v>
      </c>
      <c r="F10" s="711"/>
      <c r="G10" s="710"/>
      <c r="H10" s="709"/>
      <c r="I10" s="701"/>
      <c r="J10" s="712"/>
      <c r="K10" s="686"/>
      <c r="L10" s="686"/>
      <c r="M10" s="686"/>
      <c r="N10" s="705"/>
      <c r="O10" s="708"/>
      <c r="P10" s="657"/>
      <c r="Q10" s="707"/>
      <c r="R10" s="164">
        <v>21</v>
      </c>
      <c r="S10" s="164">
        <v>2</v>
      </c>
      <c r="T10" s="706"/>
      <c r="U10" s="513">
        <v>3</v>
      </c>
      <c r="V10" s="513">
        <v>0</v>
      </c>
      <c r="W10" s="655"/>
      <c r="X10" s="671"/>
      <c r="Y10" s="668"/>
    </row>
    <row r="11" spans="1:26" s="174" customFormat="1" ht="32.25" customHeight="1">
      <c r="A11" s="659"/>
      <c r="B11" s="659"/>
      <c r="C11" s="694"/>
      <c r="D11" s="422">
        <v>6111</v>
      </c>
      <c r="E11" s="193">
        <v>61</v>
      </c>
      <c r="F11" s="711"/>
      <c r="G11" s="710"/>
      <c r="H11" s="709"/>
      <c r="I11" s="701"/>
      <c r="J11" s="712"/>
      <c r="K11" s="686"/>
      <c r="L11" s="686"/>
      <c r="M11" s="686"/>
      <c r="N11" s="705"/>
      <c r="O11" s="708"/>
      <c r="P11" s="657"/>
      <c r="Q11" s="707"/>
      <c r="R11" s="164">
        <v>129</v>
      </c>
      <c r="S11" s="164">
        <v>8</v>
      </c>
      <c r="T11" s="706"/>
      <c r="U11" s="513">
        <v>16</v>
      </c>
      <c r="V11" s="513">
        <v>79</v>
      </c>
      <c r="W11" s="655"/>
      <c r="X11" s="671"/>
      <c r="Y11" s="668"/>
    </row>
    <row r="12" spans="1:26" s="174" customFormat="1" ht="32.25" customHeight="1">
      <c r="A12" s="659"/>
      <c r="B12" s="659"/>
      <c r="C12" s="694"/>
      <c r="D12" s="422">
        <v>6125</v>
      </c>
      <c r="E12" s="193">
        <v>61</v>
      </c>
      <c r="F12" s="711"/>
      <c r="G12" s="710"/>
      <c r="H12" s="709"/>
      <c r="I12" s="701"/>
      <c r="J12" s="712"/>
      <c r="K12" s="686"/>
      <c r="L12" s="686"/>
      <c r="M12" s="686">
        <f>K12-L12</f>
        <v>0</v>
      </c>
      <c r="N12" s="705"/>
      <c r="O12" s="708"/>
      <c r="P12" s="657"/>
      <c r="Q12" s="707"/>
      <c r="R12" s="164">
        <v>383</v>
      </c>
      <c r="S12" s="164">
        <v>23</v>
      </c>
      <c r="T12" s="706"/>
      <c r="U12" s="513">
        <v>46</v>
      </c>
      <c r="V12" s="513">
        <v>0</v>
      </c>
      <c r="W12" s="655">
        <f>K12-O12-P12</f>
        <v>0</v>
      </c>
      <c r="X12" s="671"/>
      <c r="Y12" s="668"/>
    </row>
    <row r="13" spans="1:26" s="174" customFormat="1" ht="93" customHeight="1">
      <c r="A13" s="512">
        <v>2</v>
      </c>
      <c r="B13" s="512" t="s">
        <v>57</v>
      </c>
      <c r="C13" s="193">
        <v>3315</v>
      </c>
      <c r="D13" s="193">
        <v>6121</v>
      </c>
      <c r="E13" s="193">
        <v>61</v>
      </c>
      <c r="F13" s="192">
        <v>60003101242</v>
      </c>
      <c r="G13" s="183" t="s">
        <v>353</v>
      </c>
      <c r="H13" s="273" t="s">
        <v>352</v>
      </c>
      <c r="I13" s="191" t="s">
        <v>351</v>
      </c>
      <c r="J13" s="181" t="s">
        <v>47</v>
      </c>
      <c r="K13" s="437">
        <v>90668</v>
      </c>
      <c r="L13" s="437">
        <v>70529</v>
      </c>
      <c r="M13" s="437">
        <f>K13-L13</f>
        <v>20139</v>
      </c>
      <c r="N13" s="166" t="s">
        <v>65</v>
      </c>
      <c r="O13" s="164">
        <v>7129</v>
      </c>
      <c r="P13" s="517">
        <f>Q13+T13</f>
        <v>30000</v>
      </c>
      <c r="Q13" s="442">
        <f>SUM(R13:S13)</f>
        <v>22500</v>
      </c>
      <c r="R13" s="164">
        <v>21250</v>
      </c>
      <c r="S13" s="164">
        <v>1250</v>
      </c>
      <c r="T13" s="163">
        <f>SUM(U13:V13)</f>
        <v>7500</v>
      </c>
      <c r="U13" s="513">
        <v>2500</v>
      </c>
      <c r="V13" s="513">
        <v>5000</v>
      </c>
      <c r="W13" s="513">
        <f>K13-O13-P13</f>
        <v>53539</v>
      </c>
      <c r="X13" s="527">
        <v>3</v>
      </c>
      <c r="Y13" s="189" t="s">
        <v>350</v>
      </c>
    </row>
    <row r="14" spans="1:26" ht="35.25" customHeight="1">
      <c r="A14" s="417" t="s">
        <v>349</v>
      </c>
      <c r="B14" s="417"/>
      <c r="C14" s="417"/>
      <c r="D14" s="417"/>
      <c r="E14" s="417"/>
      <c r="F14" s="417"/>
      <c r="G14" s="417"/>
      <c r="H14" s="417"/>
      <c r="I14" s="417"/>
      <c r="J14" s="417"/>
      <c r="K14" s="27">
        <f>K8</f>
        <v>108415</v>
      </c>
      <c r="L14" s="27">
        <f>L8</f>
        <v>86402</v>
      </c>
      <c r="M14" s="27">
        <f>M8</f>
        <v>22013</v>
      </c>
      <c r="N14" s="27"/>
      <c r="O14" s="27">
        <f t="shared" ref="O14:W14" si="1">O8</f>
        <v>23553</v>
      </c>
      <c r="P14" s="27">
        <f t="shared" si="1"/>
        <v>31323</v>
      </c>
      <c r="Q14" s="27">
        <f t="shared" si="1"/>
        <v>23527</v>
      </c>
      <c r="R14" s="27">
        <f t="shared" si="1"/>
        <v>22218</v>
      </c>
      <c r="S14" s="27">
        <f t="shared" si="1"/>
        <v>1309</v>
      </c>
      <c r="T14" s="27">
        <f t="shared" si="1"/>
        <v>7796</v>
      </c>
      <c r="U14" s="27">
        <f t="shared" si="1"/>
        <v>2617</v>
      </c>
      <c r="V14" s="27">
        <f t="shared" si="1"/>
        <v>5179</v>
      </c>
      <c r="W14" s="27">
        <f t="shared" si="1"/>
        <v>53539</v>
      </c>
      <c r="X14" s="41"/>
      <c r="Y14" s="24"/>
    </row>
    <row r="15" spans="1:26" s="158" customFormat="1">
      <c r="A15" s="160"/>
      <c r="B15" s="160"/>
      <c r="C15" s="160"/>
      <c r="D15" s="160"/>
      <c r="E15" s="160"/>
      <c r="F15" s="160"/>
      <c r="G15" s="160"/>
      <c r="H15" s="160"/>
      <c r="I15" s="155"/>
      <c r="J15" s="160"/>
      <c r="K15" s="161"/>
      <c r="L15" s="161"/>
      <c r="M15" s="161"/>
      <c r="X15" s="157"/>
      <c r="Y15" s="156"/>
      <c r="Z15" s="155"/>
    </row>
    <row r="16" spans="1:26" s="158" customFormat="1">
      <c r="A16" s="160"/>
      <c r="B16" s="160"/>
      <c r="C16" s="160"/>
      <c r="D16" s="160"/>
      <c r="E16" s="160"/>
      <c r="F16" s="160"/>
      <c r="G16" s="160"/>
      <c r="H16" s="160"/>
      <c r="I16" s="155"/>
      <c r="J16" s="160"/>
      <c r="K16" s="161"/>
      <c r="L16" s="161"/>
      <c r="M16" s="161"/>
      <c r="X16" s="157"/>
      <c r="Y16" s="156"/>
      <c r="Z16" s="155"/>
    </row>
    <row r="17" spans="1:26" s="158" customFormat="1">
      <c r="A17" s="160"/>
      <c r="B17" s="160"/>
      <c r="C17" s="160"/>
      <c r="D17" s="160"/>
      <c r="E17" s="160"/>
      <c r="F17" s="160"/>
      <c r="G17" s="160"/>
      <c r="H17" s="160"/>
      <c r="I17" s="155"/>
      <c r="J17" s="160"/>
      <c r="K17" s="161"/>
      <c r="L17" s="161"/>
      <c r="M17" s="161"/>
      <c r="X17" s="157"/>
      <c r="Y17" s="156"/>
      <c r="Z17" s="155"/>
    </row>
    <row r="18" spans="1:26" s="158" customFormat="1">
      <c r="A18" s="160"/>
      <c r="B18" s="160"/>
      <c r="C18" s="160"/>
      <c r="D18" s="160"/>
      <c r="E18" s="160"/>
      <c r="F18" s="160"/>
      <c r="G18" s="160"/>
      <c r="H18" s="160"/>
      <c r="I18" s="155"/>
      <c r="J18" s="160"/>
      <c r="K18" s="161"/>
      <c r="L18" s="161"/>
      <c r="M18" s="161"/>
      <c r="X18" s="157"/>
      <c r="Y18" s="156"/>
      <c r="Z18" s="155"/>
    </row>
    <row r="19" spans="1:26" s="158" customFormat="1">
      <c r="A19" s="160"/>
      <c r="B19" s="160"/>
      <c r="C19" s="160"/>
      <c r="D19" s="160"/>
      <c r="E19" s="160"/>
      <c r="F19" s="160"/>
      <c r="G19" s="160"/>
      <c r="H19" s="160"/>
      <c r="I19" s="155"/>
      <c r="J19" s="160"/>
      <c r="K19" s="161"/>
      <c r="L19" s="161"/>
      <c r="M19" s="161"/>
      <c r="X19" s="157"/>
      <c r="Y19" s="156"/>
      <c r="Z19" s="155"/>
    </row>
    <row r="20" spans="1:26" s="158" customFormat="1">
      <c r="A20" s="160"/>
      <c r="B20" s="160"/>
      <c r="C20" s="160"/>
      <c r="D20" s="160"/>
      <c r="E20" s="160"/>
      <c r="F20" s="160"/>
      <c r="G20" s="160"/>
      <c r="H20" s="160"/>
      <c r="I20" s="155"/>
      <c r="J20" s="160"/>
      <c r="K20" s="161"/>
      <c r="L20" s="161"/>
      <c r="M20" s="161"/>
      <c r="X20" s="157"/>
      <c r="Y20" s="156"/>
      <c r="Z20" s="155"/>
    </row>
    <row r="21" spans="1:26" s="158" customFormat="1">
      <c r="A21" s="160"/>
      <c r="B21" s="160"/>
      <c r="C21" s="160"/>
      <c r="D21" s="160"/>
      <c r="E21" s="160"/>
      <c r="F21" s="160"/>
      <c r="G21" s="160"/>
      <c r="H21" s="160"/>
      <c r="I21" s="155"/>
      <c r="J21" s="160"/>
      <c r="K21" s="161"/>
      <c r="L21" s="161"/>
      <c r="M21" s="161"/>
      <c r="X21" s="157"/>
      <c r="Y21" s="156"/>
      <c r="Z21" s="155"/>
    </row>
    <row r="22" spans="1:26" s="158" customFormat="1">
      <c r="A22" s="160"/>
      <c r="B22" s="160"/>
      <c r="C22" s="160"/>
      <c r="D22" s="160"/>
      <c r="E22" s="160"/>
      <c r="F22" s="160"/>
      <c r="G22" s="160"/>
      <c r="H22" s="160"/>
      <c r="I22" s="155"/>
      <c r="J22" s="160"/>
      <c r="K22" s="161"/>
      <c r="L22" s="161"/>
      <c r="M22" s="161"/>
      <c r="X22" s="157"/>
      <c r="Y22" s="156"/>
      <c r="Z22" s="155"/>
    </row>
    <row r="23" spans="1:26" s="158" customFormat="1">
      <c r="A23" s="160"/>
      <c r="B23" s="160"/>
      <c r="C23" s="160"/>
      <c r="D23" s="160"/>
      <c r="E23" s="160"/>
      <c r="F23" s="160"/>
      <c r="G23" s="160"/>
      <c r="H23" s="160"/>
      <c r="I23" s="155"/>
      <c r="J23" s="160"/>
      <c r="K23" s="161"/>
      <c r="L23" s="161"/>
      <c r="M23" s="161"/>
      <c r="X23" s="157"/>
      <c r="Y23" s="156"/>
      <c r="Z23" s="155"/>
    </row>
    <row r="24" spans="1:26" s="158" customFormat="1">
      <c r="A24" s="160"/>
      <c r="B24" s="160"/>
      <c r="C24" s="160"/>
      <c r="D24" s="160"/>
      <c r="E24" s="160"/>
      <c r="F24" s="160"/>
      <c r="G24" s="160"/>
      <c r="H24" s="160"/>
      <c r="I24" s="155"/>
      <c r="J24" s="160"/>
      <c r="K24" s="161"/>
      <c r="L24" s="161"/>
      <c r="M24" s="161"/>
      <c r="X24" s="157"/>
      <c r="Y24" s="156"/>
      <c r="Z24" s="155"/>
    </row>
    <row r="25" spans="1:26" s="158" customFormat="1">
      <c r="A25" s="155"/>
      <c r="B25" s="155"/>
      <c r="C25" s="155"/>
      <c r="D25" s="155"/>
      <c r="E25" s="155"/>
      <c r="F25" s="155"/>
      <c r="G25" s="155"/>
      <c r="H25" s="155"/>
      <c r="I25" s="155"/>
      <c r="J25" s="160"/>
      <c r="K25" s="161"/>
      <c r="L25" s="161"/>
      <c r="M25" s="161"/>
      <c r="X25" s="157"/>
      <c r="Y25" s="156"/>
      <c r="Z25" s="155"/>
    </row>
    <row r="26" spans="1:26" s="158" customFormat="1">
      <c r="A26" s="155"/>
      <c r="B26" s="155"/>
      <c r="C26" s="155"/>
      <c r="D26" s="155"/>
      <c r="E26" s="155"/>
      <c r="F26" s="155"/>
      <c r="G26" s="155"/>
      <c r="H26" s="155"/>
      <c r="I26" s="155"/>
      <c r="J26" s="160"/>
      <c r="K26" s="161"/>
      <c r="L26" s="161"/>
      <c r="M26" s="161"/>
      <c r="X26" s="157"/>
      <c r="Y26" s="156"/>
      <c r="Z26" s="155"/>
    </row>
    <row r="27" spans="1:26" s="158" customFormat="1">
      <c r="A27" s="155"/>
      <c r="B27" s="155"/>
      <c r="C27" s="155"/>
      <c r="D27" s="155"/>
      <c r="E27" s="155"/>
      <c r="F27" s="155"/>
      <c r="G27" s="155"/>
      <c r="H27" s="155"/>
      <c r="I27" s="155"/>
      <c r="J27" s="160"/>
      <c r="K27" s="161"/>
      <c r="L27" s="161"/>
      <c r="M27" s="161"/>
      <c r="X27" s="157"/>
      <c r="Y27" s="156"/>
      <c r="Z27" s="155"/>
    </row>
    <row r="28" spans="1:26" s="158" customFormat="1">
      <c r="A28" s="155"/>
      <c r="B28" s="155"/>
      <c r="C28" s="155"/>
      <c r="D28" s="155"/>
      <c r="E28" s="155"/>
      <c r="F28" s="155"/>
      <c r="G28" s="155"/>
      <c r="H28" s="155"/>
      <c r="I28" s="155"/>
      <c r="J28" s="160"/>
      <c r="K28" s="161"/>
      <c r="L28" s="161"/>
      <c r="M28" s="161"/>
      <c r="X28" s="157"/>
      <c r="Y28" s="156"/>
      <c r="Z28" s="155"/>
    </row>
    <row r="29" spans="1:26" s="158" customFormat="1">
      <c r="A29" s="155"/>
      <c r="B29" s="155"/>
      <c r="C29" s="155"/>
      <c r="D29" s="155"/>
      <c r="E29" s="155"/>
      <c r="F29" s="155"/>
      <c r="G29" s="155"/>
      <c r="H29" s="155"/>
      <c r="I29" s="155"/>
      <c r="J29" s="160"/>
      <c r="K29" s="161"/>
      <c r="L29" s="161"/>
      <c r="M29" s="161"/>
      <c r="X29" s="157"/>
      <c r="Y29" s="156"/>
      <c r="Z29" s="155"/>
    </row>
    <row r="30" spans="1:26" s="158" customFormat="1">
      <c r="A30" s="155"/>
      <c r="B30" s="155"/>
      <c r="C30" s="155"/>
      <c r="D30" s="155"/>
      <c r="E30" s="155"/>
      <c r="F30" s="155"/>
      <c r="G30" s="155"/>
      <c r="H30" s="155"/>
      <c r="I30" s="155"/>
      <c r="J30" s="160"/>
      <c r="K30" s="161"/>
      <c r="L30" s="161"/>
      <c r="M30" s="161"/>
      <c r="X30" s="157"/>
      <c r="Y30" s="156"/>
      <c r="Z30" s="155"/>
    </row>
    <row r="31" spans="1:26" s="158" customFormat="1">
      <c r="A31" s="155"/>
      <c r="B31" s="155"/>
      <c r="C31" s="155"/>
      <c r="D31" s="155"/>
      <c r="E31" s="155"/>
      <c r="F31" s="155"/>
      <c r="G31" s="155"/>
      <c r="H31" s="155"/>
      <c r="I31" s="155"/>
      <c r="J31" s="160"/>
      <c r="K31" s="161"/>
      <c r="L31" s="161"/>
      <c r="M31" s="161"/>
      <c r="X31" s="157"/>
      <c r="Y31" s="156"/>
      <c r="Z31" s="155"/>
    </row>
    <row r="32" spans="1:26" s="158" customFormat="1">
      <c r="A32" s="155"/>
      <c r="B32" s="155"/>
      <c r="C32" s="155"/>
      <c r="D32" s="155"/>
      <c r="E32" s="155"/>
      <c r="F32" s="155"/>
      <c r="G32" s="155"/>
      <c r="H32" s="155"/>
      <c r="I32" s="155"/>
      <c r="J32" s="160"/>
      <c r="K32" s="161"/>
      <c r="L32" s="161"/>
      <c r="M32" s="161"/>
      <c r="X32" s="157"/>
      <c r="Y32" s="156"/>
      <c r="Z32" s="155"/>
    </row>
    <row r="33" spans="1:26" s="158" customFormat="1">
      <c r="A33" s="155"/>
      <c r="B33" s="155"/>
      <c r="C33" s="155"/>
      <c r="D33" s="155"/>
      <c r="E33" s="155"/>
      <c r="F33" s="155"/>
      <c r="G33" s="155"/>
      <c r="H33" s="155"/>
      <c r="I33" s="155"/>
      <c r="J33" s="160"/>
      <c r="K33" s="161"/>
      <c r="L33" s="161"/>
      <c r="M33" s="161"/>
      <c r="X33" s="157"/>
      <c r="Y33" s="156"/>
      <c r="Z33" s="155"/>
    </row>
    <row r="34" spans="1:26" s="158" customFormat="1">
      <c r="A34" s="155"/>
      <c r="B34" s="155"/>
      <c r="C34" s="155"/>
      <c r="D34" s="155"/>
      <c r="E34" s="155"/>
      <c r="F34" s="155"/>
      <c r="G34" s="155"/>
      <c r="H34" s="155"/>
      <c r="I34" s="155"/>
      <c r="J34" s="160"/>
      <c r="K34" s="161"/>
      <c r="L34" s="161"/>
      <c r="M34" s="161"/>
      <c r="X34" s="157"/>
      <c r="Y34" s="156"/>
      <c r="Z34" s="155"/>
    </row>
    <row r="35" spans="1:26" s="158" customFormat="1">
      <c r="A35" s="155"/>
      <c r="B35" s="155"/>
      <c r="C35" s="155"/>
      <c r="D35" s="155"/>
      <c r="E35" s="155"/>
      <c r="F35" s="155"/>
      <c r="G35" s="155"/>
      <c r="H35" s="155"/>
      <c r="I35" s="155"/>
      <c r="J35" s="160"/>
      <c r="K35" s="161"/>
      <c r="L35" s="161"/>
      <c r="M35" s="161"/>
      <c r="X35" s="157"/>
      <c r="Y35" s="156"/>
      <c r="Z35" s="155"/>
    </row>
    <row r="36" spans="1:26" s="158" customFormat="1">
      <c r="A36" s="155"/>
      <c r="B36" s="155"/>
      <c r="C36" s="155"/>
      <c r="D36" s="155"/>
      <c r="E36" s="155"/>
      <c r="F36" s="155"/>
      <c r="G36" s="155"/>
      <c r="H36" s="155"/>
      <c r="I36" s="155"/>
      <c r="J36" s="160"/>
      <c r="K36" s="161"/>
      <c r="L36" s="161"/>
      <c r="M36" s="161"/>
      <c r="X36" s="157"/>
      <c r="Y36" s="156"/>
      <c r="Z36" s="155"/>
    </row>
    <row r="37" spans="1:26" s="158" customFormat="1">
      <c r="A37" s="155"/>
      <c r="B37" s="155"/>
      <c r="C37" s="155"/>
      <c r="D37" s="155"/>
      <c r="E37" s="155"/>
      <c r="F37" s="155"/>
      <c r="G37" s="155"/>
      <c r="H37" s="155"/>
      <c r="I37" s="155"/>
      <c r="J37" s="160"/>
      <c r="K37" s="161"/>
      <c r="L37" s="161"/>
      <c r="M37" s="161"/>
      <c r="X37" s="157"/>
      <c r="Y37" s="156"/>
      <c r="Z37" s="155"/>
    </row>
    <row r="38" spans="1:26" s="158" customFormat="1">
      <c r="A38" s="155"/>
      <c r="B38" s="155"/>
      <c r="C38" s="155"/>
      <c r="D38" s="155"/>
      <c r="E38" s="155"/>
      <c r="F38" s="155"/>
      <c r="G38" s="155"/>
      <c r="H38" s="155"/>
      <c r="I38" s="155"/>
      <c r="J38" s="160"/>
      <c r="K38" s="161"/>
      <c r="L38" s="161"/>
      <c r="M38" s="161"/>
      <c r="X38" s="157"/>
      <c r="Y38" s="156"/>
      <c r="Z38" s="155"/>
    </row>
    <row r="39" spans="1:26" s="158" customFormat="1">
      <c r="A39" s="155"/>
      <c r="B39" s="155"/>
      <c r="C39" s="155"/>
      <c r="D39" s="155"/>
      <c r="E39" s="155"/>
      <c r="F39" s="155"/>
      <c r="G39" s="155"/>
      <c r="H39" s="155"/>
      <c r="I39" s="155"/>
      <c r="J39" s="160"/>
      <c r="K39" s="161"/>
      <c r="L39" s="161"/>
      <c r="M39" s="161"/>
      <c r="X39" s="157"/>
      <c r="Y39" s="156"/>
      <c r="Z39" s="155"/>
    </row>
    <row r="40" spans="1:26" s="158" customFormat="1">
      <c r="A40" s="155"/>
      <c r="B40" s="155"/>
      <c r="C40" s="155"/>
      <c r="D40" s="155"/>
      <c r="E40" s="155"/>
      <c r="F40" s="155"/>
      <c r="G40" s="155"/>
      <c r="H40" s="155"/>
      <c r="I40" s="155"/>
      <c r="J40" s="160"/>
      <c r="K40" s="161"/>
      <c r="L40" s="161"/>
      <c r="M40" s="161"/>
      <c r="X40" s="157"/>
      <c r="Y40" s="156"/>
      <c r="Z40" s="155"/>
    </row>
    <row r="41" spans="1:26" s="158" customFormat="1">
      <c r="A41" s="155"/>
      <c r="B41" s="155"/>
      <c r="C41" s="155"/>
      <c r="D41" s="155"/>
      <c r="E41" s="155"/>
      <c r="F41" s="155"/>
      <c r="G41" s="155"/>
      <c r="H41" s="155"/>
      <c r="I41" s="155"/>
      <c r="J41" s="160"/>
      <c r="K41" s="161"/>
      <c r="L41" s="161"/>
      <c r="M41" s="161"/>
      <c r="X41" s="157"/>
      <c r="Y41" s="156"/>
      <c r="Z41" s="155"/>
    </row>
    <row r="42" spans="1:26" s="158" customFormat="1">
      <c r="A42" s="155"/>
      <c r="B42" s="155"/>
      <c r="C42" s="155"/>
      <c r="D42" s="155"/>
      <c r="E42" s="155"/>
      <c r="F42" s="155"/>
      <c r="G42" s="155"/>
      <c r="H42" s="155"/>
      <c r="I42" s="155"/>
      <c r="J42" s="160"/>
      <c r="K42" s="161"/>
      <c r="L42" s="161"/>
      <c r="M42" s="161"/>
      <c r="X42" s="157"/>
      <c r="Y42" s="156"/>
      <c r="Z42" s="155"/>
    </row>
    <row r="43" spans="1:26" s="158" customFormat="1">
      <c r="A43" s="155"/>
      <c r="B43" s="155"/>
      <c r="C43" s="155"/>
      <c r="D43" s="155"/>
      <c r="E43" s="155"/>
      <c r="F43" s="155"/>
      <c r="G43" s="155"/>
      <c r="H43" s="155"/>
      <c r="I43" s="155"/>
      <c r="J43" s="160"/>
      <c r="K43" s="161"/>
      <c r="L43" s="161"/>
      <c r="M43" s="161"/>
      <c r="X43" s="157"/>
      <c r="Y43" s="156"/>
      <c r="Z43" s="155"/>
    </row>
    <row r="44" spans="1:26" s="158" customFormat="1">
      <c r="A44" s="155"/>
      <c r="B44" s="155"/>
      <c r="C44" s="155"/>
      <c r="D44" s="155"/>
      <c r="E44" s="155"/>
      <c r="F44" s="155"/>
      <c r="G44" s="155"/>
      <c r="H44" s="155"/>
      <c r="I44" s="155"/>
      <c r="J44" s="160"/>
      <c r="K44" s="161"/>
      <c r="L44" s="161"/>
      <c r="M44" s="161"/>
      <c r="X44" s="157"/>
      <c r="Y44" s="156"/>
      <c r="Z44" s="155"/>
    </row>
    <row r="45" spans="1:26" s="158" customFormat="1">
      <c r="A45" s="155"/>
      <c r="B45" s="155"/>
      <c r="C45" s="155"/>
      <c r="D45" s="155"/>
      <c r="E45" s="155"/>
      <c r="F45" s="155"/>
      <c r="G45" s="155"/>
      <c r="H45" s="155"/>
      <c r="I45" s="155"/>
      <c r="J45" s="160"/>
      <c r="K45" s="161"/>
      <c r="L45" s="161"/>
      <c r="M45" s="161"/>
      <c r="X45" s="157"/>
      <c r="Y45" s="156"/>
      <c r="Z45" s="155"/>
    </row>
    <row r="46" spans="1:26" s="158" customFormat="1">
      <c r="A46" s="155"/>
      <c r="B46" s="155"/>
      <c r="C46" s="155"/>
      <c r="D46" s="155"/>
      <c r="E46" s="155"/>
      <c r="F46" s="155"/>
      <c r="G46" s="155"/>
      <c r="H46" s="155"/>
      <c r="I46" s="155"/>
      <c r="J46" s="160"/>
      <c r="K46" s="161"/>
      <c r="L46" s="161"/>
      <c r="M46" s="161"/>
      <c r="X46" s="157"/>
      <c r="Y46" s="156"/>
      <c r="Z46" s="155"/>
    </row>
    <row r="47" spans="1:26" s="158" customFormat="1">
      <c r="A47" s="155"/>
      <c r="B47" s="155"/>
      <c r="C47" s="155"/>
      <c r="D47" s="155"/>
      <c r="E47" s="155"/>
      <c r="F47" s="155"/>
      <c r="G47" s="155"/>
      <c r="H47" s="155"/>
      <c r="I47" s="155"/>
      <c r="J47" s="160"/>
      <c r="K47" s="161"/>
      <c r="L47" s="161"/>
      <c r="M47" s="161"/>
      <c r="X47" s="157"/>
      <c r="Y47" s="156"/>
      <c r="Z47" s="155"/>
    </row>
    <row r="48" spans="1:26" s="158" customFormat="1">
      <c r="A48" s="155"/>
      <c r="B48" s="155"/>
      <c r="C48" s="155"/>
      <c r="D48" s="155"/>
      <c r="E48" s="155"/>
      <c r="F48" s="155"/>
      <c r="G48" s="155"/>
      <c r="H48" s="155"/>
      <c r="I48" s="155"/>
      <c r="J48" s="160"/>
      <c r="K48" s="161"/>
      <c r="L48" s="161"/>
      <c r="M48" s="161"/>
      <c r="X48" s="157"/>
      <c r="Y48" s="156"/>
      <c r="Z48" s="155"/>
    </row>
    <row r="49" spans="1:26" s="158" customFormat="1">
      <c r="A49" s="155"/>
      <c r="B49" s="155"/>
      <c r="C49" s="155"/>
      <c r="D49" s="155"/>
      <c r="E49" s="155"/>
      <c r="F49" s="155"/>
      <c r="G49" s="155"/>
      <c r="H49" s="155"/>
      <c r="I49" s="155"/>
      <c r="J49" s="160"/>
      <c r="K49" s="161"/>
      <c r="L49" s="161"/>
      <c r="M49" s="161"/>
      <c r="X49" s="157"/>
      <c r="Y49" s="156"/>
      <c r="Z49" s="155"/>
    </row>
    <row r="50" spans="1:26" s="158" customFormat="1">
      <c r="A50" s="155"/>
      <c r="B50" s="155"/>
      <c r="C50" s="155"/>
      <c r="D50" s="155"/>
      <c r="E50" s="155"/>
      <c r="F50" s="155"/>
      <c r="G50" s="155"/>
      <c r="H50" s="155"/>
      <c r="I50" s="155"/>
      <c r="J50" s="160"/>
      <c r="K50" s="161"/>
      <c r="L50" s="161"/>
      <c r="M50" s="161"/>
      <c r="X50" s="157"/>
      <c r="Y50" s="156"/>
      <c r="Z50" s="155"/>
    </row>
    <row r="51" spans="1:26" s="158" customFormat="1">
      <c r="A51" s="155"/>
      <c r="B51" s="155"/>
      <c r="C51" s="155"/>
      <c r="D51" s="155"/>
      <c r="E51" s="155"/>
      <c r="F51" s="155"/>
      <c r="G51" s="155"/>
      <c r="H51" s="155"/>
      <c r="I51" s="155"/>
      <c r="J51" s="160"/>
      <c r="K51" s="161"/>
      <c r="L51" s="161"/>
      <c r="M51" s="161"/>
      <c r="X51" s="157"/>
      <c r="Y51" s="156"/>
      <c r="Z51" s="155"/>
    </row>
    <row r="52" spans="1:26" s="158" customFormat="1">
      <c r="A52" s="155"/>
      <c r="B52" s="155"/>
      <c r="C52" s="155"/>
      <c r="D52" s="155"/>
      <c r="E52" s="155"/>
      <c r="F52" s="155"/>
      <c r="G52" s="155"/>
      <c r="H52" s="155"/>
      <c r="I52" s="155"/>
      <c r="J52" s="160"/>
      <c r="K52" s="161"/>
      <c r="L52" s="161"/>
      <c r="M52" s="161"/>
      <c r="X52" s="157"/>
      <c r="Y52" s="156"/>
      <c r="Z52" s="155"/>
    </row>
    <row r="53" spans="1:26" s="158" customFormat="1">
      <c r="A53" s="155"/>
      <c r="B53" s="155"/>
      <c r="C53" s="155"/>
      <c r="D53" s="155"/>
      <c r="E53" s="155"/>
      <c r="F53" s="155"/>
      <c r="G53" s="155"/>
      <c r="H53" s="155"/>
      <c r="I53" s="155"/>
      <c r="J53" s="160"/>
      <c r="K53" s="161"/>
      <c r="L53" s="161"/>
      <c r="M53" s="161"/>
      <c r="X53" s="157"/>
      <c r="Y53" s="156"/>
      <c r="Z53" s="155"/>
    </row>
    <row r="54" spans="1:26" s="158" customFormat="1">
      <c r="A54" s="155"/>
      <c r="B54" s="155"/>
      <c r="C54" s="155"/>
      <c r="D54" s="155"/>
      <c r="E54" s="155"/>
      <c r="F54" s="155"/>
      <c r="G54" s="155"/>
      <c r="H54" s="155"/>
      <c r="I54" s="155"/>
      <c r="J54" s="160"/>
      <c r="K54" s="161"/>
      <c r="L54" s="161"/>
      <c r="M54" s="161"/>
      <c r="X54" s="157"/>
      <c r="Y54" s="156"/>
      <c r="Z54" s="155"/>
    </row>
    <row r="55" spans="1:26" s="158" customFormat="1">
      <c r="A55" s="155"/>
      <c r="B55" s="155"/>
      <c r="C55" s="155"/>
      <c r="D55" s="155"/>
      <c r="E55" s="155"/>
      <c r="F55" s="155"/>
      <c r="G55" s="155"/>
      <c r="H55" s="155"/>
      <c r="I55" s="155"/>
      <c r="J55" s="160"/>
      <c r="K55" s="161"/>
      <c r="L55" s="161"/>
      <c r="M55" s="161"/>
      <c r="X55" s="157"/>
      <c r="Y55" s="156"/>
      <c r="Z55" s="155"/>
    </row>
    <row r="56" spans="1:26" s="158" customFormat="1">
      <c r="A56" s="155"/>
      <c r="B56" s="155"/>
      <c r="C56" s="155"/>
      <c r="D56" s="155"/>
      <c r="E56" s="155"/>
      <c r="F56" s="155"/>
      <c r="G56" s="155"/>
      <c r="H56" s="155"/>
      <c r="I56" s="155"/>
      <c r="J56" s="160"/>
      <c r="K56" s="161"/>
      <c r="L56" s="161"/>
      <c r="M56" s="161"/>
      <c r="X56" s="157"/>
      <c r="Y56" s="156"/>
      <c r="Z56" s="155"/>
    </row>
    <row r="57" spans="1:26" s="158" customFormat="1">
      <c r="A57" s="155"/>
      <c r="B57" s="155"/>
      <c r="C57" s="155"/>
      <c r="D57" s="155"/>
      <c r="E57" s="155"/>
      <c r="F57" s="155"/>
      <c r="G57" s="155"/>
      <c r="H57" s="155"/>
      <c r="I57" s="155"/>
      <c r="J57" s="160"/>
      <c r="K57" s="161"/>
      <c r="L57" s="161"/>
      <c r="M57" s="161"/>
      <c r="X57" s="157"/>
      <c r="Y57" s="156"/>
      <c r="Z57" s="155"/>
    </row>
    <row r="58" spans="1:26" s="158" customFormat="1">
      <c r="A58" s="155"/>
      <c r="B58" s="155"/>
      <c r="C58" s="155"/>
      <c r="D58" s="155"/>
      <c r="E58" s="155"/>
      <c r="F58" s="155"/>
      <c r="G58" s="155"/>
      <c r="H58" s="155"/>
      <c r="I58" s="155"/>
      <c r="J58" s="160"/>
      <c r="K58" s="161"/>
      <c r="L58" s="161"/>
      <c r="M58" s="161"/>
      <c r="X58" s="157"/>
      <c r="Y58" s="156"/>
      <c r="Z58" s="155"/>
    </row>
    <row r="59" spans="1:26" s="158" customFormat="1">
      <c r="A59" s="155"/>
      <c r="B59" s="155"/>
      <c r="C59" s="155"/>
      <c r="D59" s="155"/>
      <c r="E59" s="155"/>
      <c r="F59" s="155"/>
      <c r="G59" s="155"/>
      <c r="H59" s="155"/>
      <c r="I59" s="155"/>
      <c r="J59" s="160"/>
      <c r="K59" s="161"/>
      <c r="L59" s="161"/>
      <c r="M59" s="161"/>
      <c r="X59" s="157"/>
      <c r="Y59" s="156"/>
      <c r="Z59" s="155"/>
    </row>
    <row r="60" spans="1:26" s="158" customFormat="1">
      <c r="A60" s="155"/>
      <c r="B60" s="155"/>
      <c r="C60" s="155"/>
      <c r="D60" s="155"/>
      <c r="E60" s="155"/>
      <c r="F60" s="155"/>
      <c r="G60" s="155"/>
      <c r="H60" s="155"/>
      <c r="I60" s="155"/>
      <c r="J60" s="160"/>
      <c r="K60" s="161"/>
      <c r="L60" s="161"/>
      <c r="M60" s="161"/>
      <c r="X60" s="157"/>
      <c r="Y60" s="156"/>
      <c r="Z60" s="155"/>
    </row>
    <row r="61" spans="1:26" s="158" customFormat="1">
      <c r="A61" s="155"/>
      <c r="B61" s="155"/>
      <c r="C61" s="155"/>
      <c r="D61" s="155"/>
      <c r="E61" s="155"/>
      <c r="F61" s="155"/>
      <c r="G61" s="155"/>
      <c r="H61" s="155"/>
      <c r="I61" s="155"/>
      <c r="J61" s="160"/>
      <c r="K61" s="161"/>
      <c r="L61" s="161"/>
      <c r="M61" s="161"/>
      <c r="X61" s="157"/>
      <c r="Y61" s="156"/>
      <c r="Z61" s="155"/>
    </row>
    <row r="62" spans="1:26" s="158" customFormat="1">
      <c r="A62" s="155"/>
      <c r="B62" s="155"/>
      <c r="C62" s="155"/>
      <c r="D62" s="155"/>
      <c r="E62" s="155"/>
      <c r="F62" s="155"/>
      <c r="G62" s="155"/>
      <c r="H62" s="155"/>
      <c r="I62" s="155"/>
      <c r="J62" s="160"/>
      <c r="K62" s="161"/>
      <c r="L62" s="161"/>
      <c r="M62" s="161"/>
      <c r="X62" s="157"/>
      <c r="Y62" s="156"/>
      <c r="Z62" s="155"/>
    </row>
    <row r="63" spans="1:26" s="158" customFormat="1">
      <c r="A63" s="155"/>
      <c r="B63" s="155"/>
      <c r="C63" s="155"/>
      <c r="D63" s="155"/>
      <c r="E63" s="155"/>
      <c r="F63" s="155"/>
      <c r="G63" s="155"/>
      <c r="H63" s="155"/>
      <c r="I63" s="155"/>
      <c r="J63" s="160"/>
      <c r="K63" s="161"/>
      <c r="L63" s="161"/>
      <c r="M63" s="161"/>
      <c r="X63" s="157"/>
      <c r="Y63" s="156"/>
      <c r="Z63" s="155"/>
    </row>
    <row r="64" spans="1:26" s="158" customFormat="1">
      <c r="A64" s="155"/>
      <c r="B64" s="155"/>
      <c r="C64" s="155"/>
      <c r="D64" s="155"/>
      <c r="E64" s="155"/>
      <c r="F64" s="155"/>
      <c r="G64" s="155"/>
      <c r="H64" s="155"/>
      <c r="I64" s="155"/>
      <c r="J64" s="160"/>
      <c r="K64" s="161"/>
      <c r="L64" s="161"/>
      <c r="M64" s="161"/>
      <c r="X64" s="157"/>
      <c r="Y64" s="156"/>
      <c r="Z64" s="155"/>
    </row>
    <row r="65" spans="1:26" s="158" customFormat="1">
      <c r="A65" s="155"/>
      <c r="B65" s="155"/>
      <c r="C65" s="155"/>
      <c r="D65" s="155"/>
      <c r="E65" s="155"/>
      <c r="F65" s="155"/>
      <c r="G65" s="155"/>
      <c r="H65" s="155"/>
      <c r="I65" s="155"/>
      <c r="J65" s="160"/>
      <c r="K65" s="161"/>
      <c r="L65" s="161"/>
      <c r="M65" s="161"/>
      <c r="X65" s="157"/>
      <c r="Y65" s="156"/>
      <c r="Z65" s="155"/>
    </row>
    <row r="66" spans="1:26" s="158" customFormat="1">
      <c r="A66" s="155"/>
      <c r="B66" s="155"/>
      <c r="C66" s="155"/>
      <c r="D66" s="155"/>
      <c r="E66" s="155"/>
      <c r="F66" s="155"/>
      <c r="G66" s="155"/>
      <c r="H66" s="155"/>
      <c r="I66" s="155"/>
      <c r="J66" s="160"/>
      <c r="K66" s="161"/>
      <c r="L66" s="161"/>
      <c r="M66" s="161"/>
      <c r="X66" s="157"/>
      <c r="Y66" s="156"/>
      <c r="Z66" s="155"/>
    </row>
    <row r="67" spans="1:26" s="158" customFormat="1">
      <c r="A67" s="155"/>
      <c r="B67" s="155"/>
      <c r="C67" s="155"/>
      <c r="D67" s="155"/>
      <c r="E67" s="155"/>
      <c r="F67" s="155"/>
      <c r="G67" s="155"/>
      <c r="H67" s="155"/>
      <c r="I67" s="155"/>
      <c r="J67" s="160"/>
      <c r="K67" s="161"/>
      <c r="L67" s="161"/>
      <c r="M67" s="161"/>
      <c r="X67" s="157"/>
      <c r="Y67" s="156"/>
      <c r="Z67" s="155"/>
    </row>
    <row r="68" spans="1:26" s="158" customFormat="1">
      <c r="A68" s="155"/>
      <c r="B68" s="155"/>
      <c r="C68" s="155"/>
      <c r="D68" s="155"/>
      <c r="E68" s="155"/>
      <c r="F68" s="155"/>
      <c r="G68" s="155"/>
      <c r="H68" s="155"/>
      <c r="I68" s="155"/>
      <c r="J68" s="160"/>
      <c r="K68" s="161"/>
      <c r="L68" s="161"/>
      <c r="M68" s="161"/>
      <c r="X68" s="157"/>
      <c r="Y68" s="156"/>
      <c r="Z68" s="155"/>
    </row>
    <row r="69" spans="1:26" s="158" customFormat="1">
      <c r="A69" s="155"/>
      <c r="B69" s="155"/>
      <c r="C69" s="155"/>
      <c r="D69" s="155"/>
      <c r="E69" s="155"/>
      <c r="F69" s="155"/>
      <c r="G69" s="155"/>
      <c r="H69" s="155"/>
      <c r="I69" s="155"/>
      <c r="J69" s="160"/>
      <c r="K69" s="161"/>
      <c r="L69" s="161"/>
      <c r="M69" s="161"/>
      <c r="X69" s="157"/>
      <c r="Y69" s="156"/>
      <c r="Z69" s="155"/>
    </row>
    <row r="70" spans="1:26" s="158" customFormat="1">
      <c r="A70" s="155"/>
      <c r="B70" s="155"/>
      <c r="C70" s="155"/>
      <c r="D70" s="155"/>
      <c r="E70" s="155"/>
      <c r="F70" s="155"/>
      <c r="G70" s="155"/>
      <c r="H70" s="155"/>
      <c r="I70" s="155"/>
      <c r="J70" s="160"/>
      <c r="K70" s="161"/>
      <c r="L70" s="161"/>
      <c r="M70" s="161"/>
      <c r="X70" s="157"/>
      <c r="Y70" s="156"/>
      <c r="Z70" s="155"/>
    </row>
    <row r="71" spans="1:26" s="158" customFormat="1">
      <c r="A71" s="155"/>
      <c r="B71" s="155"/>
      <c r="C71" s="155"/>
      <c r="D71" s="155"/>
      <c r="E71" s="155"/>
      <c r="F71" s="155"/>
      <c r="G71" s="155"/>
      <c r="H71" s="155"/>
      <c r="I71" s="155"/>
      <c r="J71" s="160"/>
      <c r="K71" s="161"/>
      <c r="L71" s="161"/>
      <c r="M71" s="161"/>
      <c r="X71" s="157"/>
      <c r="Y71" s="156"/>
      <c r="Z71" s="155"/>
    </row>
    <row r="72" spans="1:26" s="158" customFormat="1">
      <c r="A72" s="155"/>
      <c r="B72" s="155"/>
      <c r="C72" s="155"/>
      <c r="D72" s="155"/>
      <c r="E72" s="155"/>
      <c r="F72" s="155"/>
      <c r="G72" s="155"/>
      <c r="H72" s="155"/>
      <c r="I72" s="155"/>
      <c r="J72" s="160"/>
      <c r="K72" s="161"/>
      <c r="L72" s="161"/>
      <c r="M72" s="161"/>
      <c r="X72" s="157"/>
      <c r="Y72" s="156"/>
      <c r="Z72" s="155"/>
    </row>
    <row r="73" spans="1:26" s="158" customFormat="1">
      <c r="A73" s="155"/>
      <c r="B73" s="155"/>
      <c r="C73" s="155"/>
      <c r="D73" s="155"/>
      <c r="E73" s="155"/>
      <c r="F73" s="155"/>
      <c r="G73" s="155"/>
      <c r="H73" s="155"/>
      <c r="I73" s="155"/>
      <c r="J73" s="160"/>
      <c r="K73" s="161"/>
      <c r="L73" s="161"/>
      <c r="M73" s="161"/>
      <c r="X73" s="157"/>
      <c r="Y73" s="156"/>
      <c r="Z73" s="155"/>
    </row>
    <row r="74" spans="1:26" s="158" customFormat="1">
      <c r="A74" s="155"/>
      <c r="B74" s="155"/>
      <c r="C74" s="155"/>
      <c r="D74" s="155"/>
      <c r="E74" s="155"/>
      <c r="F74" s="155"/>
      <c r="G74" s="155"/>
      <c r="H74" s="155"/>
      <c r="I74" s="155"/>
      <c r="J74" s="160"/>
      <c r="K74" s="161"/>
      <c r="L74" s="161"/>
      <c r="M74" s="161"/>
      <c r="X74" s="157"/>
      <c r="Y74" s="156"/>
      <c r="Z74" s="155"/>
    </row>
    <row r="75" spans="1:26" s="158" customFormat="1">
      <c r="A75" s="155"/>
      <c r="B75" s="155"/>
      <c r="C75" s="155"/>
      <c r="D75" s="155"/>
      <c r="E75" s="155"/>
      <c r="F75" s="155"/>
      <c r="G75" s="155"/>
      <c r="H75" s="155"/>
      <c r="I75" s="155"/>
      <c r="J75" s="160"/>
      <c r="K75" s="161"/>
      <c r="L75" s="161"/>
      <c r="M75" s="161"/>
      <c r="X75" s="157"/>
      <c r="Y75" s="156"/>
      <c r="Z75" s="155"/>
    </row>
    <row r="76" spans="1:26" s="158" customFormat="1">
      <c r="A76" s="155"/>
      <c r="B76" s="155"/>
      <c r="C76" s="155"/>
      <c r="D76" s="155"/>
      <c r="E76" s="155"/>
      <c r="F76" s="155"/>
      <c r="G76" s="155"/>
      <c r="H76" s="155"/>
      <c r="I76" s="155"/>
      <c r="J76" s="160"/>
      <c r="K76" s="161"/>
      <c r="L76" s="161"/>
      <c r="M76" s="161"/>
      <c r="X76" s="157"/>
      <c r="Y76" s="156"/>
      <c r="Z76" s="155"/>
    </row>
  </sheetData>
  <mergeCells count="43">
    <mergeCell ref="A5:Y5"/>
    <mergeCell ref="Y9:Y12"/>
    <mergeCell ref="T9:T12"/>
    <mergeCell ref="P9:P12"/>
    <mergeCell ref="Q9:Q12"/>
    <mergeCell ref="O9:O12"/>
    <mergeCell ref="L9:L12"/>
    <mergeCell ref="K9:K12"/>
    <mergeCell ref="X9:X12"/>
    <mergeCell ref="A9:A12"/>
    <mergeCell ref="B9:B12"/>
    <mergeCell ref="C9:C12"/>
    <mergeCell ref="H9:H12"/>
    <mergeCell ref="G9:G12"/>
    <mergeCell ref="F9:F12"/>
    <mergeCell ref="J9:J12"/>
    <mergeCell ref="I9:I12"/>
    <mergeCell ref="W9:W12"/>
    <mergeCell ref="N9:N12"/>
    <mergeCell ref="M9:M12"/>
    <mergeCell ref="Y6:Y7"/>
    <mergeCell ref="P6:P7"/>
    <mergeCell ref="Q6:Q7"/>
    <mergeCell ref="R6:S6"/>
    <mergeCell ref="T6:T7"/>
    <mergeCell ref="U6:V6"/>
    <mergeCell ref="W6:W7"/>
    <mergeCell ref="X6:X7"/>
    <mergeCell ref="N6:N7"/>
    <mergeCell ref="O6:O7"/>
    <mergeCell ref="K6:K7"/>
    <mergeCell ref="L6:L7"/>
    <mergeCell ref="A6:A7"/>
    <mergeCell ref="B6:B7"/>
    <mergeCell ref="C6:C7"/>
    <mergeCell ref="D6:D7"/>
    <mergeCell ref="E6:E7"/>
    <mergeCell ref="M6:M7"/>
    <mergeCell ref="F6:F7"/>
    <mergeCell ref="G6:G7"/>
    <mergeCell ref="H6:H7"/>
    <mergeCell ref="I6:I7"/>
    <mergeCell ref="J6:J7"/>
  </mergeCells>
  <printOptions horizontalCentered="1"/>
  <pageMargins left="0.70866141732283472" right="0.70866141732283472" top="0.78740157480314965" bottom="0.78740157480314965" header="0.31496062992125984" footer="0.31496062992125984"/>
  <pageSetup paperSize="9" scale="37" firstPageNumber="124"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27"/>
  <sheetViews>
    <sheetView showGridLines="0" view="pageBreakPreview" zoomScale="80" zoomScaleNormal="66" zoomScaleSheetLayoutView="80" workbookViewId="0">
      <selection activeCell="C21" sqref="C21"/>
    </sheetView>
  </sheetViews>
  <sheetFormatPr defaultColWidth="9.140625" defaultRowHeight="12.75" outlineLevelCol="1"/>
  <cols>
    <col min="1" max="1" width="5.7109375" style="10" customWidth="1"/>
    <col min="2" max="2" width="6" style="10" hidden="1" customWidth="1"/>
    <col min="3" max="4" width="5.5703125" style="10" hidden="1" customWidth="1" outlineLevel="1"/>
    <col min="5" max="5" width="7.7109375" style="10" customWidth="1" outlineLevel="1"/>
    <col min="6" max="6" width="3.7109375" style="10" hidden="1" customWidth="1" outlineLevel="1"/>
    <col min="7" max="7" width="13.28515625" style="10" hidden="1" customWidth="1" outlineLevel="1"/>
    <col min="8" max="8" width="65.28515625" style="10" customWidth="1" collapsed="1"/>
    <col min="9" max="9" width="70.7109375" style="10" customWidth="1"/>
    <col min="10" max="10" width="7.140625" style="10" customWidth="1"/>
    <col min="11" max="11" width="14.7109375" style="5" customWidth="1"/>
    <col min="12" max="12" width="16" style="6" customWidth="1"/>
    <col min="13" max="13" width="13.7109375" style="46"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17.7109375" style="15" hidden="1" customWidth="1"/>
    <col min="20" max="16384" width="9.140625" style="10"/>
  </cols>
  <sheetData>
    <row r="1" spans="1:21" ht="18">
      <c r="A1" s="467" t="s">
        <v>580</v>
      </c>
      <c r="B1" s="479"/>
      <c r="C1" s="479"/>
      <c r="D1" s="479"/>
      <c r="E1" s="479"/>
      <c r="F1" s="479"/>
      <c r="G1" s="479"/>
      <c r="H1" s="480"/>
      <c r="I1" s="480"/>
      <c r="J1" s="479"/>
      <c r="K1" s="481"/>
      <c r="L1" s="482"/>
      <c r="M1" s="483"/>
      <c r="N1" s="484"/>
      <c r="O1" s="482"/>
      <c r="P1" s="484"/>
      <c r="Q1" s="484"/>
      <c r="R1" s="484"/>
      <c r="S1" s="8"/>
    </row>
    <row r="2" spans="1:21" ht="18">
      <c r="A2" s="11" t="s">
        <v>23</v>
      </c>
      <c r="B2" s="11"/>
      <c r="C2" s="11"/>
      <c r="E2" s="11"/>
      <c r="F2" s="11"/>
      <c r="G2" s="11"/>
      <c r="H2" s="11" t="s">
        <v>232</v>
      </c>
      <c r="I2" s="419" t="s">
        <v>200</v>
      </c>
      <c r="J2" s="28"/>
      <c r="M2" s="44"/>
      <c r="N2" s="13"/>
      <c r="P2" s="13"/>
      <c r="Q2" s="13"/>
      <c r="R2" s="13"/>
      <c r="S2" s="14"/>
    </row>
    <row r="3" spans="1:21" ht="17.25" customHeight="1">
      <c r="A3" s="11"/>
      <c r="B3" s="11"/>
      <c r="C3" s="11"/>
      <c r="E3" s="11"/>
      <c r="F3" s="11"/>
      <c r="G3" s="11"/>
      <c r="H3" s="11" t="s">
        <v>17</v>
      </c>
      <c r="I3" s="11"/>
      <c r="J3" s="11"/>
      <c r="M3" s="44"/>
      <c r="N3" s="13"/>
      <c r="P3" s="13"/>
      <c r="Q3" s="13"/>
      <c r="S3" s="14"/>
    </row>
    <row r="4" spans="1:21" ht="17.25" customHeight="1">
      <c r="A4" s="11"/>
      <c r="B4" s="11"/>
      <c r="C4" s="11"/>
      <c r="E4" s="11"/>
      <c r="F4" s="11"/>
      <c r="G4" s="11"/>
      <c r="H4" s="11"/>
      <c r="I4" s="11"/>
      <c r="J4" s="11"/>
      <c r="M4" s="44"/>
      <c r="N4" s="13"/>
      <c r="P4" s="13"/>
      <c r="Q4" s="13"/>
      <c r="R4" s="38" t="s">
        <v>19</v>
      </c>
      <c r="S4" s="14"/>
    </row>
    <row r="5" spans="1:21" ht="25.5" customHeight="1">
      <c r="A5" s="632" t="s">
        <v>579</v>
      </c>
      <c r="B5" s="632"/>
      <c r="C5" s="632"/>
      <c r="D5" s="632"/>
      <c r="E5" s="632"/>
      <c r="F5" s="632"/>
      <c r="G5" s="632"/>
      <c r="H5" s="632"/>
      <c r="I5" s="632"/>
      <c r="J5" s="632"/>
      <c r="K5" s="632"/>
      <c r="L5" s="632"/>
      <c r="M5" s="632"/>
      <c r="N5" s="632"/>
      <c r="O5" s="632"/>
      <c r="P5" s="632"/>
      <c r="Q5" s="632"/>
      <c r="R5" s="632"/>
      <c r="S5" s="468"/>
    </row>
    <row r="6" spans="1:21" ht="25.5" customHeight="1">
      <c r="A6" s="633" t="s">
        <v>0</v>
      </c>
      <c r="B6" s="633" t="s">
        <v>1</v>
      </c>
      <c r="C6" s="634" t="s">
        <v>3</v>
      </c>
      <c r="D6" s="634" t="s">
        <v>4</v>
      </c>
      <c r="E6" s="634" t="s">
        <v>22</v>
      </c>
      <c r="F6" s="634" t="s">
        <v>5</v>
      </c>
      <c r="G6" s="634" t="s">
        <v>2</v>
      </c>
      <c r="H6" s="634" t="s">
        <v>203</v>
      </c>
      <c r="I6" s="634" t="s">
        <v>6</v>
      </c>
      <c r="J6" s="644" t="s">
        <v>8</v>
      </c>
      <c r="K6" s="635" t="s">
        <v>9</v>
      </c>
      <c r="L6" s="635" t="s">
        <v>15</v>
      </c>
      <c r="M6" s="635" t="s">
        <v>10</v>
      </c>
      <c r="N6" s="636" t="s">
        <v>28</v>
      </c>
      <c r="O6" s="645" t="s">
        <v>27</v>
      </c>
      <c r="P6" s="645"/>
      <c r="Q6" s="645"/>
      <c r="R6" s="636" t="s">
        <v>29</v>
      </c>
      <c r="S6" s="713" t="s">
        <v>11</v>
      </c>
    </row>
    <row r="7" spans="1:21" ht="69.75" customHeight="1">
      <c r="A7" s="633"/>
      <c r="B7" s="633"/>
      <c r="C7" s="634"/>
      <c r="D7" s="634"/>
      <c r="E7" s="634"/>
      <c r="F7" s="634"/>
      <c r="G7" s="634"/>
      <c r="H7" s="634"/>
      <c r="I7" s="634"/>
      <c r="J7" s="644"/>
      <c r="K7" s="635"/>
      <c r="L7" s="635"/>
      <c r="M7" s="635"/>
      <c r="N7" s="636"/>
      <c r="O7" s="511" t="s">
        <v>16</v>
      </c>
      <c r="P7" s="511" t="s">
        <v>25</v>
      </c>
      <c r="Q7" s="511" t="s">
        <v>12</v>
      </c>
      <c r="R7" s="636"/>
      <c r="S7" s="713"/>
    </row>
    <row r="8" spans="1:21" s="347" customFormat="1" ht="25.5" customHeight="1">
      <c r="A8" s="471" t="s">
        <v>578</v>
      </c>
      <c r="B8" s="472"/>
      <c r="C8" s="472"/>
      <c r="D8" s="472"/>
      <c r="E8" s="472"/>
      <c r="F8" s="473"/>
      <c r="G8" s="473"/>
      <c r="H8" s="473"/>
      <c r="I8" s="473"/>
      <c r="J8" s="473"/>
      <c r="K8" s="473"/>
      <c r="L8" s="324">
        <f>SUM(L9:L9)</f>
        <v>600</v>
      </c>
      <c r="M8" s="473"/>
      <c r="N8" s="324">
        <f>SUM(N9:N9)</f>
        <v>0</v>
      </c>
      <c r="O8" s="324">
        <f>SUM(O9:O9)</f>
        <v>600</v>
      </c>
      <c r="P8" s="324">
        <f>SUM(P9:P9)</f>
        <v>0</v>
      </c>
      <c r="Q8" s="324">
        <f>SUM(Q9:Q9)</f>
        <v>600</v>
      </c>
      <c r="R8" s="324">
        <f>SUM(R9:R9)</f>
        <v>0</v>
      </c>
      <c r="S8" s="354"/>
      <c r="T8" s="353"/>
      <c r="U8" s="352"/>
    </row>
    <row r="9" spans="1:21" s="347" customFormat="1" ht="37.15" customHeight="1">
      <c r="A9" s="474">
        <v>1</v>
      </c>
      <c r="B9" s="475" t="s">
        <v>36</v>
      </c>
      <c r="C9" s="475">
        <v>3315</v>
      </c>
      <c r="D9" s="475">
        <v>6351</v>
      </c>
      <c r="E9" s="475">
        <v>63</v>
      </c>
      <c r="F9" s="475">
        <v>13</v>
      </c>
      <c r="G9" s="360">
        <v>66013001604</v>
      </c>
      <c r="H9" s="580" t="s">
        <v>666</v>
      </c>
      <c r="I9" s="351" t="s">
        <v>577</v>
      </c>
      <c r="J9" s="350"/>
      <c r="K9" s="346"/>
      <c r="L9" s="343">
        <f>N9+O9+S9</f>
        <v>600</v>
      </c>
      <c r="M9" s="578">
        <v>2021</v>
      </c>
      <c r="N9" s="476">
        <v>0</v>
      </c>
      <c r="O9" s="344">
        <f>P9+Q9+R9</f>
        <v>600</v>
      </c>
      <c r="P9" s="343">
        <v>0</v>
      </c>
      <c r="Q9" s="443">
        <v>600</v>
      </c>
      <c r="R9" s="477">
        <v>0</v>
      </c>
      <c r="S9" s="469"/>
      <c r="T9" s="349"/>
      <c r="U9" s="348"/>
    </row>
    <row r="10" spans="1:21" ht="35.25" customHeight="1">
      <c r="A10" s="478" t="s">
        <v>576</v>
      </c>
      <c r="B10" s="478"/>
      <c r="C10" s="478"/>
      <c r="D10" s="478"/>
      <c r="E10" s="478"/>
      <c r="F10" s="478"/>
      <c r="G10" s="478"/>
      <c r="H10" s="478"/>
      <c r="I10" s="478"/>
      <c r="J10" s="478"/>
      <c r="K10" s="478"/>
      <c r="L10" s="27">
        <f>L8</f>
        <v>600</v>
      </c>
      <c r="M10" s="27"/>
      <c r="N10" s="27">
        <f t="shared" ref="N10:R10" si="0">N8</f>
        <v>0</v>
      </c>
      <c r="O10" s="27">
        <f t="shared" si="0"/>
        <v>600</v>
      </c>
      <c r="P10" s="27">
        <f t="shared" si="0"/>
        <v>0</v>
      </c>
      <c r="Q10" s="27">
        <f t="shared" si="0"/>
        <v>600</v>
      </c>
      <c r="R10" s="27">
        <f t="shared" si="0"/>
        <v>0</v>
      </c>
      <c r="S10" s="470"/>
    </row>
    <row r="11" spans="1:21" s="6" customFormat="1">
      <c r="A11" s="5"/>
      <c r="B11" s="5"/>
      <c r="C11" s="5"/>
      <c r="D11" s="5"/>
      <c r="E11" s="5"/>
      <c r="F11" s="5"/>
      <c r="G11" s="5"/>
      <c r="H11" s="19"/>
      <c r="I11" s="19"/>
      <c r="J11" s="20"/>
      <c r="K11" s="16"/>
      <c r="L11" s="17"/>
      <c r="M11" s="45"/>
      <c r="N11" s="18"/>
      <c r="S11" s="15"/>
    </row>
    <row r="12" spans="1:21" s="6" customFormat="1">
      <c r="A12" s="5"/>
      <c r="B12" s="5"/>
      <c r="C12" s="5"/>
      <c r="D12" s="5"/>
      <c r="E12" s="5"/>
      <c r="F12" s="5"/>
      <c r="G12" s="5"/>
      <c r="H12" s="5"/>
      <c r="I12" s="5"/>
      <c r="J12" s="10"/>
      <c r="K12" s="22"/>
      <c r="L12" s="23"/>
      <c r="M12" s="46"/>
      <c r="S12" s="15"/>
    </row>
    <row r="13" spans="1:21" s="6" customFormat="1">
      <c r="A13" s="5"/>
      <c r="B13" s="5"/>
      <c r="C13" s="5"/>
      <c r="D13" s="5"/>
      <c r="E13" s="5"/>
      <c r="F13" s="5"/>
      <c r="G13" s="5"/>
      <c r="H13" s="5"/>
      <c r="I13" s="5"/>
      <c r="J13" s="10"/>
      <c r="K13" s="22"/>
      <c r="L13" s="23"/>
      <c r="M13" s="46"/>
      <c r="S13" s="15"/>
    </row>
    <row r="14" spans="1:21" s="6" customFormat="1">
      <c r="A14" s="5"/>
      <c r="B14" s="5"/>
      <c r="C14" s="5"/>
      <c r="D14" s="5"/>
      <c r="E14" s="5"/>
      <c r="F14" s="5"/>
      <c r="G14" s="5"/>
      <c r="H14" s="5"/>
      <c r="I14" s="5"/>
      <c r="J14" s="10"/>
      <c r="K14" s="22"/>
      <c r="L14" s="23"/>
      <c r="M14" s="46"/>
      <c r="S14" s="15"/>
    </row>
    <row r="15" spans="1:21" s="6" customFormat="1">
      <c r="A15" s="5"/>
      <c r="B15" s="5"/>
      <c r="C15" s="5"/>
      <c r="D15" s="5"/>
      <c r="E15" s="5"/>
      <c r="F15" s="5"/>
      <c r="G15" s="5"/>
      <c r="H15" s="5"/>
      <c r="I15" s="5"/>
      <c r="J15" s="10"/>
      <c r="K15" s="22"/>
      <c r="L15" s="23"/>
      <c r="M15" s="46"/>
      <c r="S15" s="15"/>
    </row>
    <row r="16" spans="1:21" s="6" customFormat="1">
      <c r="A16" s="5"/>
      <c r="B16" s="5"/>
      <c r="C16" s="5"/>
      <c r="D16" s="5"/>
      <c r="E16" s="5"/>
      <c r="F16" s="5"/>
      <c r="G16" s="5"/>
      <c r="H16" s="5"/>
      <c r="I16" s="5"/>
      <c r="J16" s="10"/>
      <c r="K16" s="22"/>
      <c r="L16" s="23"/>
      <c r="M16" s="46"/>
      <c r="S16" s="15"/>
    </row>
    <row r="17" spans="1:19" s="6" customFormat="1">
      <c r="A17" s="5"/>
      <c r="B17" s="5"/>
      <c r="C17" s="5"/>
      <c r="D17" s="5"/>
      <c r="E17" s="5"/>
      <c r="F17" s="5"/>
      <c r="G17" s="5"/>
      <c r="H17" s="5"/>
      <c r="I17" s="5"/>
      <c r="J17" s="10"/>
      <c r="K17" s="22"/>
      <c r="L17" s="23"/>
      <c r="M17" s="46"/>
      <c r="S17" s="15"/>
    </row>
    <row r="18" spans="1:19" s="6" customFormat="1">
      <c r="A18" s="5"/>
      <c r="B18" s="5"/>
      <c r="C18" s="5"/>
      <c r="D18" s="5"/>
      <c r="E18" s="5"/>
      <c r="F18" s="5"/>
      <c r="G18" s="5"/>
      <c r="H18" s="5"/>
      <c r="I18" s="5"/>
      <c r="J18" s="10"/>
      <c r="K18" s="22"/>
      <c r="L18" s="23"/>
      <c r="M18" s="46"/>
      <c r="S18" s="15"/>
    </row>
    <row r="19" spans="1:19" s="6" customFormat="1">
      <c r="A19" s="5"/>
      <c r="B19" s="5"/>
      <c r="C19" s="5"/>
      <c r="D19" s="5"/>
      <c r="E19" s="5"/>
      <c r="F19" s="5"/>
      <c r="G19" s="5"/>
      <c r="H19" s="5"/>
      <c r="I19" s="5"/>
      <c r="J19" s="10"/>
      <c r="K19" s="22"/>
      <c r="L19" s="23"/>
      <c r="M19" s="46"/>
      <c r="S19" s="15"/>
    </row>
    <row r="20" spans="1:19" s="6" customFormat="1">
      <c r="A20" s="5"/>
      <c r="B20" s="5"/>
      <c r="C20" s="5"/>
      <c r="D20" s="5"/>
      <c r="E20" s="5"/>
      <c r="F20" s="5"/>
      <c r="G20" s="5"/>
      <c r="H20" s="5"/>
      <c r="I20" s="5"/>
      <c r="J20" s="10"/>
      <c r="K20" s="22"/>
      <c r="L20" s="23"/>
      <c r="M20" s="46"/>
      <c r="S20" s="15"/>
    </row>
    <row r="21" spans="1:19" s="6" customFormat="1">
      <c r="A21" s="5"/>
      <c r="B21" s="5"/>
      <c r="C21" s="5"/>
      <c r="D21" s="5"/>
      <c r="E21" s="5"/>
      <c r="F21" s="5"/>
      <c r="G21" s="5"/>
      <c r="H21" s="5"/>
      <c r="I21" s="5"/>
      <c r="J21" s="10"/>
      <c r="K21" s="22"/>
      <c r="L21" s="23"/>
      <c r="M21" s="46"/>
      <c r="S21" s="15"/>
    </row>
    <row r="22" spans="1:19" s="6" customFormat="1">
      <c r="A22" s="5"/>
      <c r="B22" s="5"/>
      <c r="C22" s="5"/>
      <c r="D22" s="5"/>
      <c r="E22" s="5"/>
      <c r="F22" s="5"/>
      <c r="G22" s="5"/>
      <c r="H22" s="5"/>
      <c r="I22" s="5"/>
      <c r="J22" s="10"/>
      <c r="K22" s="22"/>
      <c r="L22" s="23"/>
      <c r="M22" s="46"/>
      <c r="S22" s="15"/>
    </row>
    <row r="23" spans="1:19" s="6" customFormat="1">
      <c r="A23" s="5"/>
      <c r="B23" s="5"/>
      <c r="C23" s="5"/>
      <c r="D23" s="5"/>
      <c r="E23" s="5"/>
      <c r="F23" s="5"/>
      <c r="G23" s="5"/>
      <c r="H23" s="5"/>
      <c r="I23" s="5"/>
      <c r="J23" s="10"/>
      <c r="K23" s="22"/>
      <c r="L23" s="23"/>
      <c r="M23" s="46"/>
      <c r="S23" s="15"/>
    </row>
    <row r="24" spans="1:19" s="6" customFormat="1">
      <c r="A24" s="5"/>
      <c r="B24" s="5"/>
      <c r="C24" s="5"/>
      <c r="D24" s="5"/>
      <c r="E24" s="5"/>
      <c r="F24" s="5"/>
      <c r="G24" s="5"/>
      <c r="H24" s="5"/>
      <c r="I24" s="5"/>
      <c r="J24" s="10"/>
      <c r="K24" s="22"/>
      <c r="L24" s="23"/>
      <c r="M24" s="46"/>
      <c r="S24" s="15"/>
    </row>
    <row r="25" spans="1:19" s="6" customFormat="1">
      <c r="A25" s="5"/>
      <c r="B25" s="5"/>
      <c r="C25" s="5"/>
      <c r="D25" s="5"/>
      <c r="E25" s="5"/>
      <c r="F25" s="5"/>
      <c r="G25" s="5"/>
      <c r="H25" s="5"/>
      <c r="I25" s="5"/>
      <c r="J25" s="10"/>
      <c r="K25" s="22"/>
      <c r="L25" s="23"/>
      <c r="M25" s="46"/>
      <c r="S25" s="15"/>
    </row>
    <row r="26" spans="1:19" s="6" customFormat="1">
      <c r="A26" s="10"/>
      <c r="B26" s="10"/>
      <c r="C26" s="10"/>
      <c r="D26" s="10"/>
      <c r="E26" s="10"/>
      <c r="F26" s="10"/>
      <c r="G26" s="10"/>
      <c r="H26" s="10"/>
      <c r="I26" s="10"/>
      <c r="J26" s="10"/>
      <c r="K26" s="5"/>
      <c r="L26" s="23"/>
      <c r="M26" s="46"/>
      <c r="S26" s="15"/>
    </row>
    <row r="27" spans="1:19" s="6" customFormat="1">
      <c r="A27" s="10"/>
      <c r="B27" s="10"/>
      <c r="C27" s="10"/>
      <c r="D27" s="10"/>
      <c r="E27" s="10"/>
      <c r="F27" s="10"/>
      <c r="G27" s="10"/>
      <c r="H27" s="10"/>
      <c r="I27" s="10"/>
      <c r="J27" s="10"/>
      <c r="K27" s="5"/>
      <c r="L27" s="23"/>
      <c r="M27" s="46"/>
      <c r="S27" s="15"/>
    </row>
  </sheetData>
  <mergeCells count="18">
    <mergeCell ref="S6:S7"/>
    <mergeCell ref="H6:H7"/>
    <mergeCell ref="J6:J7"/>
    <mergeCell ref="K6:K7"/>
    <mergeCell ref="L6:L7"/>
    <mergeCell ref="M6:M7"/>
    <mergeCell ref="O6:Q6"/>
    <mergeCell ref="R6:R7"/>
    <mergeCell ref="N6:N7"/>
    <mergeCell ref="I6:I7"/>
    <mergeCell ref="A5:R5"/>
    <mergeCell ref="A6:A7"/>
    <mergeCell ref="B6:B7"/>
    <mergeCell ref="C6:C7"/>
    <mergeCell ref="D6:D7"/>
    <mergeCell ref="E6:E7"/>
    <mergeCell ref="G6:G7"/>
    <mergeCell ref="F6:F7"/>
  </mergeCells>
  <printOptions horizontalCentered="1"/>
  <pageMargins left="0.70866141732283472" right="0.70866141732283472" top="0.78740157480314965" bottom="0.78740157480314965" header="0.31496062992125984" footer="0.31496062992125984"/>
  <pageSetup paperSize="9" scale="48" firstPageNumber="125"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U23"/>
  <sheetViews>
    <sheetView showGridLines="0" view="pageBreakPreview" zoomScale="80" zoomScaleNormal="66" zoomScaleSheetLayoutView="80" workbookViewId="0">
      <pane ySplit="7" topLeftCell="A8" activePane="bottomLeft" state="frozenSplit"/>
      <selection activeCell="C21" sqref="C21"/>
      <selection pane="bottomLeft" activeCell="C21" sqref="C21"/>
    </sheetView>
  </sheetViews>
  <sheetFormatPr defaultColWidth="9.140625" defaultRowHeight="12.75" outlineLevelCol="1"/>
  <cols>
    <col min="1" max="1" width="5.7109375" style="10" customWidth="1"/>
    <col min="2" max="2" width="6" style="10" hidden="1" customWidth="1"/>
    <col min="3" max="4" width="5.5703125" style="10" hidden="1" customWidth="1" outlineLevel="1"/>
    <col min="5" max="5" width="7.7109375" style="10" customWidth="1" outlineLevel="1"/>
    <col min="6" max="6" width="3.7109375" style="10" hidden="1" customWidth="1" outlineLevel="1"/>
    <col min="7" max="7" width="14" style="10" hidden="1" customWidth="1" outlineLevel="1"/>
    <col min="8" max="8" width="77.42578125" style="10" customWidth="1" collapsed="1"/>
    <col min="9" max="9" width="70.7109375" style="10" customWidth="1"/>
    <col min="10" max="10" width="7.140625" style="10" customWidth="1"/>
    <col min="11" max="11" width="14.7109375" style="5" customWidth="1"/>
    <col min="12" max="12" width="14.28515625" style="6" customWidth="1"/>
    <col min="13" max="13" width="13.7109375" style="46"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10.42578125" style="46" hidden="1" customWidth="1"/>
    <col min="20" max="20" width="43.5703125" style="15" hidden="1" customWidth="1"/>
    <col min="21" max="21" width="9.140625" style="10" hidden="1" customWidth="1"/>
    <col min="22" max="22" width="0" style="10" hidden="1" customWidth="1"/>
    <col min="23" max="16384" width="9.140625" style="10"/>
  </cols>
  <sheetData>
    <row r="1" spans="1:21" ht="18">
      <c r="A1" s="1" t="s">
        <v>24</v>
      </c>
      <c r="B1" s="2"/>
      <c r="C1" s="2"/>
      <c r="D1" s="2"/>
      <c r="E1" s="2"/>
      <c r="F1" s="2"/>
      <c r="G1" s="2"/>
      <c r="H1" s="3"/>
      <c r="I1" s="4"/>
      <c r="J1" s="2"/>
      <c r="M1" s="43"/>
      <c r="N1" s="7"/>
      <c r="P1" s="7"/>
      <c r="Q1" s="7"/>
      <c r="R1" s="48"/>
      <c r="S1" s="137"/>
      <c r="T1" s="8"/>
      <c r="U1" s="9"/>
    </row>
    <row r="2" spans="1:21" ht="18">
      <c r="A2" s="11" t="s">
        <v>23</v>
      </c>
      <c r="B2" s="11"/>
      <c r="C2" s="11"/>
      <c r="E2" s="11"/>
      <c r="F2" s="11"/>
      <c r="G2" s="11"/>
      <c r="H2" s="11" t="s">
        <v>32</v>
      </c>
      <c r="I2" s="419" t="s">
        <v>31</v>
      </c>
      <c r="J2" s="28"/>
      <c r="M2" s="44"/>
      <c r="N2" s="13"/>
      <c r="P2" s="13"/>
      <c r="Q2" s="13"/>
      <c r="R2" s="13"/>
      <c r="S2" s="44"/>
      <c r="T2" s="14"/>
      <c r="U2" s="9"/>
    </row>
    <row r="3" spans="1:21" ht="17.25" customHeight="1">
      <c r="A3" s="11"/>
      <c r="B3" s="11"/>
      <c r="C3" s="11"/>
      <c r="E3" s="11"/>
      <c r="F3" s="11"/>
      <c r="G3" s="11"/>
      <c r="H3" s="11" t="s">
        <v>17</v>
      </c>
      <c r="I3" s="12"/>
      <c r="J3" s="11"/>
      <c r="M3" s="44"/>
      <c r="N3" s="13"/>
      <c r="P3" s="13"/>
      <c r="Q3" s="13"/>
      <c r="T3" s="14"/>
      <c r="U3" s="9"/>
    </row>
    <row r="4" spans="1:21" ht="17.25" customHeight="1">
      <c r="A4" s="11"/>
      <c r="B4" s="11"/>
      <c r="C4" s="11"/>
      <c r="D4" s="11"/>
      <c r="E4" s="11"/>
      <c r="F4" s="11"/>
      <c r="G4" s="11"/>
      <c r="H4" s="11"/>
      <c r="I4" s="12"/>
      <c r="J4" s="11"/>
      <c r="M4" s="44"/>
      <c r="N4" s="13"/>
      <c r="P4" s="13"/>
      <c r="Q4" s="13"/>
      <c r="R4" s="38" t="s">
        <v>19</v>
      </c>
      <c r="S4" s="138"/>
      <c r="T4" s="14"/>
      <c r="U4" s="9"/>
    </row>
    <row r="5" spans="1:21" ht="25.5" customHeight="1">
      <c r="A5" s="632" t="s">
        <v>648</v>
      </c>
      <c r="B5" s="632"/>
      <c r="C5" s="632"/>
      <c r="D5" s="632"/>
      <c r="E5" s="632"/>
      <c r="F5" s="632"/>
      <c r="G5" s="632"/>
      <c r="H5" s="632"/>
      <c r="I5" s="632"/>
      <c r="J5" s="632"/>
      <c r="K5" s="632"/>
      <c r="L5" s="632"/>
      <c r="M5" s="632"/>
      <c r="N5" s="632"/>
      <c r="O5" s="632"/>
      <c r="P5" s="632"/>
      <c r="Q5" s="632"/>
      <c r="R5" s="632"/>
      <c r="S5" s="139"/>
      <c r="T5" s="39"/>
    </row>
    <row r="6" spans="1:21" ht="25.5" customHeight="1">
      <c r="A6" s="633" t="s">
        <v>0</v>
      </c>
      <c r="B6" s="633" t="s">
        <v>1</v>
      </c>
      <c r="C6" s="634" t="s">
        <v>3</v>
      </c>
      <c r="D6" s="634" t="s">
        <v>4</v>
      </c>
      <c r="E6" s="634" t="s">
        <v>22</v>
      </c>
      <c r="F6" s="634" t="s">
        <v>5</v>
      </c>
      <c r="G6" s="634" t="s">
        <v>2</v>
      </c>
      <c r="H6" s="634" t="s">
        <v>6</v>
      </c>
      <c r="I6" s="635" t="s">
        <v>7</v>
      </c>
      <c r="J6" s="644" t="s">
        <v>8</v>
      </c>
      <c r="K6" s="635" t="s">
        <v>9</v>
      </c>
      <c r="L6" s="635" t="s">
        <v>15</v>
      </c>
      <c r="M6" s="635" t="s">
        <v>10</v>
      </c>
      <c r="N6" s="636" t="s">
        <v>28</v>
      </c>
      <c r="O6" s="645" t="s">
        <v>27</v>
      </c>
      <c r="P6" s="645"/>
      <c r="Q6" s="645"/>
      <c r="R6" s="636" t="s">
        <v>29</v>
      </c>
      <c r="S6" s="679" t="s">
        <v>246</v>
      </c>
      <c r="T6" s="636"/>
    </row>
    <row r="7" spans="1:21" ht="58.7" customHeight="1">
      <c r="A7" s="633"/>
      <c r="B7" s="633"/>
      <c r="C7" s="634"/>
      <c r="D7" s="634"/>
      <c r="E7" s="634"/>
      <c r="F7" s="634"/>
      <c r="G7" s="634"/>
      <c r="H7" s="634"/>
      <c r="I7" s="635"/>
      <c r="J7" s="644"/>
      <c r="K7" s="635"/>
      <c r="L7" s="635"/>
      <c r="M7" s="635"/>
      <c r="N7" s="636"/>
      <c r="O7" s="511" t="s">
        <v>16</v>
      </c>
      <c r="P7" s="511" t="s">
        <v>25</v>
      </c>
      <c r="Q7" s="511" t="s">
        <v>12</v>
      </c>
      <c r="R7" s="636"/>
      <c r="S7" s="680"/>
      <c r="T7" s="636"/>
    </row>
    <row r="8" spans="1:21" s="31" customFormat="1" ht="25.5" customHeight="1">
      <c r="A8" s="55" t="s">
        <v>13</v>
      </c>
      <c r="B8" s="55"/>
      <c r="C8" s="55"/>
      <c r="D8" s="55"/>
      <c r="E8" s="55"/>
      <c r="F8" s="55"/>
      <c r="G8" s="55"/>
      <c r="H8" s="55"/>
      <c r="I8" s="55"/>
      <c r="J8" s="55"/>
      <c r="K8" s="55"/>
      <c r="L8" s="29">
        <f>SUM(L9:L14)</f>
        <v>26935</v>
      </c>
      <c r="M8" s="29"/>
      <c r="N8" s="29">
        <f>SUM(N9:N14)</f>
        <v>12344</v>
      </c>
      <c r="O8" s="29">
        <f>SUM(O9:O14)</f>
        <v>14591</v>
      </c>
      <c r="P8" s="29">
        <f>SUM(P9:P14)</f>
        <v>0</v>
      </c>
      <c r="Q8" s="29">
        <f>SUM(Q9:Q14)</f>
        <v>14591</v>
      </c>
      <c r="R8" s="29">
        <f>SUM(R9:R14)</f>
        <v>0</v>
      </c>
      <c r="S8" s="536"/>
      <c r="T8" s="30"/>
    </row>
    <row r="9" spans="1:21" s="31" customFormat="1" ht="42.75" customHeight="1">
      <c r="A9" s="518">
        <v>1</v>
      </c>
      <c r="B9" s="518" t="s">
        <v>42</v>
      </c>
      <c r="C9" s="518" t="s">
        <v>225</v>
      </c>
      <c r="D9" s="518">
        <v>6121</v>
      </c>
      <c r="E9" s="518">
        <v>61</v>
      </c>
      <c r="F9" s="518">
        <v>14</v>
      </c>
      <c r="G9" s="33">
        <v>60005100299</v>
      </c>
      <c r="H9" s="525" t="s">
        <v>226</v>
      </c>
      <c r="I9" s="522" t="s">
        <v>227</v>
      </c>
      <c r="J9" s="518"/>
      <c r="K9" s="518" t="s">
        <v>47</v>
      </c>
      <c r="L9" s="104">
        <v>1300</v>
      </c>
      <c r="M9" s="102" t="s">
        <v>49</v>
      </c>
      <c r="N9" s="103">
        <v>0</v>
      </c>
      <c r="O9" s="105">
        <f t="shared" ref="O9" si="0">P9+Q9</f>
        <v>1300</v>
      </c>
      <c r="P9" s="103">
        <v>0</v>
      </c>
      <c r="Q9" s="53">
        <v>1300</v>
      </c>
      <c r="R9" s="519">
        <f t="shared" ref="R9" si="1">L9-N9-O9</f>
        <v>0</v>
      </c>
      <c r="S9" s="538">
        <v>2</v>
      </c>
      <c r="T9" s="30"/>
    </row>
    <row r="10" spans="1:21" s="36" customFormat="1" ht="64.5" customHeight="1">
      <c r="A10" s="518">
        <v>2</v>
      </c>
      <c r="B10" s="518" t="s">
        <v>42</v>
      </c>
      <c r="C10" s="518">
        <v>3533</v>
      </c>
      <c r="D10" s="518">
        <v>6121</v>
      </c>
      <c r="E10" s="33">
        <v>61</v>
      </c>
      <c r="F10" s="518">
        <v>14</v>
      </c>
      <c r="G10" s="518">
        <v>60005101175</v>
      </c>
      <c r="H10" s="364" t="s">
        <v>39</v>
      </c>
      <c r="I10" s="522" t="s">
        <v>44</v>
      </c>
      <c r="J10" s="518"/>
      <c r="K10" s="518" t="s">
        <v>47</v>
      </c>
      <c r="L10" s="519">
        <v>21035</v>
      </c>
      <c r="M10" s="37" t="s">
        <v>49</v>
      </c>
      <c r="N10" s="521">
        <v>8344</v>
      </c>
      <c r="O10" s="523">
        <f>P10+Q10</f>
        <v>12691</v>
      </c>
      <c r="P10" s="42">
        <v>0</v>
      </c>
      <c r="Q10" s="53">
        <v>12691</v>
      </c>
      <c r="R10" s="42">
        <f>L10-O10-N10</f>
        <v>0</v>
      </c>
      <c r="S10" s="537">
        <v>3</v>
      </c>
      <c r="T10" s="25"/>
    </row>
    <row r="11" spans="1:21" ht="66" customHeight="1">
      <c r="A11" s="518">
        <v>3</v>
      </c>
      <c r="B11" s="518" t="s">
        <v>43</v>
      </c>
      <c r="C11" s="518">
        <v>3533</v>
      </c>
      <c r="D11" s="518">
        <v>6121</v>
      </c>
      <c r="E11" s="518">
        <v>61</v>
      </c>
      <c r="F11" s="518">
        <v>14</v>
      </c>
      <c r="G11" s="518">
        <v>60005101125</v>
      </c>
      <c r="H11" s="489" t="s">
        <v>51</v>
      </c>
      <c r="I11" s="92" t="s">
        <v>667</v>
      </c>
      <c r="J11" s="518"/>
      <c r="K11" s="518" t="s">
        <v>48</v>
      </c>
      <c r="L11" s="519">
        <v>4600</v>
      </c>
      <c r="M11" s="520">
        <v>2020</v>
      </c>
      <c r="N11" s="521">
        <v>4000</v>
      </c>
      <c r="O11" s="523">
        <f t="shared" ref="O11" si="2">P11+Q11</f>
        <v>600</v>
      </c>
      <c r="P11" s="521">
        <v>0</v>
      </c>
      <c r="Q11" s="54">
        <v>600</v>
      </c>
      <c r="R11" s="519">
        <f t="shared" ref="R11:R14" si="3">L11-O11-N11</f>
        <v>0</v>
      </c>
      <c r="S11" s="538">
        <v>3</v>
      </c>
      <c r="T11" s="25"/>
    </row>
    <row r="12" spans="1:21" ht="15.75" hidden="1">
      <c r="A12" s="518"/>
      <c r="B12" s="518"/>
      <c r="C12" s="518"/>
      <c r="D12" s="518"/>
      <c r="E12" s="518"/>
      <c r="F12" s="518"/>
      <c r="G12" s="524"/>
      <c r="H12" s="35"/>
      <c r="I12" s="92"/>
      <c r="J12" s="518"/>
      <c r="K12" s="518"/>
      <c r="L12" s="519"/>
      <c r="M12" s="520"/>
      <c r="N12" s="521"/>
      <c r="O12" s="523">
        <f>P12+Q12</f>
        <v>0</v>
      </c>
      <c r="P12" s="521"/>
      <c r="Q12" s="523"/>
      <c r="R12" s="519">
        <f t="shared" ref="R12" si="4">L12-O12-N12</f>
        <v>0</v>
      </c>
      <c r="S12" s="538"/>
      <c r="T12" s="25"/>
    </row>
    <row r="13" spans="1:21" ht="15.75" hidden="1">
      <c r="A13" s="518"/>
      <c r="B13" s="518"/>
      <c r="C13" s="518"/>
      <c r="D13" s="518"/>
      <c r="E13" s="518"/>
      <c r="F13" s="518"/>
      <c r="G13" s="524"/>
      <c r="H13" s="35"/>
      <c r="I13" s="92"/>
      <c r="J13" s="518"/>
      <c r="K13" s="518"/>
      <c r="L13" s="519"/>
      <c r="M13" s="520"/>
      <c r="N13" s="521"/>
      <c r="O13" s="523">
        <f>P13+Q13</f>
        <v>0</v>
      </c>
      <c r="P13" s="521"/>
      <c r="Q13" s="523"/>
      <c r="R13" s="519">
        <f t="shared" ref="R13" si="5">L13-O13-N13</f>
        <v>0</v>
      </c>
      <c r="S13" s="538"/>
      <c r="T13" s="25"/>
    </row>
    <row r="14" spans="1:21" ht="15.75" hidden="1">
      <c r="A14" s="518"/>
      <c r="B14" s="518"/>
      <c r="C14" s="518"/>
      <c r="D14" s="518"/>
      <c r="E14" s="518"/>
      <c r="F14" s="518"/>
      <c r="G14" s="524"/>
      <c r="H14" s="35"/>
      <c r="I14" s="92"/>
      <c r="J14" s="518"/>
      <c r="K14" s="518"/>
      <c r="L14" s="519"/>
      <c r="M14" s="520"/>
      <c r="N14" s="521"/>
      <c r="O14" s="523">
        <f>P14+Q14</f>
        <v>0</v>
      </c>
      <c r="P14" s="521"/>
      <c r="Q14" s="523"/>
      <c r="R14" s="519">
        <f t="shared" si="3"/>
        <v>0</v>
      </c>
      <c r="S14" s="538"/>
      <c r="T14" s="25"/>
    </row>
    <row r="15" spans="1:21" s="31" customFormat="1" ht="20.25" hidden="1">
      <c r="A15" s="55" t="s">
        <v>14</v>
      </c>
      <c r="B15" s="55"/>
      <c r="C15" s="55"/>
      <c r="D15" s="55"/>
      <c r="E15" s="55"/>
      <c r="F15" s="55"/>
      <c r="G15" s="55"/>
      <c r="H15" s="55"/>
      <c r="I15" s="56"/>
      <c r="J15" s="55"/>
      <c r="K15" s="55"/>
      <c r="L15" s="29">
        <f>SUM(L16:L18)</f>
        <v>0</v>
      </c>
      <c r="M15" s="40"/>
      <c r="N15" s="29">
        <f>SUM(N16:N18)</f>
        <v>0</v>
      </c>
      <c r="O15" s="29">
        <f>SUM(O16:O18)</f>
        <v>0</v>
      </c>
      <c r="P15" s="29">
        <f>SUM(P16:P18)</f>
        <v>0</v>
      </c>
      <c r="Q15" s="29">
        <f>SUM(Q16:Q18)</f>
        <v>0</v>
      </c>
      <c r="R15" s="29">
        <f>SUM(R16:R18)</f>
        <v>0</v>
      </c>
      <c r="S15" s="536"/>
      <c r="T15" s="30"/>
    </row>
    <row r="16" spans="1:21" ht="50.25" hidden="1" customHeight="1">
      <c r="A16" s="518">
        <v>1</v>
      </c>
      <c r="B16" s="518"/>
      <c r="C16" s="518"/>
      <c r="D16" s="518"/>
      <c r="E16" s="33"/>
      <c r="F16" s="518"/>
      <c r="G16" s="524"/>
      <c r="H16" s="35"/>
      <c r="I16" s="522"/>
      <c r="J16" s="518"/>
      <c r="K16" s="518"/>
      <c r="L16" s="519"/>
      <c r="M16" s="37"/>
      <c r="N16" s="521"/>
      <c r="O16" s="523">
        <f t="shared" ref="O16" si="6">P16+Q16</f>
        <v>0</v>
      </c>
      <c r="P16" s="521"/>
      <c r="Q16" s="523"/>
      <c r="R16" s="519">
        <f t="shared" ref="R16:R18" si="7">L16-O16-N16</f>
        <v>0</v>
      </c>
      <c r="S16" s="538"/>
      <c r="T16" s="25"/>
      <c r="U16" s="10" t="s">
        <v>20</v>
      </c>
    </row>
    <row r="17" spans="1:21" s="34" customFormat="1" ht="38.25" hidden="1">
      <c r="A17" s="518">
        <v>2</v>
      </c>
      <c r="B17" s="518"/>
      <c r="C17" s="518"/>
      <c r="D17" s="518"/>
      <c r="E17" s="33"/>
      <c r="F17" s="518"/>
      <c r="G17" s="33"/>
      <c r="H17" s="35"/>
      <c r="I17" s="522"/>
      <c r="J17" s="518"/>
      <c r="K17" s="518"/>
      <c r="L17" s="519"/>
      <c r="M17" s="37"/>
      <c r="N17" s="521"/>
      <c r="O17" s="523">
        <f t="shared" ref="O17:O18" si="8">P17+Q17</f>
        <v>0</v>
      </c>
      <c r="P17" s="521"/>
      <c r="Q17" s="523"/>
      <c r="R17" s="519">
        <f t="shared" si="7"/>
        <v>0</v>
      </c>
      <c r="S17" s="538"/>
      <c r="T17" s="32" t="s">
        <v>26</v>
      </c>
      <c r="U17" s="34" t="s">
        <v>21</v>
      </c>
    </row>
    <row r="18" spans="1:21" s="34" customFormat="1" ht="15.75" hidden="1">
      <c r="A18" s="518">
        <v>3</v>
      </c>
      <c r="B18" s="518"/>
      <c r="C18" s="518"/>
      <c r="D18" s="518"/>
      <c r="E18" s="33"/>
      <c r="F18" s="518"/>
      <c r="G18" s="33"/>
      <c r="H18" s="35"/>
      <c r="I18" s="522"/>
      <c r="J18" s="518"/>
      <c r="K18" s="518"/>
      <c r="L18" s="519"/>
      <c r="M18" s="37"/>
      <c r="N18" s="521"/>
      <c r="O18" s="523">
        <f t="shared" si="8"/>
        <v>0</v>
      </c>
      <c r="P18" s="521">
        <v>0</v>
      </c>
      <c r="Q18" s="523"/>
      <c r="R18" s="519">
        <f t="shared" si="7"/>
        <v>0</v>
      </c>
      <c r="S18" s="538"/>
      <c r="T18" s="32"/>
    </row>
    <row r="19" spans="1:21" s="31" customFormat="1" ht="20.25">
      <c r="A19" s="55" t="s">
        <v>40</v>
      </c>
      <c r="B19" s="55"/>
      <c r="C19" s="55"/>
      <c r="D19" s="55"/>
      <c r="E19" s="55"/>
      <c r="F19" s="55"/>
      <c r="G19" s="55"/>
      <c r="H19" s="55"/>
      <c r="I19" s="56"/>
      <c r="J19" s="55"/>
      <c r="K19" s="55"/>
      <c r="L19" s="29">
        <f>SUM(L20:L22)</f>
        <v>97000</v>
      </c>
      <c r="M19" s="40"/>
      <c r="N19" s="29">
        <f>SUM(N20:N22)</f>
        <v>0</v>
      </c>
      <c r="O19" s="29">
        <f>SUM(O20:O22)</f>
        <v>3900</v>
      </c>
      <c r="P19" s="29">
        <f>SUM(P20:P22)</f>
        <v>0</v>
      </c>
      <c r="Q19" s="29">
        <f>SUM(Q20:Q22)</f>
        <v>3900</v>
      </c>
      <c r="R19" s="29">
        <f>SUM(R20:R22)</f>
        <v>93100</v>
      </c>
      <c r="S19" s="536"/>
      <c r="T19" s="30"/>
    </row>
    <row r="20" spans="1:21" s="34" customFormat="1" ht="64.5" customHeight="1">
      <c r="A20" s="518">
        <v>1</v>
      </c>
      <c r="B20" s="518" t="s">
        <v>36</v>
      </c>
      <c r="C20" s="518">
        <v>3533</v>
      </c>
      <c r="D20" s="518">
        <v>6121</v>
      </c>
      <c r="E20" s="33">
        <v>61</v>
      </c>
      <c r="F20" s="518">
        <v>14</v>
      </c>
      <c r="G20" s="518">
        <v>60005101457</v>
      </c>
      <c r="H20" s="364" t="s">
        <v>35</v>
      </c>
      <c r="I20" s="522" t="s">
        <v>581</v>
      </c>
      <c r="J20" s="518"/>
      <c r="K20" s="518" t="s">
        <v>37</v>
      </c>
      <c r="L20" s="519">
        <v>42000</v>
      </c>
      <c r="M20" s="37" t="s">
        <v>38</v>
      </c>
      <c r="N20" s="521">
        <v>0</v>
      </c>
      <c r="O20" s="523">
        <f t="shared" ref="O20:O22" si="9">P20+Q20</f>
        <v>2700</v>
      </c>
      <c r="P20" s="521">
        <v>0</v>
      </c>
      <c r="Q20" s="54">
        <v>2700</v>
      </c>
      <c r="R20" s="519">
        <f>L20-O20-N20</f>
        <v>39300</v>
      </c>
      <c r="S20" s="538">
        <v>3</v>
      </c>
      <c r="T20" s="32"/>
      <c r="U20" s="34" t="s">
        <v>21</v>
      </c>
    </row>
    <row r="21" spans="1:21" ht="64.5" customHeight="1">
      <c r="A21" s="518">
        <v>2</v>
      </c>
      <c r="B21" s="518" t="s">
        <v>41</v>
      </c>
      <c r="C21" s="518">
        <v>3533</v>
      </c>
      <c r="D21" s="518">
        <v>6121</v>
      </c>
      <c r="E21" s="33">
        <v>61</v>
      </c>
      <c r="F21" s="518">
        <v>14</v>
      </c>
      <c r="G21" s="518">
        <v>60005101482</v>
      </c>
      <c r="H21" s="364" t="s">
        <v>174</v>
      </c>
      <c r="I21" s="522" t="s">
        <v>175</v>
      </c>
      <c r="J21" s="518"/>
      <c r="K21" s="518" t="s">
        <v>109</v>
      </c>
      <c r="L21" s="519">
        <v>30000</v>
      </c>
      <c r="M21" s="37" t="s">
        <v>38</v>
      </c>
      <c r="N21" s="521">
        <v>0</v>
      </c>
      <c r="O21" s="523">
        <f>P21+Q21</f>
        <v>600</v>
      </c>
      <c r="P21" s="521">
        <v>0</v>
      </c>
      <c r="Q21" s="53">
        <v>600</v>
      </c>
      <c r="R21" s="519">
        <f>L21-O21-N21</f>
        <v>29400</v>
      </c>
      <c r="S21" s="538">
        <v>3</v>
      </c>
      <c r="T21" s="25"/>
      <c r="U21" s="10" t="s">
        <v>20</v>
      </c>
    </row>
    <row r="22" spans="1:21" s="34" customFormat="1" ht="64.5" customHeight="1">
      <c r="A22" s="518">
        <v>3</v>
      </c>
      <c r="B22" s="518" t="s">
        <v>43</v>
      </c>
      <c r="C22" s="518">
        <v>3533</v>
      </c>
      <c r="D22" s="518">
        <v>6121</v>
      </c>
      <c r="E22" s="33">
        <v>61</v>
      </c>
      <c r="F22" s="518">
        <v>14</v>
      </c>
      <c r="G22" s="518">
        <v>60005101484</v>
      </c>
      <c r="H22" s="489" t="s">
        <v>176</v>
      </c>
      <c r="I22" s="522" t="s">
        <v>177</v>
      </c>
      <c r="J22" s="518"/>
      <c r="K22" s="518" t="s">
        <v>109</v>
      </c>
      <c r="L22" s="519">
        <v>25000</v>
      </c>
      <c r="M22" s="37" t="s">
        <v>38</v>
      </c>
      <c r="N22" s="521">
        <v>0</v>
      </c>
      <c r="O22" s="523">
        <f t="shared" si="9"/>
        <v>600</v>
      </c>
      <c r="P22" s="521">
        <v>0</v>
      </c>
      <c r="Q22" s="54">
        <v>600</v>
      </c>
      <c r="R22" s="519">
        <f t="shared" ref="R22" si="10">L22-O22-N22</f>
        <v>24400</v>
      </c>
      <c r="S22" s="538">
        <v>3</v>
      </c>
      <c r="T22" s="32"/>
    </row>
    <row r="23" spans="1:21" ht="35.25" customHeight="1">
      <c r="A23" s="478" t="s">
        <v>34</v>
      </c>
      <c r="B23" s="478"/>
      <c r="C23" s="478"/>
      <c r="D23" s="478"/>
      <c r="E23" s="478"/>
      <c r="F23" s="478"/>
      <c r="G23" s="478"/>
      <c r="H23" s="478"/>
      <c r="I23" s="478"/>
      <c r="J23" s="478"/>
      <c r="K23" s="478"/>
      <c r="L23" s="27">
        <f>+L15+L8+L19</f>
        <v>123935</v>
      </c>
      <c r="M23" s="41"/>
      <c r="N23" s="27">
        <f>+N15+N8+N19</f>
        <v>12344</v>
      </c>
      <c r="O23" s="27">
        <f>+O15+O8+O19</f>
        <v>18491</v>
      </c>
      <c r="P23" s="27">
        <f>+P15+P8+P19</f>
        <v>0</v>
      </c>
      <c r="Q23" s="27">
        <f>+Q15+Q8+Q19</f>
        <v>18491</v>
      </c>
      <c r="R23" s="27">
        <f>+R15+R8+R19</f>
        <v>93100</v>
      </c>
      <c r="S23" s="540"/>
      <c r="T23" s="24"/>
    </row>
  </sheetData>
  <sortState ref="G8:V24">
    <sortCondition ref="G8"/>
  </sortState>
  <mergeCells count="19">
    <mergeCell ref="A5:R5"/>
    <mergeCell ref="E6:E7"/>
    <mergeCell ref="A6:A7"/>
    <mergeCell ref="B6:B7"/>
    <mergeCell ref="G6:G7"/>
    <mergeCell ref="C6:C7"/>
    <mergeCell ref="D6:D7"/>
    <mergeCell ref="F6:F7"/>
    <mergeCell ref="H6:H7"/>
    <mergeCell ref="I6:I7"/>
    <mergeCell ref="J6:J7"/>
    <mergeCell ref="T6:T7"/>
    <mergeCell ref="K6:K7"/>
    <mergeCell ref="L6:L7"/>
    <mergeCell ref="M6:M7"/>
    <mergeCell ref="N6:N7"/>
    <mergeCell ref="O6:Q6"/>
    <mergeCell ref="R6:R7"/>
    <mergeCell ref="S6:S7"/>
  </mergeCells>
  <printOptions horizontalCentered="1"/>
  <pageMargins left="0.70866141732283472" right="0.70866141732283472" top="0.78740157480314965" bottom="0.78740157480314965" header="0.31496062992125984" footer="0.31496062992125984"/>
  <pageSetup paperSize="9" scale="47" firstPageNumber="126"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U21"/>
  <sheetViews>
    <sheetView showGridLines="0" view="pageBreakPreview" zoomScale="80" zoomScaleNormal="66" zoomScaleSheetLayoutView="80" workbookViewId="0">
      <pane ySplit="7" topLeftCell="A8" activePane="bottomLeft" state="frozenSplit"/>
      <selection activeCell="C21" sqref="C21"/>
      <selection pane="bottomLeft" activeCell="C21" sqref="C21"/>
    </sheetView>
  </sheetViews>
  <sheetFormatPr defaultColWidth="9.140625" defaultRowHeight="12.75" outlineLevelCol="1"/>
  <cols>
    <col min="1" max="1" width="5.7109375" style="10" customWidth="1"/>
    <col min="2" max="2" width="5.85546875" style="10" hidden="1" customWidth="1"/>
    <col min="3" max="4" width="5.5703125" style="10" hidden="1" customWidth="1" outlineLevel="1"/>
    <col min="5" max="5" width="7.7109375" style="10" customWidth="1" outlineLevel="1"/>
    <col min="6" max="6" width="8.7109375" style="10" hidden="1" customWidth="1" outlineLevel="1"/>
    <col min="7" max="7" width="13" style="10" hidden="1" customWidth="1" outlineLevel="1"/>
    <col min="8" max="8" width="70.7109375" style="10" customWidth="1" collapsed="1"/>
    <col min="9" max="9" width="70.7109375" style="10" customWidth="1"/>
    <col min="10" max="10" width="7.140625" style="10" customWidth="1"/>
    <col min="11" max="11" width="14.7109375" style="5" customWidth="1"/>
    <col min="12" max="12" width="14.28515625" style="6" customWidth="1"/>
    <col min="13" max="13" width="13.7109375" style="46" customWidth="1"/>
    <col min="14" max="14" width="15.140625" style="6" customWidth="1"/>
    <col min="15" max="15" width="14.85546875" style="6" customWidth="1"/>
    <col min="16" max="16" width="14.85546875" style="6" bestFit="1" customWidth="1"/>
    <col min="17" max="17" width="14.85546875" style="6" customWidth="1"/>
    <col min="18" max="18" width="15.28515625" style="6" customWidth="1"/>
    <col min="19" max="19" width="10.85546875" style="46" hidden="1" customWidth="1"/>
    <col min="20" max="20" width="43.5703125" style="15" hidden="1" customWidth="1"/>
    <col min="21" max="21" width="9.140625" style="10" customWidth="1"/>
    <col min="22" max="16384" width="9.140625" style="10"/>
  </cols>
  <sheetData>
    <row r="1" spans="1:21" ht="18">
      <c r="A1" s="1" t="s">
        <v>24</v>
      </c>
      <c r="B1" s="2"/>
      <c r="C1" s="2"/>
      <c r="D1" s="2"/>
      <c r="E1" s="2"/>
      <c r="F1" s="2"/>
      <c r="G1" s="2"/>
      <c r="H1" s="3"/>
      <c r="I1" s="4"/>
      <c r="J1" s="2"/>
      <c r="M1" s="43"/>
      <c r="N1" s="7"/>
      <c r="P1" s="7"/>
      <c r="Q1" s="7"/>
      <c r="R1" s="48"/>
      <c r="S1" s="137"/>
      <c r="T1" s="8"/>
      <c r="U1" s="9"/>
    </row>
    <row r="2" spans="1:21" ht="18">
      <c r="A2" s="11" t="s">
        <v>23</v>
      </c>
      <c r="B2" s="11"/>
      <c r="C2" s="11"/>
      <c r="E2" s="11"/>
      <c r="F2" s="11"/>
      <c r="G2" s="11"/>
      <c r="H2" s="11" t="s">
        <v>32</v>
      </c>
      <c r="I2" s="419" t="s">
        <v>31</v>
      </c>
      <c r="J2" s="28"/>
      <c r="M2" s="44"/>
      <c r="N2" s="13"/>
      <c r="P2" s="13"/>
      <c r="Q2" s="13"/>
      <c r="R2" s="13"/>
      <c r="S2" s="44"/>
      <c r="T2" s="14"/>
      <c r="U2" s="9"/>
    </row>
    <row r="3" spans="1:21" ht="17.25" customHeight="1">
      <c r="A3" s="11"/>
      <c r="B3" s="11"/>
      <c r="C3" s="11"/>
      <c r="E3" s="11"/>
      <c r="F3" s="11"/>
      <c r="G3" s="11"/>
      <c r="H3" s="11" t="s">
        <v>17</v>
      </c>
      <c r="I3" s="12"/>
      <c r="J3" s="11"/>
      <c r="M3" s="44"/>
      <c r="N3" s="13"/>
      <c r="P3" s="13"/>
      <c r="Q3" s="13"/>
      <c r="T3" s="14"/>
      <c r="U3" s="9"/>
    </row>
    <row r="4" spans="1:21" ht="17.25" customHeight="1">
      <c r="A4" s="11"/>
      <c r="B4" s="11"/>
      <c r="C4" s="11"/>
      <c r="D4" s="11"/>
      <c r="E4" s="11"/>
      <c r="F4" s="11"/>
      <c r="G4" s="11"/>
      <c r="H4" s="11"/>
      <c r="I4" s="12"/>
      <c r="J4" s="11"/>
      <c r="M4" s="44"/>
      <c r="N4" s="13"/>
      <c r="P4" s="13"/>
      <c r="Q4" s="13"/>
      <c r="R4" s="38" t="s">
        <v>19</v>
      </c>
      <c r="S4" s="138"/>
      <c r="T4" s="14"/>
      <c r="U4" s="9"/>
    </row>
    <row r="5" spans="1:21" ht="25.5" customHeight="1">
      <c r="A5" s="632" t="s">
        <v>651</v>
      </c>
      <c r="B5" s="632"/>
      <c r="C5" s="632"/>
      <c r="D5" s="632"/>
      <c r="E5" s="632"/>
      <c r="F5" s="632"/>
      <c r="G5" s="632"/>
      <c r="H5" s="632"/>
      <c r="I5" s="632"/>
      <c r="J5" s="632"/>
      <c r="K5" s="632"/>
      <c r="L5" s="632"/>
      <c r="M5" s="632"/>
      <c r="N5" s="632"/>
      <c r="O5" s="632"/>
      <c r="P5" s="632"/>
      <c r="Q5" s="632"/>
      <c r="R5" s="632"/>
      <c r="S5" s="139"/>
      <c r="T5" s="39"/>
    </row>
    <row r="6" spans="1:21" ht="25.5" customHeight="1">
      <c r="A6" s="633" t="s">
        <v>0</v>
      </c>
      <c r="B6" s="633" t="s">
        <v>1</v>
      </c>
      <c r="C6" s="634" t="s">
        <v>3</v>
      </c>
      <c r="D6" s="634" t="s">
        <v>4</v>
      </c>
      <c r="E6" s="634" t="s">
        <v>22</v>
      </c>
      <c r="F6" s="634" t="s">
        <v>5</v>
      </c>
      <c r="G6" s="634" t="s">
        <v>2</v>
      </c>
      <c r="H6" s="634" t="s">
        <v>6</v>
      </c>
      <c r="I6" s="635" t="s">
        <v>7</v>
      </c>
      <c r="J6" s="644" t="s">
        <v>8</v>
      </c>
      <c r="K6" s="635" t="s">
        <v>9</v>
      </c>
      <c r="L6" s="635" t="s">
        <v>15</v>
      </c>
      <c r="M6" s="635" t="s">
        <v>10</v>
      </c>
      <c r="N6" s="636" t="s">
        <v>28</v>
      </c>
      <c r="O6" s="645" t="s">
        <v>27</v>
      </c>
      <c r="P6" s="645"/>
      <c r="Q6" s="645"/>
      <c r="R6" s="636" t="s">
        <v>29</v>
      </c>
      <c r="S6" s="679" t="s">
        <v>246</v>
      </c>
      <c r="T6" s="636" t="s">
        <v>11</v>
      </c>
    </row>
    <row r="7" spans="1:21" ht="58.7" customHeight="1">
      <c r="A7" s="633"/>
      <c r="B7" s="633"/>
      <c r="C7" s="634"/>
      <c r="D7" s="634"/>
      <c r="E7" s="634"/>
      <c r="F7" s="634"/>
      <c r="G7" s="634"/>
      <c r="H7" s="634"/>
      <c r="I7" s="635"/>
      <c r="J7" s="644"/>
      <c r="K7" s="635"/>
      <c r="L7" s="635"/>
      <c r="M7" s="635"/>
      <c r="N7" s="636"/>
      <c r="O7" s="511" t="s">
        <v>16</v>
      </c>
      <c r="P7" s="511" t="s">
        <v>59</v>
      </c>
      <c r="Q7" s="511" t="s">
        <v>60</v>
      </c>
      <c r="R7" s="636"/>
      <c r="S7" s="680"/>
      <c r="T7" s="636"/>
    </row>
    <row r="8" spans="1:21" s="31" customFormat="1" ht="25.5" customHeight="1">
      <c r="A8" s="55" t="s">
        <v>13</v>
      </c>
      <c r="B8" s="55"/>
      <c r="C8" s="55"/>
      <c r="D8" s="55"/>
      <c r="E8" s="55"/>
      <c r="F8" s="55"/>
      <c r="G8" s="55"/>
      <c r="H8" s="55"/>
      <c r="I8" s="55"/>
      <c r="J8" s="55"/>
      <c r="K8" s="55"/>
      <c r="L8" s="29">
        <f>SUM(L9:L10)</f>
        <v>12034</v>
      </c>
      <c r="M8" s="40"/>
      <c r="N8" s="29">
        <f>SUM(N9:N10)</f>
        <v>1000</v>
      </c>
      <c r="O8" s="29">
        <f>SUM(O9:O10)</f>
        <v>11034</v>
      </c>
      <c r="P8" s="29">
        <f>SUM(P9:P10)</f>
        <v>2000</v>
      </c>
      <c r="Q8" s="29">
        <f>SUM(Q9:Q10)</f>
        <v>9034</v>
      </c>
      <c r="R8" s="29">
        <f>SUM(R9:R10)</f>
        <v>0</v>
      </c>
      <c r="S8" s="536"/>
      <c r="T8" s="30"/>
    </row>
    <row r="9" spans="1:21" s="50" customFormat="1" ht="64.5" customHeight="1">
      <c r="A9" s="518">
        <v>1</v>
      </c>
      <c r="B9" s="518" t="s">
        <v>57</v>
      </c>
      <c r="C9" s="518" t="s">
        <v>52</v>
      </c>
      <c r="D9" s="518">
        <v>6121</v>
      </c>
      <c r="E9" s="49">
        <v>61</v>
      </c>
      <c r="F9" s="518" t="s">
        <v>53</v>
      </c>
      <c r="G9" s="518">
        <v>60005101093</v>
      </c>
      <c r="H9" s="489" t="s">
        <v>56</v>
      </c>
      <c r="I9" s="51" t="s">
        <v>254</v>
      </c>
      <c r="J9" s="518"/>
      <c r="K9" s="518" t="s">
        <v>47</v>
      </c>
      <c r="L9" s="519">
        <v>7692</v>
      </c>
      <c r="M9" s="520" t="s">
        <v>49</v>
      </c>
      <c r="N9" s="521">
        <v>1000</v>
      </c>
      <c r="O9" s="523">
        <f>P9+Q9</f>
        <v>6692</v>
      </c>
      <c r="P9" s="521">
        <v>2000</v>
      </c>
      <c r="Q9" s="54">
        <v>4692</v>
      </c>
      <c r="R9" s="519">
        <f>L9-N9-O9</f>
        <v>0</v>
      </c>
      <c r="S9" s="538">
        <v>2</v>
      </c>
      <c r="T9" s="25"/>
    </row>
    <row r="10" spans="1:21" ht="50.25" customHeight="1">
      <c r="A10" s="518">
        <v>2</v>
      </c>
      <c r="B10" s="518" t="s">
        <v>42</v>
      </c>
      <c r="C10" s="518" t="s">
        <v>52</v>
      </c>
      <c r="D10" s="518">
        <v>6121</v>
      </c>
      <c r="E10" s="49">
        <v>61</v>
      </c>
      <c r="F10" s="518" t="s">
        <v>55</v>
      </c>
      <c r="G10" s="518">
        <v>60005101485</v>
      </c>
      <c r="H10" s="364" t="s">
        <v>62</v>
      </c>
      <c r="I10" s="522" t="s">
        <v>63</v>
      </c>
      <c r="J10" s="518"/>
      <c r="K10" s="518" t="s">
        <v>46</v>
      </c>
      <c r="L10" s="519">
        <v>4342</v>
      </c>
      <c r="M10" s="37">
        <v>2021</v>
      </c>
      <c r="N10" s="521">
        <v>0</v>
      </c>
      <c r="O10" s="523">
        <f>P10+Q10</f>
        <v>4342</v>
      </c>
      <c r="P10" s="521">
        <v>0</v>
      </c>
      <c r="Q10" s="54">
        <v>4342</v>
      </c>
      <c r="R10" s="519">
        <f>L10-N10-O10</f>
        <v>0</v>
      </c>
      <c r="S10" s="538">
        <v>2</v>
      </c>
      <c r="T10" s="25"/>
    </row>
    <row r="11" spans="1:21" s="31" customFormat="1" ht="20.25" hidden="1">
      <c r="A11" s="55" t="s">
        <v>14</v>
      </c>
      <c r="B11" s="55"/>
      <c r="C11" s="55"/>
      <c r="D11" s="55"/>
      <c r="E11" s="55"/>
      <c r="F11" s="55"/>
      <c r="G11" s="55"/>
      <c r="H11" s="55"/>
      <c r="I11" s="56"/>
      <c r="J11" s="55"/>
      <c r="K11" s="55"/>
      <c r="L11" s="29">
        <f>SUM(L12:L13)</f>
        <v>0</v>
      </c>
      <c r="M11" s="40"/>
      <c r="N11" s="29">
        <f>SUM(N12:N13)</f>
        <v>0</v>
      </c>
      <c r="O11" s="29">
        <f>SUM(O12:O13)</f>
        <v>0</v>
      </c>
      <c r="P11" s="29">
        <f>SUM(P12:P13)</f>
        <v>0</v>
      </c>
      <c r="Q11" s="29">
        <f>SUM(Q12:Q13)</f>
        <v>0</v>
      </c>
      <c r="R11" s="29">
        <f>SUM(R12:R13)</f>
        <v>0</v>
      </c>
      <c r="S11" s="536"/>
      <c r="T11" s="30"/>
    </row>
    <row r="12" spans="1:21" s="34" customFormat="1" ht="38.25" hidden="1">
      <c r="A12" s="518">
        <v>2</v>
      </c>
      <c r="B12" s="518"/>
      <c r="C12" s="518"/>
      <c r="D12" s="518"/>
      <c r="E12" s="518"/>
      <c r="F12" s="518"/>
      <c r="G12" s="33"/>
      <c r="H12" s="35"/>
      <c r="I12" s="522"/>
      <c r="J12" s="518"/>
      <c r="K12" s="518"/>
      <c r="L12" s="519"/>
      <c r="M12" s="37"/>
      <c r="N12" s="521"/>
      <c r="O12" s="523">
        <f>P12+Q12</f>
        <v>0</v>
      </c>
      <c r="P12" s="521"/>
      <c r="Q12" s="523"/>
      <c r="R12" s="519">
        <f>L12-N12-O12</f>
        <v>0</v>
      </c>
      <c r="S12" s="538"/>
      <c r="T12" s="32" t="s">
        <v>26</v>
      </c>
      <c r="U12" s="34" t="s">
        <v>21</v>
      </c>
    </row>
    <row r="13" spans="1:21" s="34" customFormat="1" ht="15.75" hidden="1">
      <c r="A13" s="518">
        <v>3</v>
      </c>
      <c r="B13" s="518"/>
      <c r="C13" s="518"/>
      <c r="D13" s="518"/>
      <c r="E13" s="518"/>
      <c r="F13" s="518"/>
      <c r="G13" s="33"/>
      <c r="H13" s="35"/>
      <c r="I13" s="522"/>
      <c r="J13" s="518"/>
      <c r="K13" s="518"/>
      <c r="L13" s="519"/>
      <c r="M13" s="37"/>
      <c r="N13" s="521"/>
      <c r="O13" s="523">
        <f>P13+Q13</f>
        <v>0</v>
      </c>
      <c r="P13" s="521">
        <v>0</v>
      </c>
      <c r="Q13" s="523"/>
      <c r="R13" s="519">
        <f>L13-N13-O13</f>
        <v>0</v>
      </c>
      <c r="S13" s="538"/>
      <c r="T13" s="32"/>
    </row>
    <row r="14" spans="1:21" s="31" customFormat="1" ht="20.25" hidden="1">
      <c r="A14" s="55" t="s">
        <v>30</v>
      </c>
      <c r="B14" s="55"/>
      <c r="C14" s="55"/>
      <c r="D14" s="55"/>
      <c r="E14" s="55"/>
      <c r="F14" s="55"/>
      <c r="G14" s="55"/>
      <c r="H14" s="55"/>
      <c r="I14" s="56"/>
      <c r="J14" s="55"/>
      <c r="K14" s="55"/>
      <c r="L14" s="29">
        <f>SUM(L15:L17)</f>
        <v>0</v>
      </c>
      <c r="M14" s="40"/>
      <c r="N14" s="29">
        <f>SUM(N15:N17)</f>
        <v>0</v>
      </c>
      <c r="O14" s="29">
        <f>SUM(O15:O17)</f>
        <v>0</v>
      </c>
      <c r="P14" s="29">
        <f>SUM(P15:P17)</f>
        <v>0</v>
      </c>
      <c r="Q14" s="29">
        <f>SUM(Q15:Q17)</f>
        <v>0</v>
      </c>
      <c r="R14" s="29">
        <f>SUM(R15:R17)</f>
        <v>0</v>
      </c>
      <c r="S14" s="536"/>
      <c r="T14" s="30"/>
    </row>
    <row r="15" spans="1:21" ht="50.25" hidden="1" customHeight="1">
      <c r="A15" s="518">
        <v>1</v>
      </c>
      <c r="B15" s="518"/>
      <c r="C15" s="518"/>
      <c r="D15" s="518"/>
      <c r="E15" s="518"/>
      <c r="F15" s="518"/>
      <c r="G15" s="524"/>
      <c r="H15" s="35"/>
      <c r="I15" s="522"/>
      <c r="J15" s="518"/>
      <c r="K15" s="518"/>
      <c r="L15" s="519"/>
      <c r="M15" s="37"/>
      <c r="N15" s="521"/>
      <c r="O15" s="523">
        <f>P15+Q15</f>
        <v>0</v>
      </c>
      <c r="P15" s="521"/>
      <c r="Q15" s="523"/>
      <c r="R15" s="519">
        <f>L15-N15-O15</f>
        <v>0</v>
      </c>
      <c r="S15" s="538"/>
      <c r="T15" s="25"/>
      <c r="U15" s="10" t="s">
        <v>20</v>
      </c>
    </row>
    <row r="16" spans="1:21" s="34" customFormat="1" ht="38.25" hidden="1">
      <c r="A16" s="518">
        <v>2</v>
      </c>
      <c r="B16" s="518"/>
      <c r="C16" s="518"/>
      <c r="D16" s="518"/>
      <c r="E16" s="518"/>
      <c r="F16" s="518"/>
      <c r="G16" s="33"/>
      <c r="H16" s="35"/>
      <c r="I16" s="522"/>
      <c r="J16" s="518"/>
      <c r="K16" s="518"/>
      <c r="L16" s="519"/>
      <c r="M16" s="37"/>
      <c r="N16" s="521"/>
      <c r="O16" s="523">
        <f>P16+Q16</f>
        <v>0</v>
      </c>
      <c r="P16" s="521"/>
      <c r="Q16" s="523"/>
      <c r="R16" s="519">
        <f>L16-N16-O16</f>
        <v>0</v>
      </c>
      <c r="S16" s="538"/>
      <c r="T16" s="32" t="s">
        <v>26</v>
      </c>
      <c r="U16" s="34" t="s">
        <v>21</v>
      </c>
    </row>
    <row r="17" spans="1:21" s="34" customFormat="1" ht="15.75" hidden="1">
      <c r="A17" s="518">
        <v>3</v>
      </c>
      <c r="B17" s="518"/>
      <c r="C17" s="518"/>
      <c r="D17" s="518"/>
      <c r="E17" s="518"/>
      <c r="F17" s="518"/>
      <c r="G17" s="33"/>
      <c r="H17" s="35"/>
      <c r="I17" s="522"/>
      <c r="J17" s="518"/>
      <c r="K17" s="518"/>
      <c r="L17" s="519"/>
      <c r="M17" s="37"/>
      <c r="N17" s="521"/>
      <c r="O17" s="523">
        <f>P17+Q17</f>
        <v>0</v>
      </c>
      <c r="P17" s="521">
        <v>0</v>
      </c>
      <c r="Q17" s="523"/>
      <c r="R17" s="519">
        <f>L17-N17-O17</f>
        <v>0</v>
      </c>
      <c r="S17" s="538"/>
      <c r="T17" s="32"/>
    </row>
    <row r="18" spans="1:21" ht="35.25" customHeight="1">
      <c r="A18" s="478" t="s">
        <v>33</v>
      </c>
      <c r="B18" s="478"/>
      <c r="C18" s="478"/>
      <c r="D18" s="478"/>
      <c r="E18" s="478"/>
      <c r="F18" s="478"/>
      <c r="G18" s="478"/>
      <c r="H18" s="478"/>
      <c r="I18" s="478"/>
      <c r="J18" s="478"/>
      <c r="K18" s="478"/>
      <c r="L18" s="27">
        <f>+L11+L8</f>
        <v>12034</v>
      </c>
      <c r="M18" s="41"/>
      <c r="N18" s="27">
        <f>+N11+N8</f>
        <v>1000</v>
      </c>
      <c r="O18" s="27">
        <f>+O11+O8</f>
        <v>11034</v>
      </c>
      <c r="P18" s="27">
        <f>+P11+P8</f>
        <v>2000</v>
      </c>
      <c r="Q18" s="27">
        <f>+Q11+Q8</f>
        <v>9034</v>
      </c>
      <c r="R18" s="27">
        <f>+R11+R8</f>
        <v>0</v>
      </c>
      <c r="S18" s="540"/>
      <c r="T18" s="24"/>
    </row>
    <row r="19" spans="1:21" s="6" customFormat="1">
      <c r="A19" s="5"/>
      <c r="B19" s="5"/>
      <c r="C19" s="5"/>
      <c r="D19" s="5"/>
      <c r="E19" s="5"/>
      <c r="F19" s="5"/>
      <c r="G19" s="5"/>
      <c r="H19" s="5"/>
      <c r="I19" s="5"/>
      <c r="J19" s="10"/>
      <c r="K19" s="22"/>
      <c r="L19" s="23"/>
      <c r="M19" s="46"/>
      <c r="S19" s="46"/>
      <c r="T19" s="15"/>
      <c r="U19" s="10"/>
    </row>
    <row r="20" spans="1:21" s="6" customFormat="1">
      <c r="A20" s="10"/>
      <c r="B20" s="10"/>
      <c r="C20" s="10"/>
      <c r="D20" s="10"/>
      <c r="E20" s="10"/>
      <c r="F20" s="10"/>
      <c r="G20" s="10"/>
      <c r="H20" s="10"/>
      <c r="I20" s="10"/>
      <c r="J20" s="10"/>
      <c r="K20" s="5"/>
      <c r="L20" s="23"/>
      <c r="M20" s="46"/>
      <c r="S20" s="46"/>
      <c r="T20" s="15"/>
      <c r="U20" s="10"/>
    </row>
    <row r="21" spans="1:21" s="6" customFormat="1">
      <c r="A21" s="10"/>
      <c r="B21" s="10"/>
      <c r="C21" s="10"/>
      <c r="D21" s="10"/>
      <c r="E21" s="10"/>
      <c r="F21" s="10"/>
      <c r="G21" s="10"/>
      <c r="H21" s="10"/>
      <c r="I21" s="10"/>
      <c r="J21" s="10"/>
      <c r="K21" s="5"/>
      <c r="L21" s="23"/>
      <c r="M21" s="46"/>
      <c r="S21" s="46"/>
      <c r="T21" s="15"/>
      <c r="U21" s="10"/>
    </row>
  </sheetData>
  <mergeCells count="19">
    <mergeCell ref="A5:R5"/>
    <mergeCell ref="A6:A7"/>
    <mergeCell ref="B6:B7"/>
    <mergeCell ref="C6:C7"/>
    <mergeCell ref="D6:D7"/>
    <mergeCell ref="E6:E7"/>
    <mergeCell ref="F6:F7"/>
    <mergeCell ref="G6:G7"/>
    <mergeCell ref="H6:H7"/>
    <mergeCell ref="I6:I7"/>
    <mergeCell ref="R6:R7"/>
    <mergeCell ref="T6:T7"/>
    <mergeCell ref="J6:J7"/>
    <mergeCell ref="K6:K7"/>
    <mergeCell ref="L6:L7"/>
    <mergeCell ref="M6:M7"/>
    <mergeCell ref="N6:N7"/>
    <mergeCell ref="O6:Q6"/>
    <mergeCell ref="S6:S7"/>
  </mergeCells>
  <printOptions horizontalCentered="1"/>
  <pageMargins left="0.70866141732283472" right="0.70866141732283472" top="0.78740157480314965" bottom="0.78740157480314965" header="0.31496062992125984" footer="0.31496062992125984"/>
  <pageSetup paperSize="9" scale="47" firstPageNumber="127"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outlinePr summaryBelow="0" summaryRight="0"/>
    <pageSetUpPr fitToPage="1"/>
  </sheetPr>
  <dimension ref="A1:X13"/>
  <sheetViews>
    <sheetView showGridLines="0" view="pageBreakPreview" zoomScale="80" zoomScaleNormal="100" zoomScaleSheetLayoutView="80" workbookViewId="0">
      <selection activeCell="C21" sqref="C21"/>
    </sheetView>
  </sheetViews>
  <sheetFormatPr defaultColWidth="9.140625" defaultRowHeight="12.75"/>
  <cols>
    <col min="1" max="1" width="5.7109375" style="97" customWidth="1"/>
    <col min="2" max="2" width="8.28515625" style="97" hidden="1" customWidth="1"/>
    <col min="3" max="3" width="3.7109375" style="97" hidden="1" customWidth="1"/>
    <col min="4" max="4" width="7.7109375" style="97" customWidth="1"/>
    <col min="5" max="5" width="5.42578125" style="97" hidden="1" customWidth="1"/>
    <col min="6" max="6" width="5.85546875" style="97" hidden="1" customWidth="1"/>
    <col min="7" max="7" width="3.5703125" style="97" hidden="1" customWidth="1"/>
    <col min="8" max="8" width="11.7109375" style="97" hidden="1" customWidth="1"/>
    <col min="9" max="9" width="83.140625" style="97" customWidth="1"/>
    <col min="10" max="10" width="51" style="97" customWidth="1"/>
    <col min="11" max="11" width="42.7109375" style="97" customWidth="1"/>
    <col min="12" max="12" width="3.85546875" style="97" customWidth="1"/>
    <col min="13" max="13" width="13.28515625" style="97" customWidth="1"/>
    <col min="14" max="14" width="10.28515625" style="97" customWidth="1"/>
    <col min="15" max="15" width="13.28515625" style="97" customWidth="1"/>
    <col min="16" max="16" width="12" style="97" customWidth="1"/>
    <col min="17" max="17" width="11.42578125" style="97" customWidth="1"/>
    <col min="18" max="18" width="15.140625" style="97" customWidth="1"/>
    <col min="19" max="19" width="14.7109375" style="97" customWidth="1"/>
    <col min="20" max="20" width="13.5703125" style="97" customWidth="1"/>
    <col min="21" max="21" width="11" style="145" hidden="1" customWidth="1"/>
    <col min="22" max="22" width="30.7109375" style="97" hidden="1" customWidth="1"/>
    <col min="23" max="25" width="7" style="97" customWidth="1"/>
    <col min="26" max="16384" width="9.140625" style="97"/>
  </cols>
  <sheetData>
    <row r="1" spans="1:24" ht="24" customHeight="1">
      <c r="A1" s="722" t="s">
        <v>198</v>
      </c>
      <c r="B1" s="722"/>
      <c r="C1" s="722"/>
      <c r="D1" s="722"/>
      <c r="E1" s="722"/>
      <c r="F1" s="722"/>
      <c r="G1" s="722"/>
      <c r="H1" s="722"/>
      <c r="I1" s="722"/>
      <c r="J1" s="722"/>
      <c r="K1" s="722"/>
      <c r="L1" s="722"/>
      <c r="M1" s="722"/>
      <c r="N1" s="722"/>
      <c r="O1" s="722"/>
      <c r="P1" s="722"/>
      <c r="Q1" s="94"/>
      <c r="R1" s="94"/>
      <c r="S1" s="94"/>
      <c r="T1" s="94"/>
      <c r="U1" s="144"/>
      <c r="V1" s="95"/>
      <c r="W1" s="94"/>
      <c r="X1" s="96"/>
    </row>
    <row r="2" spans="1:24" ht="16.5" customHeight="1">
      <c r="A2" s="425" t="s">
        <v>199</v>
      </c>
      <c r="B2" s="426"/>
      <c r="C2" s="426"/>
      <c r="D2" s="427"/>
      <c r="E2" s="428"/>
      <c r="F2" s="428"/>
      <c r="G2" s="428"/>
      <c r="H2" s="428"/>
      <c r="I2" s="428" t="s">
        <v>232</v>
      </c>
      <c r="J2" s="424"/>
      <c r="K2" s="423" t="s">
        <v>200</v>
      </c>
      <c r="L2" s="94"/>
      <c r="M2" s="94"/>
      <c r="N2" s="94"/>
      <c r="O2" s="94"/>
      <c r="P2" s="94"/>
      <c r="Q2" s="94"/>
      <c r="R2" s="94"/>
      <c r="S2" s="94"/>
      <c r="T2" s="94"/>
      <c r="U2" s="144"/>
      <c r="V2" s="94"/>
      <c r="W2" s="94"/>
      <c r="X2" s="96"/>
    </row>
    <row r="3" spans="1:24" ht="12.75" customHeight="1">
      <c r="A3" s="425"/>
      <c r="B3" s="426"/>
      <c r="C3" s="426"/>
      <c r="D3" s="429"/>
      <c r="E3" s="426"/>
      <c r="F3" s="426"/>
      <c r="G3" s="426"/>
      <c r="H3" s="426"/>
      <c r="I3" s="425" t="s">
        <v>17</v>
      </c>
      <c r="J3" s="94"/>
      <c r="K3" s="94"/>
      <c r="L3" s="94"/>
      <c r="M3" s="94"/>
      <c r="N3" s="94"/>
      <c r="O3" s="94"/>
      <c r="P3" s="94"/>
      <c r="Q3" s="94"/>
      <c r="R3" s="94"/>
      <c r="S3" s="94"/>
      <c r="T3" s="94"/>
      <c r="U3" s="144"/>
      <c r="V3" s="94"/>
      <c r="W3" s="94"/>
      <c r="X3" s="96"/>
    </row>
    <row r="4" spans="1:24" ht="25.5" customHeight="1">
      <c r="A4" s="94"/>
      <c r="B4" s="94"/>
      <c r="C4" s="94"/>
      <c r="D4" s="94"/>
      <c r="E4" s="94"/>
      <c r="F4" s="94"/>
      <c r="G4" s="94"/>
      <c r="H4" s="94"/>
      <c r="I4" s="94"/>
      <c r="J4" s="94"/>
      <c r="K4" s="94"/>
      <c r="L4" s="94"/>
      <c r="M4" s="94"/>
      <c r="N4" s="94"/>
      <c r="O4" s="94"/>
      <c r="P4" s="94"/>
      <c r="Q4" s="94"/>
      <c r="R4" s="94"/>
      <c r="S4" s="94"/>
      <c r="T4" s="38" t="s">
        <v>19</v>
      </c>
      <c r="U4" s="144"/>
      <c r="V4" s="98" t="s">
        <v>19</v>
      </c>
      <c r="W4" s="94"/>
      <c r="X4" s="96"/>
    </row>
    <row r="5" spans="1:24" ht="25.5" customHeight="1">
      <c r="A5" s="632" t="s">
        <v>650</v>
      </c>
      <c r="B5" s="632"/>
      <c r="C5" s="632"/>
      <c r="D5" s="632"/>
      <c r="E5" s="632"/>
      <c r="F5" s="632"/>
      <c r="G5" s="632"/>
      <c r="H5" s="632"/>
      <c r="I5" s="632"/>
      <c r="J5" s="632"/>
      <c r="K5" s="632"/>
      <c r="L5" s="632"/>
      <c r="M5" s="632"/>
      <c r="N5" s="632"/>
      <c r="O5" s="632"/>
      <c r="P5" s="632"/>
      <c r="Q5" s="632"/>
      <c r="R5" s="632"/>
      <c r="S5" s="632"/>
      <c r="T5" s="632"/>
      <c r="U5" s="510"/>
      <c r="V5" s="510"/>
      <c r="W5" s="94"/>
      <c r="X5" s="96"/>
    </row>
    <row r="6" spans="1:24" ht="24.95" customHeight="1">
      <c r="A6" s="723" t="s">
        <v>201</v>
      </c>
      <c r="B6" s="716" t="s">
        <v>202</v>
      </c>
      <c r="C6" s="723" t="s">
        <v>1</v>
      </c>
      <c r="D6" s="716" t="s">
        <v>22</v>
      </c>
      <c r="E6" s="716" t="s">
        <v>3</v>
      </c>
      <c r="F6" s="716" t="s">
        <v>4</v>
      </c>
      <c r="G6" s="716" t="s">
        <v>5</v>
      </c>
      <c r="H6" s="716" t="s">
        <v>2</v>
      </c>
      <c r="I6" s="716" t="s">
        <v>203</v>
      </c>
      <c r="J6" s="716" t="s">
        <v>6</v>
      </c>
      <c r="K6" s="716" t="s">
        <v>7</v>
      </c>
      <c r="L6" s="716" t="s">
        <v>204</v>
      </c>
      <c r="M6" s="716" t="s">
        <v>205</v>
      </c>
      <c r="N6" s="716" t="s">
        <v>10</v>
      </c>
      <c r="O6" s="716" t="s">
        <v>206</v>
      </c>
      <c r="P6" s="716" t="s">
        <v>27</v>
      </c>
      <c r="Q6" s="720"/>
      <c r="R6" s="720"/>
      <c r="S6" s="720"/>
      <c r="T6" s="716" t="s">
        <v>29</v>
      </c>
      <c r="U6" s="721" t="s">
        <v>246</v>
      </c>
      <c r="V6" s="718" t="s">
        <v>207</v>
      </c>
      <c r="W6" s="94"/>
      <c r="X6" s="96"/>
    </row>
    <row r="7" spans="1:24" ht="60" customHeight="1">
      <c r="A7" s="717"/>
      <c r="B7" s="717"/>
      <c r="C7" s="724"/>
      <c r="D7" s="717"/>
      <c r="E7" s="725"/>
      <c r="F7" s="725"/>
      <c r="G7" s="725"/>
      <c r="H7" s="725"/>
      <c r="I7" s="717"/>
      <c r="J7" s="717"/>
      <c r="K7" s="717"/>
      <c r="L7" s="717"/>
      <c r="M7" s="717"/>
      <c r="N7" s="717"/>
      <c r="O7" s="717"/>
      <c r="P7" s="549" t="s">
        <v>208</v>
      </c>
      <c r="Q7" s="549" t="s">
        <v>209</v>
      </c>
      <c r="R7" s="549" t="s">
        <v>210</v>
      </c>
      <c r="S7" s="549" t="s">
        <v>211</v>
      </c>
      <c r="T7" s="717"/>
      <c r="U7" s="721"/>
      <c r="V7" s="719"/>
      <c r="W7" s="99"/>
      <c r="X7" s="99"/>
    </row>
    <row r="8" spans="1:24" ht="18" customHeight="1">
      <c r="A8" s="55" t="s">
        <v>684</v>
      </c>
      <c r="B8" s="55"/>
      <c r="C8" s="55"/>
      <c r="D8" s="55"/>
      <c r="E8" s="55"/>
      <c r="F8" s="55"/>
      <c r="G8" s="55"/>
      <c r="H8" s="55"/>
      <c r="I8" s="55"/>
      <c r="J8" s="550"/>
      <c r="K8" s="550"/>
      <c r="L8" s="550"/>
      <c r="M8" s="29">
        <f>SUM(M9:M12)</f>
        <v>19204</v>
      </c>
      <c r="N8" s="29"/>
      <c r="O8" s="29">
        <f t="shared" ref="O8:T8" si="0">SUM(O9:O12)</f>
        <v>0</v>
      </c>
      <c r="P8" s="29">
        <f t="shared" si="0"/>
        <v>19204</v>
      </c>
      <c r="Q8" s="29">
        <f t="shared" si="0"/>
        <v>0</v>
      </c>
      <c r="R8" s="29">
        <f t="shared" si="0"/>
        <v>19204</v>
      </c>
      <c r="S8" s="29">
        <f t="shared" si="0"/>
        <v>0</v>
      </c>
      <c r="T8" s="29">
        <f t="shared" si="0"/>
        <v>0</v>
      </c>
      <c r="U8" s="546"/>
      <c r="V8" s="430"/>
      <c r="W8" s="100"/>
      <c r="X8" s="99"/>
    </row>
    <row r="9" spans="1:24" ht="33.75">
      <c r="A9" s="551">
        <v>1</v>
      </c>
      <c r="B9" s="551"/>
      <c r="C9" s="552" t="s">
        <v>42</v>
      </c>
      <c r="D9" s="552">
        <v>63</v>
      </c>
      <c r="E9" s="553">
        <v>3533</v>
      </c>
      <c r="F9" s="553">
        <v>6351</v>
      </c>
      <c r="G9" s="553">
        <v>14</v>
      </c>
      <c r="H9" s="553">
        <v>66014001704</v>
      </c>
      <c r="I9" s="554" t="s">
        <v>212</v>
      </c>
      <c r="J9" s="555" t="s">
        <v>213</v>
      </c>
      <c r="K9" s="556" t="s">
        <v>214</v>
      </c>
      <c r="L9" s="553" t="s">
        <v>215</v>
      </c>
      <c r="M9" s="557">
        <f t="shared" ref="M9:M11" si="1">O9+P9</f>
        <v>6417</v>
      </c>
      <c r="N9" s="551">
        <v>2021</v>
      </c>
      <c r="O9" s="575">
        <v>0</v>
      </c>
      <c r="P9" s="557">
        <f>Q9+R9</f>
        <v>6417</v>
      </c>
      <c r="Q9" s="575">
        <v>0</v>
      </c>
      <c r="R9" s="558">
        <v>6417</v>
      </c>
      <c r="S9" s="575">
        <v>0</v>
      </c>
      <c r="T9" s="557">
        <f>M9-O9-P9</f>
        <v>0</v>
      </c>
      <c r="U9" s="547">
        <v>2</v>
      </c>
      <c r="V9" s="431" t="s">
        <v>216</v>
      </c>
      <c r="W9" s="100"/>
      <c r="X9" s="99"/>
    </row>
    <row r="10" spans="1:24" ht="33.75">
      <c r="A10" s="551">
        <v>2</v>
      </c>
      <c r="B10" s="551"/>
      <c r="C10" s="552" t="s">
        <v>42</v>
      </c>
      <c r="D10" s="552">
        <v>63</v>
      </c>
      <c r="E10" s="553">
        <v>3533</v>
      </c>
      <c r="F10" s="553">
        <v>6351</v>
      </c>
      <c r="G10" s="553">
        <v>14</v>
      </c>
      <c r="H10" s="553">
        <v>66014001704</v>
      </c>
      <c r="I10" s="554" t="s">
        <v>212</v>
      </c>
      <c r="J10" s="555" t="s">
        <v>217</v>
      </c>
      <c r="K10" s="556" t="s">
        <v>218</v>
      </c>
      <c r="L10" s="553" t="s">
        <v>215</v>
      </c>
      <c r="M10" s="557">
        <f t="shared" si="1"/>
        <v>11084</v>
      </c>
      <c r="N10" s="551">
        <v>2021</v>
      </c>
      <c r="O10" s="575">
        <v>0</v>
      </c>
      <c r="P10" s="557">
        <f>Q10+R10</f>
        <v>11084</v>
      </c>
      <c r="Q10" s="575">
        <v>0</v>
      </c>
      <c r="R10" s="558">
        <v>11084</v>
      </c>
      <c r="S10" s="575">
        <v>0</v>
      </c>
      <c r="T10" s="557">
        <f>M10-O10-P10</f>
        <v>0</v>
      </c>
      <c r="U10" s="547">
        <v>2</v>
      </c>
      <c r="V10" s="431" t="s">
        <v>216</v>
      </c>
      <c r="W10" s="100"/>
      <c r="X10" s="99"/>
    </row>
    <row r="11" spans="1:24" ht="33.75">
      <c r="A11" s="551">
        <v>3</v>
      </c>
      <c r="B11" s="551"/>
      <c r="C11" s="552" t="s">
        <v>42</v>
      </c>
      <c r="D11" s="552">
        <v>63</v>
      </c>
      <c r="E11" s="553">
        <v>3533</v>
      </c>
      <c r="F11" s="553">
        <v>6351</v>
      </c>
      <c r="G11" s="553">
        <v>14</v>
      </c>
      <c r="H11" s="553">
        <v>66014001704</v>
      </c>
      <c r="I11" s="554" t="s">
        <v>212</v>
      </c>
      <c r="J11" s="555" t="s">
        <v>219</v>
      </c>
      <c r="K11" s="556" t="s">
        <v>220</v>
      </c>
      <c r="L11" s="553" t="s">
        <v>215</v>
      </c>
      <c r="M11" s="557">
        <f t="shared" si="1"/>
        <v>1110</v>
      </c>
      <c r="N11" s="551">
        <v>2021</v>
      </c>
      <c r="O11" s="575">
        <v>0</v>
      </c>
      <c r="P11" s="557">
        <f>Q11+R11</f>
        <v>1110</v>
      </c>
      <c r="Q11" s="575">
        <v>0</v>
      </c>
      <c r="R11" s="558">
        <v>1110</v>
      </c>
      <c r="S11" s="575">
        <v>0</v>
      </c>
      <c r="T11" s="557">
        <f>M11-O11-P11</f>
        <v>0</v>
      </c>
      <c r="U11" s="547">
        <v>2</v>
      </c>
      <c r="V11" s="431" t="s">
        <v>216</v>
      </c>
      <c r="W11" s="100"/>
      <c r="X11" s="99"/>
    </row>
    <row r="12" spans="1:24" ht="33.75">
      <c r="A12" s="551">
        <v>4</v>
      </c>
      <c r="B12" s="551"/>
      <c r="C12" s="552" t="s">
        <v>42</v>
      </c>
      <c r="D12" s="552">
        <v>63</v>
      </c>
      <c r="E12" s="553">
        <v>3533</v>
      </c>
      <c r="F12" s="553">
        <v>6351</v>
      </c>
      <c r="G12" s="553">
        <v>14</v>
      </c>
      <c r="H12" s="553">
        <v>66014001704</v>
      </c>
      <c r="I12" s="554" t="s">
        <v>212</v>
      </c>
      <c r="J12" s="555" t="s">
        <v>221</v>
      </c>
      <c r="K12" s="556" t="s">
        <v>220</v>
      </c>
      <c r="L12" s="553" t="s">
        <v>215</v>
      </c>
      <c r="M12" s="557">
        <f>O12+P12</f>
        <v>593</v>
      </c>
      <c r="N12" s="551">
        <v>2021</v>
      </c>
      <c r="O12" s="575">
        <v>0</v>
      </c>
      <c r="P12" s="557">
        <f>Q12+R12</f>
        <v>593</v>
      </c>
      <c r="Q12" s="575">
        <v>0</v>
      </c>
      <c r="R12" s="558">
        <v>593</v>
      </c>
      <c r="S12" s="575">
        <v>0</v>
      </c>
      <c r="T12" s="557">
        <f>M12-O12-P12</f>
        <v>0</v>
      </c>
      <c r="U12" s="547">
        <v>2</v>
      </c>
      <c r="V12" s="431" t="s">
        <v>216</v>
      </c>
      <c r="W12" s="100"/>
      <c r="X12" s="99"/>
    </row>
    <row r="13" spans="1:24" ht="35.1" customHeight="1">
      <c r="A13" s="714" t="s">
        <v>222</v>
      </c>
      <c r="B13" s="715"/>
      <c r="C13" s="715"/>
      <c r="D13" s="715"/>
      <c r="E13" s="715"/>
      <c r="F13" s="715"/>
      <c r="G13" s="715"/>
      <c r="H13" s="715"/>
      <c r="I13" s="715"/>
      <c r="J13" s="715"/>
      <c r="K13" s="715"/>
      <c r="L13" s="715"/>
      <c r="M13" s="559">
        <f>M8</f>
        <v>19204</v>
      </c>
      <c r="N13" s="559"/>
      <c r="O13" s="559">
        <f t="shared" ref="O13:T13" si="2">O8</f>
        <v>0</v>
      </c>
      <c r="P13" s="559">
        <f t="shared" si="2"/>
        <v>19204</v>
      </c>
      <c r="Q13" s="559">
        <f t="shared" si="2"/>
        <v>0</v>
      </c>
      <c r="R13" s="559">
        <f t="shared" si="2"/>
        <v>19204</v>
      </c>
      <c r="S13" s="559">
        <f t="shared" si="2"/>
        <v>0</v>
      </c>
      <c r="T13" s="559">
        <f t="shared" si="2"/>
        <v>0</v>
      </c>
      <c r="U13" s="548"/>
      <c r="V13" s="432"/>
    </row>
  </sheetData>
  <mergeCells count="22">
    <mergeCell ref="A1:P1"/>
    <mergeCell ref="A6:A7"/>
    <mergeCell ref="B6:B7"/>
    <mergeCell ref="C6:C7"/>
    <mergeCell ref="D6:D7"/>
    <mergeCell ref="E6:E7"/>
    <mergeCell ref="F6:F7"/>
    <mergeCell ref="G6:G7"/>
    <mergeCell ref="H6:H7"/>
    <mergeCell ref="I6:I7"/>
    <mergeCell ref="J6:J7"/>
    <mergeCell ref="K6:K7"/>
    <mergeCell ref="L6:L7"/>
    <mergeCell ref="M6:M7"/>
    <mergeCell ref="A5:T5"/>
    <mergeCell ref="A13:L13"/>
    <mergeCell ref="T6:T7"/>
    <mergeCell ref="V6:V7"/>
    <mergeCell ref="N6:N7"/>
    <mergeCell ref="O6:O7"/>
    <mergeCell ref="P6:S6"/>
    <mergeCell ref="U6:U7"/>
  </mergeCells>
  <printOptions horizontalCentered="1"/>
  <pageMargins left="0.70866141732283472" right="0.70866141732283472" top="0.78740157480314965" bottom="0.78740157480314965" header="0.31496062992125984" footer="0.31496062992125984"/>
  <pageSetup paperSize="9" scale="44" firstPageNumber="128"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V38"/>
  <sheetViews>
    <sheetView showGridLines="0" tabSelected="1" view="pageBreakPreview" zoomScale="80" zoomScaleNormal="66" zoomScaleSheetLayoutView="80" workbookViewId="0">
      <pane ySplit="7" topLeftCell="A11" activePane="bottomLeft" state="frozenSplit"/>
      <selection activeCell="C21" sqref="C21"/>
      <selection pane="bottomLeft" activeCell="H14" sqref="H14"/>
    </sheetView>
  </sheetViews>
  <sheetFormatPr defaultColWidth="9.140625" defaultRowHeight="12.75" outlineLevelCol="1"/>
  <cols>
    <col min="1" max="1" width="5.7109375" style="10" customWidth="1"/>
    <col min="2" max="2" width="6" style="10" hidden="1" customWidth="1"/>
    <col min="3" max="4" width="5.5703125" style="10" hidden="1" customWidth="1" outlineLevel="1"/>
    <col min="5" max="5" width="7.7109375" style="10" customWidth="1" outlineLevel="1"/>
    <col min="6" max="6" width="4.42578125" style="10" hidden="1" customWidth="1" outlineLevel="1"/>
    <col min="7" max="7" width="14" style="10" hidden="1" customWidth="1" outlineLevel="1"/>
    <col min="8" max="8" width="70.7109375" style="10" customWidth="1" collapsed="1"/>
    <col min="9" max="9" width="70.7109375" style="10" customWidth="1"/>
    <col min="10" max="10" width="7.140625" style="10" customWidth="1"/>
    <col min="11" max="11" width="14.7109375" style="5" customWidth="1"/>
    <col min="12" max="12" width="17.28515625" style="6" customWidth="1"/>
    <col min="13" max="13" width="13.7109375" style="46"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11.5703125" style="46" hidden="1" customWidth="1"/>
    <col min="20" max="20" width="43.5703125" style="15" hidden="1" customWidth="1"/>
    <col min="21" max="21" width="9.140625" style="10" customWidth="1"/>
    <col min="22" max="16384" width="9.140625" style="10"/>
  </cols>
  <sheetData>
    <row r="1" spans="1:21" ht="18">
      <c r="A1" s="1" t="s">
        <v>24</v>
      </c>
      <c r="B1" s="2"/>
      <c r="C1" s="2"/>
      <c r="D1" s="2"/>
      <c r="E1" s="2"/>
      <c r="F1" s="2"/>
      <c r="G1" s="2"/>
      <c r="H1" s="3"/>
      <c r="I1" s="4"/>
      <c r="J1" s="2"/>
      <c r="M1" s="43"/>
      <c r="N1" s="7"/>
      <c r="P1" s="7"/>
      <c r="Q1" s="7"/>
      <c r="R1" s="48"/>
      <c r="S1" s="137"/>
      <c r="T1" s="8"/>
      <c r="U1" s="9"/>
    </row>
    <row r="2" spans="1:21" ht="18">
      <c r="A2" s="11" t="s">
        <v>23</v>
      </c>
      <c r="B2" s="11"/>
      <c r="C2" s="11"/>
      <c r="E2" s="11"/>
      <c r="F2" s="11"/>
      <c r="G2" s="11"/>
      <c r="H2" s="11" t="s">
        <v>32</v>
      </c>
      <c r="I2" s="419" t="s">
        <v>31</v>
      </c>
      <c r="J2" s="28"/>
      <c r="M2" s="44"/>
      <c r="N2" s="13"/>
      <c r="P2" s="13"/>
      <c r="Q2" s="13"/>
      <c r="R2" s="13"/>
      <c r="S2" s="44"/>
      <c r="T2" s="14"/>
      <c r="U2" s="9"/>
    </row>
    <row r="3" spans="1:21" ht="17.25" customHeight="1">
      <c r="A3" s="11"/>
      <c r="B3" s="11"/>
      <c r="C3" s="11"/>
      <c r="E3" s="11"/>
      <c r="F3" s="11"/>
      <c r="G3" s="11"/>
      <c r="H3" s="11" t="s">
        <v>17</v>
      </c>
      <c r="I3" s="12"/>
      <c r="J3" s="11"/>
      <c r="M3" s="44"/>
      <c r="N3" s="13"/>
      <c r="P3" s="13"/>
      <c r="Q3" s="13"/>
      <c r="T3" s="14"/>
      <c r="U3" s="9"/>
    </row>
    <row r="4" spans="1:21" ht="17.25" customHeight="1">
      <c r="A4" s="11"/>
      <c r="B4" s="11"/>
      <c r="C4" s="11"/>
      <c r="D4" s="11"/>
      <c r="E4" s="11"/>
      <c r="F4" s="11"/>
      <c r="G4" s="11"/>
      <c r="H4" s="11"/>
      <c r="I4" s="12"/>
      <c r="J4" s="11"/>
      <c r="M4" s="44"/>
      <c r="N4" s="13"/>
      <c r="P4" s="13"/>
      <c r="Q4" s="38"/>
      <c r="R4" s="38" t="s">
        <v>19</v>
      </c>
      <c r="S4" s="138"/>
      <c r="T4" s="14"/>
      <c r="U4" s="9"/>
    </row>
    <row r="5" spans="1:21" ht="25.5" customHeight="1">
      <c r="A5" s="632" t="s">
        <v>686</v>
      </c>
      <c r="B5" s="632"/>
      <c r="C5" s="632"/>
      <c r="D5" s="632"/>
      <c r="E5" s="632"/>
      <c r="F5" s="632"/>
      <c r="G5" s="632"/>
      <c r="H5" s="632"/>
      <c r="I5" s="632"/>
      <c r="J5" s="632"/>
      <c r="K5" s="632"/>
      <c r="L5" s="632"/>
      <c r="M5" s="632"/>
      <c r="N5" s="632"/>
      <c r="O5" s="632"/>
      <c r="P5" s="632"/>
      <c r="Q5" s="632"/>
      <c r="R5" s="632"/>
      <c r="S5" s="139"/>
      <c r="T5" s="39"/>
    </row>
    <row r="6" spans="1:21" ht="25.5" customHeight="1">
      <c r="A6" s="633" t="s">
        <v>0</v>
      </c>
      <c r="B6" s="633" t="s">
        <v>1</v>
      </c>
      <c r="C6" s="634" t="s">
        <v>3</v>
      </c>
      <c r="D6" s="634" t="s">
        <v>4</v>
      </c>
      <c r="E6" s="634" t="s">
        <v>22</v>
      </c>
      <c r="F6" s="634" t="s">
        <v>5</v>
      </c>
      <c r="G6" s="634" t="s">
        <v>2</v>
      </c>
      <c r="H6" s="634" t="s">
        <v>6</v>
      </c>
      <c r="I6" s="635" t="s">
        <v>7</v>
      </c>
      <c r="J6" s="644" t="s">
        <v>8</v>
      </c>
      <c r="K6" s="635" t="s">
        <v>9</v>
      </c>
      <c r="L6" s="635" t="s">
        <v>15</v>
      </c>
      <c r="M6" s="635" t="s">
        <v>10</v>
      </c>
      <c r="N6" s="636" t="s">
        <v>28</v>
      </c>
      <c r="O6" s="645" t="s">
        <v>27</v>
      </c>
      <c r="P6" s="645"/>
      <c r="Q6" s="645"/>
      <c r="R6" s="636" t="s">
        <v>29</v>
      </c>
      <c r="S6" s="646" t="s">
        <v>246</v>
      </c>
      <c r="T6" s="636" t="s">
        <v>11</v>
      </c>
    </row>
    <row r="7" spans="1:21" ht="58.7" customHeight="1">
      <c r="A7" s="633"/>
      <c r="B7" s="633"/>
      <c r="C7" s="634"/>
      <c r="D7" s="634"/>
      <c r="E7" s="634"/>
      <c r="F7" s="634"/>
      <c r="G7" s="634"/>
      <c r="H7" s="634"/>
      <c r="I7" s="635"/>
      <c r="J7" s="644"/>
      <c r="K7" s="635"/>
      <c r="L7" s="635"/>
      <c r="M7" s="635"/>
      <c r="N7" s="636"/>
      <c r="O7" s="511" t="s">
        <v>16</v>
      </c>
      <c r="P7" s="511" t="s">
        <v>25</v>
      </c>
      <c r="Q7" s="511" t="s">
        <v>12</v>
      </c>
      <c r="R7" s="636"/>
      <c r="S7" s="647"/>
      <c r="T7" s="636"/>
    </row>
    <row r="8" spans="1:21" s="31" customFormat="1" ht="25.5" customHeight="1">
      <c r="A8" s="55" t="s">
        <v>131</v>
      </c>
      <c r="B8" s="55"/>
      <c r="C8" s="55"/>
      <c r="D8" s="55"/>
      <c r="E8" s="55"/>
      <c r="F8" s="55"/>
      <c r="G8" s="55"/>
      <c r="H8" s="55"/>
      <c r="I8" s="55"/>
      <c r="J8" s="55"/>
      <c r="K8" s="55"/>
      <c r="L8" s="29">
        <f>SUM(L9:L15)</f>
        <v>90333</v>
      </c>
      <c r="M8" s="29"/>
      <c r="N8" s="29">
        <f t="shared" ref="N8:R8" si="0">SUM(N9:N15)</f>
        <v>18463</v>
      </c>
      <c r="O8" s="29">
        <f t="shared" si="0"/>
        <v>68870</v>
      </c>
      <c r="P8" s="29">
        <f t="shared" si="0"/>
        <v>1500</v>
      </c>
      <c r="Q8" s="29">
        <f t="shared" si="0"/>
        <v>67370</v>
      </c>
      <c r="R8" s="29">
        <f t="shared" si="0"/>
        <v>3000</v>
      </c>
      <c r="S8" s="40"/>
      <c r="T8" s="30"/>
    </row>
    <row r="9" spans="1:21" s="67" customFormat="1" ht="31.5">
      <c r="A9" s="58">
        <v>1</v>
      </c>
      <c r="B9" s="58" t="s">
        <v>41</v>
      </c>
      <c r="C9" s="58">
        <v>3147</v>
      </c>
      <c r="D9" s="58">
        <v>6121</v>
      </c>
      <c r="E9" s="58">
        <v>61</v>
      </c>
      <c r="F9" s="58">
        <v>10</v>
      </c>
      <c r="G9" s="57">
        <v>60001101316</v>
      </c>
      <c r="H9" s="458" t="s">
        <v>137</v>
      </c>
      <c r="I9" s="59" t="s">
        <v>138</v>
      </c>
      <c r="J9" s="58" t="s">
        <v>45</v>
      </c>
      <c r="K9" s="58" t="s">
        <v>118</v>
      </c>
      <c r="L9" s="62">
        <v>29403</v>
      </c>
      <c r="M9" s="65" t="s">
        <v>49</v>
      </c>
      <c r="N9" s="61">
        <f>10303-2200</f>
        <v>8103</v>
      </c>
      <c r="O9" s="60">
        <f t="shared" ref="O9" si="1">P9+Q9</f>
        <v>21300</v>
      </c>
      <c r="P9" s="61">
        <v>0</v>
      </c>
      <c r="Q9" s="75">
        <v>21300</v>
      </c>
      <c r="R9" s="62">
        <f t="shared" ref="R9:R10" si="2">L9-N9-O9</f>
        <v>0</v>
      </c>
      <c r="S9" s="140">
        <v>2</v>
      </c>
      <c r="T9" s="66" t="s">
        <v>18</v>
      </c>
    </row>
    <row r="10" spans="1:21" s="67" customFormat="1" ht="18" customHeight="1">
      <c r="A10" s="623">
        <v>2</v>
      </c>
      <c r="B10" s="58" t="s">
        <v>36</v>
      </c>
      <c r="C10" s="623">
        <v>3121</v>
      </c>
      <c r="D10" s="58">
        <v>6121</v>
      </c>
      <c r="E10" s="58">
        <v>61</v>
      </c>
      <c r="F10" s="623">
        <v>10</v>
      </c>
      <c r="G10" s="627">
        <v>60001101320</v>
      </c>
      <c r="H10" s="628" t="s">
        <v>139</v>
      </c>
      <c r="I10" s="622" t="s">
        <v>253</v>
      </c>
      <c r="J10" s="623"/>
      <c r="K10" s="623" t="s">
        <v>118</v>
      </c>
      <c r="L10" s="624">
        <v>33705</v>
      </c>
      <c r="M10" s="640" t="s">
        <v>49</v>
      </c>
      <c r="N10" s="642">
        <v>9829</v>
      </c>
      <c r="O10" s="643">
        <f>Q10+Q11+Q12</f>
        <v>23876</v>
      </c>
      <c r="P10" s="642">
        <v>0</v>
      </c>
      <c r="Q10" s="75">
        <v>9336</v>
      </c>
      <c r="R10" s="631">
        <f t="shared" si="2"/>
        <v>0</v>
      </c>
      <c r="S10" s="637">
        <v>2</v>
      </c>
      <c r="T10" s="66"/>
    </row>
    <row r="11" spans="1:21" s="67" customFormat="1" ht="18" customHeight="1">
      <c r="A11" s="623"/>
      <c r="B11" s="58"/>
      <c r="C11" s="623"/>
      <c r="D11" s="58">
        <v>6122</v>
      </c>
      <c r="E11" s="58">
        <v>61</v>
      </c>
      <c r="F11" s="623"/>
      <c r="G11" s="627"/>
      <c r="H11" s="628"/>
      <c r="I11" s="622"/>
      <c r="J11" s="623"/>
      <c r="K11" s="623"/>
      <c r="L11" s="624"/>
      <c r="M11" s="641"/>
      <c r="N11" s="642"/>
      <c r="O11" s="643"/>
      <c r="P11" s="642"/>
      <c r="Q11" s="75">
        <v>13030</v>
      </c>
      <c r="R11" s="631"/>
      <c r="S11" s="638"/>
      <c r="T11" s="66"/>
    </row>
    <row r="12" spans="1:21" s="67" customFormat="1" ht="18" customHeight="1">
      <c r="A12" s="623"/>
      <c r="B12" s="58"/>
      <c r="C12" s="623"/>
      <c r="D12" s="58">
        <v>5137</v>
      </c>
      <c r="E12" s="58">
        <v>51</v>
      </c>
      <c r="F12" s="623"/>
      <c r="G12" s="627"/>
      <c r="H12" s="628"/>
      <c r="I12" s="622"/>
      <c r="J12" s="623"/>
      <c r="K12" s="623"/>
      <c r="L12" s="624"/>
      <c r="M12" s="641"/>
      <c r="N12" s="642"/>
      <c r="O12" s="643"/>
      <c r="P12" s="642"/>
      <c r="Q12" s="75">
        <v>1510</v>
      </c>
      <c r="R12" s="631"/>
      <c r="S12" s="639"/>
      <c r="T12" s="66"/>
    </row>
    <row r="13" spans="1:21" s="67" customFormat="1" ht="85.5" customHeight="1">
      <c r="A13" s="58">
        <v>3</v>
      </c>
      <c r="B13" s="58" t="s">
        <v>57</v>
      </c>
      <c r="C13" s="58">
        <v>3121</v>
      </c>
      <c r="D13" s="58">
        <v>6121</v>
      </c>
      <c r="E13" s="58">
        <v>61</v>
      </c>
      <c r="F13" s="58">
        <v>10</v>
      </c>
      <c r="G13" s="57">
        <v>60001101377</v>
      </c>
      <c r="H13" s="458" t="s">
        <v>140</v>
      </c>
      <c r="I13" s="59" t="s">
        <v>639</v>
      </c>
      <c r="J13" s="58" t="s">
        <v>45</v>
      </c>
      <c r="K13" s="69" t="s">
        <v>661</v>
      </c>
      <c r="L13" s="62">
        <v>16316</v>
      </c>
      <c r="M13" s="65">
        <v>2021</v>
      </c>
      <c r="N13" s="61">
        <v>272</v>
      </c>
      <c r="O13" s="60">
        <f t="shared" ref="O13" si="3">P13+Q13</f>
        <v>13044</v>
      </c>
      <c r="P13" s="61">
        <v>0</v>
      </c>
      <c r="Q13" s="75">
        <v>13044</v>
      </c>
      <c r="R13" s="62">
        <f t="shared" ref="R13" si="4">L13-N13-O13</f>
        <v>3000</v>
      </c>
      <c r="S13" s="140">
        <v>2</v>
      </c>
      <c r="T13" s="66" t="s">
        <v>18</v>
      </c>
    </row>
    <row r="14" spans="1:21" ht="31.5">
      <c r="A14" s="416">
        <v>4</v>
      </c>
      <c r="B14" s="518" t="s">
        <v>41</v>
      </c>
      <c r="C14" s="518">
        <v>3127</v>
      </c>
      <c r="D14" s="518">
        <v>6121</v>
      </c>
      <c r="E14" s="518">
        <v>61</v>
      </c>
      <c r="F14" s="518">
        <v>10</v>
      </c>
      <c r="G14" s="524">
        <v>60001101357</v>
      </c>
      <c r="H14" s="525" t="s">
        <v>696</v>
      </c>
      <c r="I14" s="522" t="s">
        <v>631</v>
      </c>
      <c r="J14" s="518" t="s">
        <v>45</v>
      </c>
      <c r="K14" s="518" t="s">
        <v>46</v>
      </c>
      <c r="L14" s="519">
        <v>5796</v>
      </c>
      <c r="M14" s="520">
        <v>2021</v>
      </c>
      <c r="N14" s="521">
        <v>196</v>
      </c>
      <c r="O14" s="523">
        <f>P14+Q14</f>
        <v>5600</v>
      </c>
      <c r="P14" s="521">
        <v>0</v>
      </c>
      <c r="Q14" s="54">
        <v>5600</v>
      </c>
      <c r="R14" s="519">
        <f>L14-N14-O14</f>
        <v>0</v>
      </c>
      <c r="S14" s="455"/>
      <c r="T14" s="10"/>
    </row>
    <row r="15" spans="1:21" s="74" customFormat="1" ht="96" customHeight="1">
      <c r="A15" s="416">
        <v>5</v>
      </c>
      <c r="B15" s="69" t="s">
        <v>57</v>
      </c>
      <c r="C15" s="69">
        <v>3127</v>
      </c>
      <c r="D15" s="69">
        <v>5171</v>
      </c>
      <c r="E15" s="69">
        <v>51</v>
      </c>
      <c r="F15" s="69">
        <v>10</v>
      </c>
      <c r="G15" s="150">
        <v>60001101470</v>
      </c>
      <c r="H15" s="407" t="s">
        <v>632</v>
      </c>
      <c r="I15" s="151" t="s">
        <v>633</v>
      </c>
      <c r="J15" s="69" t="s">
        <v>45</v>
      </c>
      <c r="K15" s="518" t="s">
        <v>46</v>
      </c>
      <c r="L15" s="70">
        <v>5113</v>
      </c>
      <c r="M15" s="152">
        <v>2021</v>
      </c>
      <c r="N15" s="71">
        <v>63</v>
      </c>
      <c r="O15" s="523">
        <f>P15+Q15</f>
        <v>5050</v>
      </c>
      <c r="P15" s="71">
        <v>1500</v>
      </c>
      <c r="Q15" s="73">
        <v>3550</v>
      </c>
      <c r="R15" s="519">
        <f>L15-N15-O15</f>
        <v>0</v>
      </c>
      <c r="S15" s="456"/>
    </row>
    <row r="16" spans="1:21" s="31" customFormat="1" ht="20.25">
      <c r="A16" s="55" t="s">
        <v>130</v>
      </c>
      <c r="B16" s="55"/>
      <c r="C16" s="55"/>
      <c r="D16" s="55"/>
      <c r="E16" s="55"/>
      <c r="F16" s="55"/>
      <c r="G16" s="55"/>
      <c r="H16" s="55"/>
      <c r="I16" s="56"/>
      <c r="J16" s="55"/>
      <c r="K16" s="55"/>
      <c r="L16" s="29">
        <f>SUM(L17:L17)</f>
        <v>6321</v>
      </c>
      <c r="M16" s="40"/>
      <c r="N16" s="29">
        <f>SUM(N17:N17)</f>
        <v>101</v>
      </c>
      <c r="O16" s="29">
        <f>SUM(O17:O17)</f>
        <v>6220</v>
      </c>
      <c r="P16" s="29">
        <f>SUM(P17:P17)</f>
        <v>0</v>
      </c>
      <c r="Q16" s="29">
        <f>SUM(Q17:Q17)</f>
        <v>6220</v>
      </c>
      <c r="R16" s="29">
        <f>SUM(R17:R17)</f>
        <v>0</v>
      </c>
      <c r="S16" s="40"/>
      <c r="T16" s="30"/>
    </row>
    <row r="17" spans="1:22" s="67" customFormat="1" ht="84" customHeight="1">
      <c r="A17" s="58">
        <v>1</v>
      </c>
      <c r="B17" s="58" t="s">
        <v>36</v>
      </c>
      <c r="C17" s="58">
        <v>3133</v>
      </c>
      <c r="D17" s="58">
        <v>5171</v>
      </c>
      <c r="E17" s="58">
        <v>51</v>
      </c>
      <c r="F17" s="58">
        <v>10</v>
      </c>
      <c r="G17" s="57">
        <v>60001101278</v>
      </c>
      <c r="H17" s="458" t="s">
        <v>135</v>
      </c>
      <c r="I17" s="64" t="s">
        <v>136</v>
      </c>
      <c r="J17" s="58" t="s">
        <v>45</v>
      </c>
      <c r="K17" s="69" t="s">
        <v>661</v>
      </c>
      <c r="L17" s="62">
        <v>6321</v>
      </c>
      <c r="M17" s="65">
        <v>2021</v>
      </c>
      <c r="N17" s="61">
        <v>101</v>
      </c>
      <c r="O17" s="60">
        <f>P17+Q17</f>
        <v>6220</v>
      </c>
      <c r="P17" s="61">
        <v>0</v>
      </c>
      <c r="Q17" s="75">
        <v>6220</v>
      </c>
      <c r="R17" s="62">
        <f>L17-N17-O17</f>
        <v>0</v>
      </c>
      <c r="S17" s="140">
        <v>2</v>
      </c>
      <c r="T17" s="66"/>
    </row>
    <row r="18" spans="1:22" s="31" customFormat="1" ht="20.25">
      <c r="A18" s="55" t="s">
        <v>129</v>
      </c>
      <c r="B18" s="55"/>
      <c r="C18" s="55"/>
      <c r="D18" s="55"/>
      <c r="E18" s="55"/>
      <c r="F18" s="55"/>
      <c r="G18" s="55"/>
      <c r="H18" s="55"/>
      <c r="I18" s="56"/>
      <c r="J18" s="55"/>
      <c r="K18" s="55"/>
      <c r="L18" s="29">
        <f>SUM(L19:L37)</f>
        <v>391296</v>
      </c>
      <c r="M18" s="40"/>
      <c r="N18" s="29">
        <f>SUM(N19:N37)</f>
        <v>3453</v>
      </c>
      <c r="O18" s="29">
        <f>SUM(O19:O37)</f>
        <v>9720</v>
      </c>
      <c r="P18" s="29">
        <f>SUM(P19:P37)</f>
        <v>0</v>
      </c>
      <c r="Q18" s="29">
        <f>SUM(Q19:Q37)</f>
        <v>9720</v>
      </c>
      <c r="R18" s="29">
        <f>SUM(R19:R37)</f>
        <v>378005</v>
      </c>
      <c r="S18" s="40"/>
      <c r="T18" s="30"/>
    </row>
    <row r="19" spans="1:22" s="36" customFormat="1" ht="25.5" customHeight="1">
      <c r="A19" s="626">
        <v>1</v>
      </c>
      <c r="B19" s="626" t="s">
        <v>224</v>
      </c>
      <c r="C19" s="626">
        <v>3122</v>
      </c>
      <c r="D19" s="518">
        <v>6121</v>
      </c>
      <c r="E19" s="518">
        <v>61</v>
      </c>
      <c r="F19" s="626">
        <v>10</v>
      </c>
      <c r="G19" s="630">
        <v>60001000000</v>
      </c>
      <c r="H19" s="629" t="s">
        <v>189</v>
      </c>
      <c r="I19" s="625" t="s">
        <v>190</v>
      </c>
      <c r="J19" s="626"/>
      <c r="K19" s="626"/>
      <c r="L19" s="649">
        <v>500</v>
      </c>
      <c r="M19" s="651">
        <v>2021</v>
      </c>
      <c r="N19" s="650">
        <v>0</v>
      </c>
      <c r="O19" s="648">
        <f>P19+Q19+Q20</f>
        <v>500</v>
      </c>
      <c r="P19" s="631">
        <v>0</v>
      </c>
      <c r="Q19" s="93">
        <v>400</v>
      </c>
      <c r="R19" s="631">
        <f t="shared" ref="R19:R24" si="5">L19-N19-O19</f>
        <v>0</v>
      </c>
      <c r="S19" s="135"/>
      <c r="T19" s="25"/>
    </row>
    <row r="20" spans="1:22" s="36" customFormat="1" ht="20.25" customHeight="1">
      <c r="A20" s="626"/>
      <c r="B20" s="626"/>
      <c r="C20" s="626"/>
      <c r="D20" s="518">
        <v>5171</v>
      </c>
      <c r="E20" s="518">
        <v>51</v>
      </c>
      <c r="F20" s="626"/>
      <c r="G20" s="630"/>
      <c r="H20" s="629"/>
      <c r="I20" s="625"/>
      <c r="J20" s="626"/>
      <c r="K20" s="626"/>
      <c r="L20" s="649"/>
      <c r="M20" s="651"/>
      <c r="N20" s="650"/>
      <c r="O20" s="648"/>
      <c r="P20" s="631"/>
      <c r="Q20" s="93">
        <v>100</v>
      </c>
      <c r="R20" s="631"/>
      <c r="S20" s="136"/>
      <c r="T20" s="25"/>
    </row>
    <row r="21" spans="1:22" s="36" customFormat="1" ht="42" customHeight="1">
      <c r="A21" s="518">
        <v>2</v>
      </c>
      <c r="B21" s="518" t="s">
        <v>57</v>
      </c>
      <c r="C21" s="518">
        <v>3122</v>
      </c>
      <c r="D21" s="518">
        <v>6121</v>
      </c>
      <c r="E21" s="518">
        <v>61</v>
      </c>
      <c r="F21" s="518">
        <v>10</v>
      </c>
      <c r="G21" s="33">
        <v>60001101148</v>
      </c>
      <c r="H21" s="525" t="s">
        <v>141</v>
      </c>
      <c r="I21" s="522" t="s">
        <v>142</v>
      </c>
      <c r="J21" s="518"/>
      <c r="K21" s="518" t="s">
        <v>109</v>
      </c>
      <c r="L21" s="519">
        <v>15410</v>
      </c>
      <c r="M21" s="26">
        <v>2022</v>
      </c>
      <c r="N21" s="521">
        <v>0</v>
      </c>
      <c r="O21" s="523">
        <f>P21+Q21</f>
        <v>411</v>
      </c>
      <c r="P21" s="42">
        <v>0</v>
      </c>
      <c r="Q21" s="53">
        <v>411</v>
      </c>
      <c r="R21" s="42">
        <f t="shared" ref="R21" si="6">L21-N21-O21</f>
        <v>14999</v>
      </c>
      <c r="S21" s="142">
        <v>2</v>
      </c>
      <c r="T21" s="25"/>
    </row>
    <row r="22" spans="1:22" ht="51.75" customHeight="1">
      <c r="A22" s="518">
        <v>3</v>
      </c>
      <c r="B22" s="518" t="s">
        <v>41</v>
      </c>
      <c r="C22" s="518">
        <v>3122</v>
      </c>
      <c r="D22" s="518">
        <v>6121</v>
      </c>
      <c r="E22" s="518">
        <v>61</v>
      </c>
      <c r="F22" s="518">
        <v>10</v>
      </c>
      <c r="G22" s="524">
        <v>60001101150</v>
      </c>
      <c r="H22" s="525" t="s">
        <v>143</v>
      </c>
      <c r="I22" s="522" t="s">
        <v>144</v>
      </c>
      <c r="J22" s="518"/>
      <c r="K22" s="518" t="s">
        <v>109</v>
      </c>
      <c r="L22" s="519">
        <v>40000</v>
      </c>
      <c r="M22" s="520">
        <v>2022</v>
      </c>
      <c r="N22" s="521">
        <v>480</v>
      </c>
      <c r="O22" s="523">
        <f t="shared" ref="O22" si="7">P22+Q22</f>
        <v>100</v>
      </c>
      <c r="P22" s="521">
        <v>0</v>
      </c>
      <c r="Q22" s="54">
        <v>100</v>
      </c>
      <c r="R22" s="519">
        <f t="shared" si="5"/>
        <v>39420</v>
      </c>
      <c r="S22" s="141">
        <v>2</v>
      </c>
      <c r="T22" s="25" t="s">
        <v>18</v>
      </c>
    </row>
    <row r="23" spans="1:22" ht="54.75" customHeight="1">
      <c r="A23" s="518">
        <v>4</v>
      </c>
      <c r="B23" s="518" t="s">
        <v>36</v>
      </c>
      <c r="C23" s="518">
        <v>3122</v>
      </c>
      <c r="D23" s="518">
        <v>6121</v>
      </c>
      <c r="E23" s="518">
        <v>61</v>
      </c>
      <c r="F23" s="518">
        <v>10</v>
      </c>
      <c r="G23" s="524">
        <v>60001101165</v>
      </c>
      <c r="H23" s="525" t="s">
        <v>145</v>
      </c>
      <c r="I23" s="92" t="s">
        <v>146</v>
      </c>
      <c r="J23" s="518" t="s">
        <v>103</v>
      </c>
      <c r="K23" s="518" t="s">
        <v>109</v>
      </c>
      <c r="L23" s="519">
        <v>150000</v>
      </c>
      <c r="M23" s="520" t="s">
        <v>38</v>
      </c>
      <c r="N23" s="521">
        <v>1189</v>
      </c>
      <c r="O23" s="523">
        <f>P23+Q23</f>
        <v>1622</v>
      </c>
      <c r="P23" s="521">
        <v>0</v>
      </c>
      <c r="Q23" s="54">
        <v>1622</v>
      </c>
      <c r="R23" s="519">
        <f t="shared" si="5"/>
        <v>147189</v>
      </c>
      <c r="S23" s="141">
        <v>2</v>
      </c>
      <c r="T23" s="25"/>
    </row>
    <row r="24" spans="1:22" ht="31.5">
      <c r="A24" s="518">
        <v>5</v>
      </c>
      <c r="B24" s="518" t="s">
        <v>41</v>
      </c>
      <c r="C24" s="518">
        <v>3122</v>
      </c>
      <c r="D24" s="518">
        <v>6121</v>
      </c>
      <c r="E24" s="518">
        <v>61</v>
      </c>
      <c r="F24" s="518">
        <v>10</v>
      </c>
      <c r="G24" s="524">
        <v>60001101279</v>
      </c>
      <c r="H24" s="525" t="s">
        <v>147</v>
      </c>
      <c r="I24" s="522" t="s">
        <v>148</v>
      </c>
      <c r="J24" s="518"/>
      <c r="K24" s="518" t="s">
        <v>109</v>
      </c>
      <c r="L24" s="519">
        <v>3000</v>
      </c>
      <c r="M24" s="520" t="s">
        <v>38</v>
      </c>
      <c r="N24" s="521">
        <v>250</v>
      </c>
      <c r="O24" s="523">
        <f t="shared" ref="O24" si="8">P24+Q24</f>
        <v>578</v>
      </c>
      <c r="P24" s="521">
        <v>0</v>
      </c>
      <c r="Q24" s="54">
        <v>578</v>
      </c>
      <c r="R24" s="519">
        <f t="shared" si="5"/>
        <v>2172</v>
      </c>
      <c r="S24" s="141">
        <v>3</v>
      </c>
      <c r="T24" s="25" t="s">
        <v>18</v>
      </c>
    </row>
    <row r="25" spans="1:22" s="34" customFormat="1" ht="45" customHeight="1">
      <c r="A25" s="518">
        <v>6</v>
      </c>
      <c r="B25" s="518" t="s">
        <v>41</v>
      </c>
      <c r="C25" s="518">
        <v>3127</v>
      </c>
      <c r="D25" s="518">
        <v>6121</v>
      </c>
      <c r="E25" s="518">
        <v>61</v>
      </c>
      <c r="F25" s="518">
        <v>10</v>
      </c>
      <c r="G25" s="33">
        <v>60001101361</v>
      </c>
      <c r="H25" s="459" t="s">
        <v>149</v>
      </c>
      <c r="I25" s="522" t="s">
        <v>172</v>
      </c>
      <c r="J25" s="518"/>
      <c r="K25" s="518" t="s">
        <v>109</v>
      </c>
      <c r="L25" s="519">
        <v>16842</v>
      </c>
      <c r="M25" s="520">
        <v>2022</v>
      </c>
      <c r="N25" s="521">
        <v>0</v>
      </c>
      <c r="O25" s="523">
        <f t="shared" ref="O25" si="9">P25+Q25</f>
        <v>836</v>
      </c>
      <c r="P25" s="521">
        <v>0</v>
      </c>
      <c r="Q25" s="54">
        <v>836</v>
      </c>
      <c r="R25" s="519">
        <f>L25-N25-O25</f>
        <v>16006</v>
      </c>
      <c r="S25" s="141">
        <v>1</v>
      </c>
      <c r="T25" s="25" t="s">
        <v>18</v>
      </c>
    </row>
    <row r="26" spans="1:22" ht="70.5" customHeight="1">
      <c r="A26" s="518">
        <v>7</v>
      </c>
      <c r="B26" s="518" t="s">
        <v>42</v>
      </c>
      <c r="C26" s="518">
        <v>3114</v>
      </c>
      <c r="D26" s="518">
        <v>6121</v>
      </c>
      <c r="E26" s="518">
        <v>61</v>
      </c>
      <c r="F26" s="518">
        <v>10</v>
      </c>
      <c r="G26" s="524">
        <v>60001101362</v>
      </c>
      <c r="H26" s="459" t="s">
        <v>150</v>
      </c>
      <c r="I26" s="92" t="s">
        <v>151</v>
      </c>
      <c r="J26" s="518" t="s">
        <v>103</v>
      </c>
      <c r="K26" s="518" t="s">
        <v>109</v>
      </c>
      <c r="L26" s="519">
        <v>15000</v>
      </c>
      <c r="M26" s="520">
        <v>2022</v>
      </c>
      <c r="N26" s="521">
        <v>282</v>
      </c>
      <c r="O26" s="523">
        <f>P26+Q26</f>
        <v>895</v>
      </c>
      <c r="P26" s="521">
        <v>0</v>
      </c>
      <c r="Q26" s="54">
        <v>895</v>
      </c>
      <c r="R26" s="519">
        <f>L26-N26-O26</f>
        <v>13823</v>
      </c>
      <c r="S26" s="141">
        <v>3</v>
      </c>
      <c r="T26" s="25"/>
    </row>
    <row r="27" spans="1:22" ht="72" customHeight="1">
      <c r="A27" s="518">
        <v>8</v>
      </c>
      <c r="B27" s="518" t="s">
        <v>42</v>
      </c>
      <c r="C27" s="518">
        <v>3114</v>
      </c>
      <c r="D27" s="518">
        <v>6121</v>
      </c>
      <c r="E27" s="518">
        <v>61</v>
      </c>
      <c r="F27" s="518">
        <v>10</v>
      </c>
      <c r="G27" s="524">
        <v>60001101365</v>
      </c>
      <c r="H27" s="459" t="s">
        <v>157</v>
      </c>
      <c r="I27" s="68" t="s">
        <v>179</v>
      </c>
      <c r="J27" s="518" t="s">
        <v>45</v>
      </c>
      <c r="K27" s="518" t="s">
        <v>178</v>
      </c>
      <c r="L27" s="519">
        <v>5000</v>
      </c>
      <c r="M27" s="520">
        <v>2021</v>
      </c>
      <c r="N27" s="521">
        <v>192</v>
      </c>
      <c r="O27" s="523">
        <f t="shared" ref="O27:O29" si="10">P27+Q27</f>
        <v>500</v>
      </c>
      <c r="P27" s="521">
        <v>0</v>
      </c>
      <c r="Q27" s="54">
        <v>500</v>
      </c>
      <c r="R27" s="519">
        <f>L27-N27-O27</f>
        <v>4308</v>
      </c>
      <c r="S27" s="141">
        <v>3</v>
      </c>
      <c r="T27" s="25" t="s">
        <v>18</v>
      </c>
    </row>
    <row r="28" spans="1:22" s="117" customFormat="1" ht="60" customHeight="1">
      <c r="A28" s="518">
        <v>9</v>
      </c>
      <c r="B28" s="518" t="s">
        <v>57</v>
      </c>
      <c r="C28" s="518">
        <v>3127</v>
      </c>
      <c r="D28" s="518">
        <v>6121</v>
      </c>
      <c r="E28" s="518">
        <v>61</v>
      </c>
      <c r="F28" s="518">
        <v>10</v>
      </c>
      <c r="G28" s="524">
        <v>60001101383</v>
      </c>
      <c r="H28" s="459" t="s">
        <v>234</v>
      </c>
      <c r="I28" s="68" t="s">
        <v>235</v>
      </c>
      <c r="J28" s="518"/>
      <c r="K28" s="518" t="s">
        <v>109</v>
      </c>
      <c r="L28" s="519">
        <v>30044</v>
      </c>
      <c r="M28" s="520">
        <v>2022</v>
      </c>
      <c r="N28" s="521">
        <v>0</v>
      </c>
      <c r="O28" s="523">
        <f t="shared" si="10"/>
        <v>462</v>
      </c>
      <c r="P28" s="521">
        <v>0</v>
      </c>
      <c r="Q28" s="54">
        <v>462</v>
      </c>
      <c r="R28" s="519">
        <f t="shared" ref="R28:R29" si="11">L28-N28-O28</f>
        <v>29582</v>
      </c>
      <c r="S28" s="141">
        <v>2</v>
      </c>
      <c r="T28" s="25"/>
      <c r="U28" s="10"/>
      <c r="V28" s="10"/>
    </row>
    <row r="29" spans="1:22" s="117" customFormat="1" ht="51" customHeight="1">
      <c r="A29" s="518">
        <v>10</v>
      </c>
      <c r="B29" s="518" t="s">
        <v>43</v>
      </c>
      <c r="C29" s="518">
        <v>3114</v>
      </c>
      <c r="D29" s="518">
        <v>6121</v>
      </c>
      <c r="E29" s="518">
        <v>61</v>
      </c>
      <c r="F29" s="518">
        <v>10</v>
      </c>
      <c r="G29" s="524">
        <v>60001101393</v>
      </c>
      <c r="H29" s="459" t="s">
        <v>236</v>
      </c>
      <c r="I29" s="522" t="s">
        <v>237</v>
      </c>
      <c r="J29" s="518"/>
      <c r="K29" s="518" t="s">
        <v>109</v>
      </c>
      <c r="L29" s="519">
        <v>5000</v>
      </c>
      <c r="M29" s="520">
        <v>2022</v>
      </c>
      <c r="N29" s="521">
        <v>0</v>
      </c>
      <c r="O29" s="523">
        <f t="shared" si="10"/>
        <v>128</v>
      </c>
      <c r="P29" s="521">
        <v>0</v>
      </c>
      <c r="Q29" s="54">
        <v>128</v>
      </c>
      <c r="R29" s="519">
        <f t="shared" si="11"/>
        <v>4872</v>
      </c>
      <c r="S29" s="141">
        <v>2</v>
      </c>
      <c r="T29" s="25"/>
      <c r="U29" s="10"/>
      <c r="V29" s="10"/>
    </row>
    <row r="30" spans="1:22" ht="45" customHeight="1">
      <c r="A30" s="518">
        <v>11</v>
      </c>
      <c r="B30" s="518" t="s">
        <v>43</v>
      </c>
      <c r="C30" s="518">
        <v>3122</v>
      </c>
      <c r="D30" s="518">
        <v>6121</v>
      </c>
      <c r="E30" s="518">
        <v>61</v>
      </c>
      <c r="F30" s="518">
        <v>10</v>
      </c>
      <c r="G30" s="524">
        <v>60001101399</v>
      </c>
      <c r="H30" s="525" t="s">
        <v>152</v>
      </c>
      <c r="I30" s="68" t="s">
        <v>153</v>
      </c>
      <c r="J30" s="518"/>
      <c r="K30" s="518" t="s">
        <v>109</v>
      </c>
      <c r="L30" s="519">
        <v>10000</v>
      </c>
      <c r="M30" s="520">
        <v>2022</v>
      </c>
      <c r="N30" s="521">
        <v>148</v>
      </c>
      <c r="O30" s="523">
        <f t="shared" ref="O30" si="12">P30+Q30</f>
        <v>600</v>
      </c>
      <c r="P30" s="521">
        <v>0</v>
      </c>
      <c r="Q30" s="54">
        <v>600</v>
      </c>
      <c r="R30" s="519">
        <f t="shared" ref="R30:R32" si="13">L30-N30-O30</f>
        <v>9252</v>
      </c>
      <c r="S30" s="141">
        <v>2</v>
      </c>
      <c r="T30" s="25" t="s">
        <v>18</v>
      </c>
    </row>
    <row r="31" spans="1:22" ht="45" customHeight="1">
      <c r="A31" s="518">
        <v>12</v>
      </c>
      <c r="B31" s="518" t="s">
        <v>43</v>
      </c>
      <c r="C31" s="518">
        <v>3122</v>
      </c>
      <c r="D31" s="518">
        <v>6121</v>
      </c>
      <c r="E31" s="518">
        <v>61</v>
      </c>
      <c r="F31" s="518">
        <v>10</v>
      </c>
      <c r="G31" s="524">
        <v>60001101400</v>
      </c>
      <c r="H31" s="525" t="s">
        <v>154</v>
      </c>
      <c r="I31" s="92" t="s">
        <v>155</v>
      </c>
      <c r="J31" s="518"/>
      <c r="K31" s="518" t="s">
        <v>109</v>
      </c>
      <c r="L31" s="519">
        <v>57000</v>
      </c>
      <c r="M31" s="520" t="s">
        <v>38</v>
      </c>
      <c r="N31" s="521">
        <v>86</v>
      </c>
      <c r="O31" s="523">
        <f>P31+Q31</f>
        <v>1422</v>
      </c>
      <c r="P31" s="521">
        <v>0</v>
      </c>
      <c r="Q31" s="54">
        <v>1422</v>
      </c>
      <c r="R31" s="519">
        <f t="shared" si="13"/>
        <v>55492</v>
      </c>
      <c r="S31" s="141">
        <v>2</v>
      </c>
      <c r="T31" s="25"/>
    </row>
    <row r="32" spans="1:22" s="67" customFormat="1" ht="71.25" customHeight="1">
      <c r="A32" s="518">
        <v>13</v>
      </c>
      <c r="B32" s="58" t="s">
        <v>41</v>
      </c>
      <c r="C32" s="58">
        <v>3127</v>
      </c>
      <c r="D32" s="58">
        <v>6121</v>
      </c>
      <c r="E32" s="58">
        <v>61</v>
      </c>
      <c r="F32" s="58">
        <v>10</v>
      </c>
      <c r="G32" s="57">
        <v>60001101464</v>
      </c>
      <c r="H32" s="458" t="s">
        <v>156</v>
      </c>
      <c r="I32" s="418" t="s">
        <v>640</v>
      </c>
      <c r="J32" s="58"/>
      <c r="K32" s="518" t="s">
        <v>109</v>
      </c>
      <c r="L32" s="62">
        <v>2900</v>
      </c>
      <c r="M32" s="65">
        <v>2022</v>
      </c>
      <c r="N32" s="61">
        <v>0</v>
      </c>
      <c r="O32" s="523">
        <f t="shared" ref="O32:O33" si="14">P32+Q32</f>
        <v>300</v>
      </c>
      <c r="P32" s="61">
        <v>0</v>
      </c>
      <c r="Q32" s="75">
        <v>300</v>
      </c>
      <c r="R32" s="519">
        <f t="shared" si="13"/>
        <v>2600</v>
      </c>
      <c r="S32" s="141">
        <v>2</v>
      </c>
      <c r="T32" s="66"/>
    </row>
    <row r="33" spans="1:20" s="67" customFormat="1" ht="94.9" customHeight="1">
      <c r="A33" s="518">
        <v>14</v>
      </c>
      <c r="B33" s="107" t="s">
        <v>42</v>
      </c>
      <c r="C33" s="107">
        <v>3127</v>
      </c>
      <c r="D33" s="107">
        <v>6121</v>
      </c>
      <c r="E33" s="107">
        <v>61</v>
      </c>
      <c r="F33" s="107">
        <v>10</v>
      </c>
      <c r="G33" s="108">
        <v>60001101467</v>
      </c>
      <c r="H33" s="407" t="s">
        <v>228</v>
      </c>
      <c r="I33" s="109" t="s">
        <v>229</v>
      </c>
      <c r="J33" s="107"/>
      <c r="K33" s="106" t="s">
        <v>109</v>
      </c>
      <c r="L33" s="110">
        <v>7600</v>
      </c>
      <c r="M33" s="111">
        <v>2022</v>
      </c>
      <c r="N33" s="112">
        <v>0</v>
      </c>
      <c r="O33" s="113">
        <f t="shared" si="14"/>
        <v>195</v>
      </c>
      <c r="P33" s="112">
        <v>0</v>
      </c>
      <c r="Q33" s="73">
        <v>195</v>
      </c>
      <c r="R33" s="114">
        <f>L33-N33-O33</f>
        <v>7405</v>
      </c>
      <c r="S33" s="143">
        <v>2</v>
      </c>
      <c r="T33" s="66"/>
    </row>
    <row r="34" spans="1:20" s="67" customFormat="1" ht="49.5" customHeight="1">
      <c r="A34" s="518">
        <v>15</v>
      </c>
      <c r="B34" s="107" t="s">
        <v>57</v>
      </c>
      <c r="C34" s="107">
        <v>3127</v>
      </c>
      <c r="D34" s="107">
        <v>6121</v>
      </c>
      <c r="E34" s="107">
        <v>61</v>
      </c>
      <c r="F34" s="107">
        <v>10</v>
      </c>
      <c r="G34" s="108">
        <v>60001101474</v>
      </c>
      <c r="H34" s="407" t="s">
        <v>187</v>
      </c>
      <c r="I34" s="109" t="s">
        <v>188</v>
      </c>
      <c r="J34" s="107" t="s">
        <v>45</v>
      </c>
      <c r="K34" s="518" t="s">
        <v>109</v>
      </c>
      <c r="L34" s="110">
        <v>5000</v>
      </c>
      <c r="M34" s="111">
        <v>2023</v>
      </c>
      <c r="N34" s="112">
        <v>0</v>
      </c>
      <c r="O34" s="113">
        <v>500</v>
      </c>
      <c r="P34" s="112">
        <v>0</v>
      </c>
      <c r="Q34" s="73">
        <v>500</v>
      </c>
      <c r="R34" s="114">
        <v>4500</v>
      </c>
      <c r="S34" s="143">
        <v>1</v>
      </c>
      <c r="T34" s="66"/>
    </row>
    <row r="35" spans="1:20" s="67" customFormat="1" ht="60.75" customHeight="1">
      <c r="A35" s="518">
        <v>16</v>
      </c>
      <c r="B35" s="107"/>
      <c r="C35" s="518">
        <v>3127</v>
      </c>
      <c r="D35" s="518">
        <v>6121</v>
      </c>
      <c r="E35" s="518">
        <v>61</v>
      </c>
      <c r="F35" s="518">
        <v>10</v>
      </c>
      <c r="G35" s="33">
        <v>60001101374</v>
      </c>
      <c r="H35" s="525" t="s">
        <v>247</v>
      </c>
      <c r="I35" s="522" t="s">
        <v>248</v>
      </c>
      <c r="J35" s="518"/>
      <c r="K35" s="518" t="s">
        <v>109</v>
      </c>
      <c r="L35" s="519">
        <v>11600</v>
      </c>
      <c r="M35" s="26">
        <v>2022</v>
      </c>
      <c r="N35" s="521">
        <v>346</v>
      </c>
      <c r="O35" s="523">
        <f>SUM(P35:Q35)</f>
        <v>39</v>
      </c>
      <c r="P35" s="42">
        <v>0</v>
      </c>
      <c r="Q35" s="73">
        <v>39</v>
      </c>
      <c r="R35" s="42">
        <f t="shared" ref="R35:R36" si="15">L35-N35-O35</f>
        <v>11215</v>
      </c>
      <c r="S35" s="143"/>
      <c r="T35" s="66"/>
    </row>
    <row r="36" spans="1:20" s="67" customFormat="1" ht="58.5" customHeight="1">
      <c r="A36" s="518">
        <v>17</v>
      </c>
      <c r="B36" s="107"/>
      <c r="C36" s="518">
        <v>3127</v>
      </c>
      <c r="D36" s="518">
        <v>6121</v>
      </c>
      <c r="E36" s="518">
        <v>61</v>
      </c>
      <c r="F36" s="518">
        <v>10</v>
      </c>
      <c r="G36" s="524">
        <v>60001101382</v>
      </c>
      <c r="H36" s="525" t="s">
        <v>249</v>
      </c>
      <c r="I36" s="522" t="s">
        <v>250</v>
      </c>
      <c r="J36" s="518"/>
      <c r="K36" s="69" t="s">
        <v>109</v>
      </c>
      <c r="L36" s="519">
        <v>15000</v>
      </c>
      <c r="M36" s="520">
        <v>2022</v>
      </c>
      <c r="N36" s="521">
        <v>371</v>
      </c>
      <c r="O36" s="523">
        <f>SUM(P36:Q36)</f>
        <v>559</v>
      </c>
      <c r="P36" s="521">
        <v>0</v>
      </c>
      <c r="Q36" s="73">
        <v>559</v>
      </c>
      <c r="R36" s="519">
        <f t="shared" si="15"/>
        <v>14070</v>
      </c>
      <c r="S36" s="143"/>
      <c r="T36" s="66"/>
    </row>
    <row r="37" spans="1:20" s="67" customFormat="1" ht="60" customHeight="1">
      <c r="A37" s="518">
        <v>18</v>
      </c>
      <c r="B37" s="518"/>
      <c r="C37" s="69">
        <v>3127</v>
      </c>
      <c r="D37" s="69">
        <v>6121</v>
      </c>
      <c r="E37" s="69">
        <v>61</v>
      </c>
      <c r="F37" s="69">
        <v>10</v>
      </c>
      <c r="G37" s="150">
        <v>60001101466</v>
      </c>
      <c r="H37" s="407" t="s">
        <v>251</v>
      </c>
      <c r="I37" s="151" t="s">
        <v>252</v>
      </c>
      <c r="J37" s="69"/>
      <c r="K37" s="69" t="s">
        <v>109</v>
      </c>
      <c r="L37" s="70">
        <v>1400</v>
      </c>
      <c r="M37" s="152">
        <v>2022</v>
      </c>
      <c r="N37" s="71">
        <v>109</v>
      </c>
      <c r="O37" s="72">
        <f>SUM(P37:Q37)</f>
        <v>73</v>
      </c>
      <c r="P37" s="71">
        <v>0</v>
      </c>
      <c r="Q37" s="73">
        <v>73</v>
      </c>
      <c r="R37" s="70">
        <v>1100</v>
      </c>
      <c r="S37" s="140"/>
      <c r="T37" s="66" t="s">
        <v>18</v>
      </c>
    </row>
    <row r="38" spans="1:20" ht="35.25" customHeight="1">
      <c r="A38" s="478" t="s">
        <v>173</v>
      </c>
      <c r="B38" s="478"/>
      <c r="C38" s="478"/>
      <c r="D38" s="478"/>
      <c r="E38" s="478"/>
      <c r="F38" s="478"/>
      <c r="G38" s="478"/>
      <c r="H38" s="478"/>
      <c r="I38" s="478"/>
      <c r="J38" s="478"/>
      <c r="K38" s="478"/>
      <c r="L38" s="27">
        <f>+L16+L8+L18</f>
        <v>487950</v>
      </c>
      <c r="M38" s="41"/>
      <c r="N38" s="27">
        <f>+N16+N8+N18</f>
        <v>22017</v>
      </c>
      <c r="O38" s="27">
        <f>+O16+O8+O18</f>
        <v>84810</v>
      </c>
      <c r="P38" s="27">
        <f>+P16+P8+P18</f>
        <v>1500</v>
      </c>
      <c r="Q38" s="27">
        <f>+Q16+Q8+Q18</f>
        <v>83310</v>
      </c>
      <c r="R38" s="27">
        <f>+R16+R8+R18</f>
        <v>381005</v>
      </c>
      <c r="S38" s="41"/>
      <c r="T38" s="24"/>
    </row>
  </sheetData>
  <mergeCells count="49">
    <mergeCell ref="P19:P20"/>
    <mergeCell ref="O19:O20"/>
    <mergeCell ref="L19:L20"/>
    <mergeCell ref="K19:K20"/>
    <mergeCell ref="N19:N20"/>
    <mergeCell ref="M19:M20"/>
    <mergeCell ref="T6:T7"/>
    <mergeCell ref="J6:J7"/>
    <mergeCell ref="K6:K7"/>
    <mergeCell ref="L6:L7"/>
    <mergeCell ref="M6:M7"/>
    <mergeCell ref="N6:N7"/>
    <mergeCell ref="O6:Q6"/>
    <mergeCell ref="S6:S7"/>
    <mergeCell ref="S10:S12"/>
    <mergeCell ref="M10:M12"/>
    <mergeCell ref="N10:N12"/>
    <mergeCell ref="O10:O12"/>
    <mergeCell ref="P10:P12"/>
    <mergeCell ref="R19:R20"/>
    <mergeCell ref="R10:R12"/>
    <mergeCell ref="A5:R5"/>
    <mergeCell ref="A6:A7"/>
    <mergeCell ref="B6:B7"/>
    <mergeCell ref="C6:C7"/>
    <mergeCell ref="D6:D7"/>
    <mergeCell ref="E6:E7"/>
    <mergeCell ref="F6:F7"/>
    <mergeCell ref="G6:G7"/>
    <mergeCell ref="H6:H7"/>
    <mergeCell ref="I6:I7"/>
    <mergeCell ref="R6:R7"/>
    <mergeCell ref="A10:A12"/>
    <mergeCell ref="C10:C12"/>
    <mergeCell ref="F10:F12"/>
    <mergeCell ref="G10:G12"/>
    <mergeCell ref="H10:H12"/>
    <mergeCell ref="C19:C20"/>
    <mergeCell ref="B19:B20"/>
    <mergeCell ref="A19:A20"/>
    <mergeCell ref="H19:H20"/>
    <mergeCell ref="G19:G20"/>
    <mergeCell ref="F19:F20"/>
    <mergeCell ref="I10:I12"/>
    <mergeCell ref="K10:K12"/>
    <mergeCell ref="J10:J12"/>
    <mergeCell ref="L10:L12"/>
    <mergeCell ref="I19:I20"/>
    <mergeCell ref="J19:J20"/>
  </mergeCells>
  <printOptions horizontalCentered="1"/>
  <pageMargins left="0.70866141732283472" right="0.70866141732283472" top="0.78740157480314965" bottom="0.78740157480314965" header="0.31496062992125984" footer="0.31496062992125984"/>
  <pageSetup paperSize="9" scale="45" firstPageNumber="109"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T29"/>
  <sheetViews>
    <sheetView showGridLines="0" view="pageBreakPreview" zoomScale="80" zoomScaleNormal="66" zoomScaleSheetLayoutView="80" workbookViewId="0">
      <pane ySplit="7" topLeftCell="A8" activePane="bottomLeft" state="frozenSplit"/>
      <selection activeCell="C21" sqref="C21"/>
      <selection pane="bottomLeft" activeCell="C21" sqref="C21"/>
    </sheetView>
  </sheetViews>
  <sheetFormatPr defaultColWidth="9.140625" defaultRowHeight="12.75" outlineLevelCol="1"/>
  <cols>
    <col min="1" max="1" width="5.7109375" style="10" customWidth="1"/>
    <col min="2" max="2" width="6" style="10" hidden="1" customWidth="1"/>
    <col min="3" max="4" width="5.5703125" style="10" hidden="1" customWidth="1" outlineLevel="1"/>
    <col min="5" max="5" width="7.7109375" style="10" customWidth="1" outlineLevel="1"/>
    <col min="6" max="6" width="3.7109375" style="10" hidden="1" customWidth="1" outlineLevel="1"/>
    <col min="7" max="7" width="13" style="10" hidden="1" customWidth="1" outlineLevel="1"/>
    <col min="8" max="8" width="70.7109375" style="10" customWidth="1" collapsed="1"/>
    <col min="9" max="9" width="70.7109375" style="10" customWidth="1"/>
    <col min="10" max="10" width="7.140625" style="10" customWidth="1"/>
    <col min="11" max="11" width="14.7109375" style="5" customWidth="1"/>
    <col min="12" max="12" width="14.28515625" style="6" customWidth="1"/>
    <col min="13" max="13" width="13.7109375" style="46"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43.5703125" style="15" hidden="1" customWidth="1"/>
    <col min="20" max="20" width="9.140625" style="10" customWidth="1"/>
    <col min="21" max="16384" width="9.140625" style="10"/>
  </cols>
  <sheetData>
    <row r="1" spans="1:20" ht="18">
      <c r="A1" s="1" t="s">
        <v>624</v>
      </c>
      <c r="B1" s="2"/>
      <c r="C1" s="2"/>
      <c r="D1" s="2"/>
      <c r="E1" s="2"/>
      <c r="F1" s="2"/>
      <c r="G1" s="2"/>
      <c r="H1" s="3"/>
      <c r="I1" s="4"/>
      <c r="J1" s="2"/>
      <c r="M1" s="43"/>
      <c r="N1" s="7"/>
      <c r="P1" s="7"/>
      <c r="Q1" s="7"/>
      <c r="R1" s="48"/>
      <c r="S1" s="8"/>
      <c r="T1" s="9"/>
    </row>
    <row r="2" spans="1:20" ht="18">
      <c r="A2" s="11" t="s">
        <v>23</v>
      </c>
      <c r="B2" s="11"/>
      <c r="C2" s="11"/>
      <c r="E2" s="11"/>
      <c r="F2" s="11"/>
      <c r="G2" s="11"/>
      <c r="H2" s="11" t="s">
        <v>232</v>
      </c>
      <c r="I2" s="419" t="s">
        <v>200</v>
      </c>
      <c r="J2" s="28"/>
      <c r="M2" s="44"/>
      <c r="N2" s="13"/>
      <c r="P2" s="13"/>
      <c r="Q2" s="13"/>
      <c r="R2" s="13"/>
      <c r="S2" s="14"/>
      <c r="T2" s="9"/>
    </row>
    <row r="3" spans="1:20" ht="17.25" customHeight="1">
      <c r="A3" s="11"/>
      <c r="B3" s="11"/>
      <c r="C3" s="11"/>
      <c r="E3" s="11"/>
      <c r="F3" s="11"/>
      <c r="G3" s="11"/>
      <c r="H3" s="11" t="s">
        <v>17</v>
      </c>
      <c r="I3" s="12"/>
      <c r="J3" s="11"/>
      <c r="M3" s="44"/>
      <c r="N3" s="13"/>
      <c r="P3" s="13"/>
      <c r="Q3" s="13"/>
      <c r="S3" s="14"/>
      <c r="T3" s="9"/>
    </row>
    <row r="4" spans="1:20" ht="17.25" customHeight="1">
      <c r="A4" s="11"/>
      <c r="B4" s="11"/>
      <c r="C4" s="11"/>
      <c r="D4" s="11"/>
      <c r="E4" s="11"/>
      <c r="F4" s="11"/>
      <c r="G4" s="11"/>
      <c r="H4" s="11"/>
      <c r="I4" s="12"/>
      <c r="J4" s="11"/>
      <c r="M4" s="44"/>
      <c r="N4" s="13"/>
      <c r="P4" s="13"/>
      <c r="Q4" s="13"/>
      <c r="R4" s="38" t="s">
        <v>19</v>
      </c>
      <c r="S4" s="14"/>
      <c r="T4" s="9"/>
    </row>
    <row r="5" spans="1:20" ht="25.5" customHeight="1">
      <c r="A5" s="632" t="s">
        <v>652</v>
      </c>
      <c r="B5" s="632"/>
      <c r="C5" s="632"/>
      <c r="D5" s="632"/>
      <c r="E5" s="632"/>
      <c r="F5" s="632"/>
      <c r="G5" s="632"/>
      <c r="H5" s="632"/>
      <c r="I5" s="632"/>
      <c r="J5" s="632"/>
      <c r="K5" s="632"/>
      <c r="L5" s="632"/>
      <c r="M5" s="632"/>
      <c r="N5" s="632"/>
      <c r="O5" s="632"/>
      <c r="P5" s="632"/>
      <c r="Q5" s="632"/>
      <c r="R5" s="632"/>
      <c r="S5" s="39"/>
    </row>
    <row r="6" spans="1:20" ht="25.5" customHeight="1">
      <c r="A6" s="633" t="s">
        <v>0</v>
      </c>
      <c r="B6" s="633" t="s">
        <v>1</v>
      </c>
      <c r="C6" s="634" t="s">
        <v>3</v>
      </c>
      <c r="D6" s="634" t="s">
        <v>4</v>
      </c>
      <c r="E6" s="634" t="s">
        <v>22</v>
      </c>
      <c r="F6" s="634" t="s">
        <v>5</v>
      </c>
      <c r="G6" s="634" t="s">
        <v>2</v>
      </c>
      <c r="H6" s="634" t="s">
        <v>6</v>
      </c>
      <c r="I6" s="635" t="s">
        <v>7</v>
      </c>
      <c r="J6" s="644" t="s">
        <v>8</v>
      </c>
      <c r="K6" s="635" t="s">
        <v>9</v>
      </c>
      <c r="L6" s="635" t="s">
        <v>15</v>
      </c>
      <c r="M6" s="635" t="s">
        <v>10</v>
      </c>
      <c r="N6" s="636" t="s">
        <v>28</v>
      </c>
      <c r="O6" s="645" t="s">
        <v>27</v>
      </c>
      <c r="P6" s="645"/>
      <c r="Q6" s="645"/>
      <c r="R6" s="636" t="s">
        <v>29</v>
      </c>
      <c r="S6" s="636" t="s">
        <v>11</v>
      </c>
    </row>
    <row r="7" spans="1:20" ht="58.7" customHeight="1">
      <c r="A7" s="633"/>
      <c r="B7" s="633"/>
      <c r="C7" s="634"/>
      <c r="D7" s="634"/>
      <c r="E7" s="634"/>
      <c r="F7" s="634"/>
      <c r="G7" s="634"/>
      <c r="H7" s="634"/>
      <c r="I7" s="635"/>
      <c r="J7" s="644"/>
      <c r="K7" s="635"/>
      <c r="L7" s="635"/>
      <c r="M7" s="635"/>
      <c r="N7" s="636"/>
      <c r="O7" s="511" t="s">
        <v>16</v>
      </c>
      <c r="P7" s="511" t="s">
        <v>25</v>
      </c>
      <c r="Q7" s="511" t="s">
        <v>12</v>
      </c>
      <c r="R7" s="636"/>
      <c r="S7" s="636"/>
    </row>
    <row r="8" spans="1:20" s="31" customFormat="1" ht="20.25">
      <c r="A8" s="55" t="s">
        <v>587</v>
      </c>
      <c r="B8" s="55"/>
      <c r="C8" s="55"/>
      <c r="D8" s="55"/>
      <c r="E8" s="55"/>
      <c r="F8" s="55"/>
      <c r="G8" s="55"/>
      <c r="H8" s="55"/>
      <c r="I8" s="56"/>
      <c r="J8" s="55"/>
      <c r="K8" s="55"/>
      <c r="L8" s="29">
        <f>SUM(L9:L9)</f>
        <v>140</v>
      </c>
      <c r="M8" s="40"/>
      <c r="N8" s="29">
        <f>SUM(N9:N9)</f>
        <v>0</v>
      </c>
      <c r="O8" s="29">
        <f>SUM(O9:O9)</f>
        <v>140</v>
      </c>
      <c r="P8" s="29">
        <f>SUM(P9:P9)</f>
        <v>0</v>
      </c>
      <c r="Q8" s="29">
        <f>SUM(Q9:Q9)</f>
        <v>140</v>
      </c>
      <c r="R8" s="29">
        <f>SUM(R9:R9)</f>
        <v>0</v>
      </c>
      <c r="S8" s="312"/>
    </row>
    <row r="9" spans="1:20" ht="30" customHeight="1">
      <c r="A9" s="518">
        <v>1</v>
      </c>
      <c r="B9" s="518" t="s">
        <v>42</v>
      </c>
      <c r="C9" s="518">
        <v>3529</v>
      </c>
      <c r="D9" s="518">
        <v>5331</v>
      </c>
      <c r="E9" s="518">
        <v>53</v>
      </c>
      <c r="F9" s="518">
        <v>14</v>
      </c>
      <c r="G9" s="524">
        <v>33014001702</v>
      </c>
      <c r="H9" s="351" t="s">
        <v>586</v>
      </c>
      <c r="I9" s="409" t="s">
        <v>585</v>
      </c>
      <c r="J9" s="363"/>
      <c r="K9" s="345" t="s">
        <v>47</v>
      </c>
      <c r="L9" s="362">
        <f>N9+O9+R9</f>
        <v>140</v>
      </c>
      <c r="M9" s="356">
        <v>2021</v>
      </c>
      <c r="N9" s="521">
        <v>0</v>
      </c>
      <c r="O9" s="344">
        <f>P9+Q9</f>
        <v>140</v>
      </c>
      <c r="P9" s="343">
        <v>0</v>
      </c>
      <c r="Q9" s="443">
        <v>140</v>
      </c>
      <c r="R9" s="343">
        <v>0</v>
      </c>
      <c r="S9" s="25"/>
    </row>
    <row r="10" spans="1:20" ht="30" customHeight="1">
      <c r="A10" s="726" t="s">
        <v>575</v>
      </c>
      <c r="B10" s="727"/>
      <c r="C10" s="727"/>
      <c r="D10" s="727"/>
      <c r="E10" s="727"/>
      <c r="F10" s="727"/>
      <c r="G10" s="727"/>
      <c r="H10" s="727"/>
      <c r="I10" s="727"/>
      <c r="J10" s="55"/>
      <c r="K10" s="55"/>
      <c r="L10" s="324">
        <f>SUM(L11:L11)</f>
        <v>877</v>
      </c>
      <c r="M10" s="324"/>
      <c r="N10" s="324">
        <f>SUM(N11:N11)</f>
        <v>0</v>
      </c>
      <c r="O10" s="324">
        <f>SUM(O11:O11)</f>
        <v>877</v>
      </c>
      <c r="P10" s="324">
        <f>SUM(P11:P11)</f>
        <v>0</v>
      </c>
      <c r="Q10" s="324">
        <f>SUM(Q11:Q11)</f>
        <v>877</v>
      </c>
      <c r="R10" s="324">
        <f>SUM(R11:R11)</f>
        <v>0</v>
      </c>
      <c r="S10" s="361"/>
    </row>
    <row r="11" spans="1:20" s="36" customFormat="1" ht="53.25" customHeight="1">
      <c r="A11" s="518">
        <v>1</v>
      </c>
      <c r="B11" s="518" t="s">
        <v>42</v>
      </c>
      <c r="C11" s="518">
        <v>3529</v>
      </c>
      <c r="D11" s="518">
        <v>6351</v>
      </c>
      <c r="E11" s="518">
        <v>63</v>
      </c>
      <c r="F11" s="518">
        <v>14</v>
      </c>
      <c r="G11" s="33">
        <v>66014001702</v>
      </c>
      <c r="H11" s="490" t="s">
        <v>584</v>
      </c>
      <c r="I11" s="410" t="s">
        <v>583</v>
      </c>
      <c r="J11" s="360"/>
      <c r="K11" s="518"/>
      <c r="L11" s="519">
        <v>877</v>
      </c>
      <c r="M11" s="26">
        <v>2021</v>
      </c>
      <c r="N11" s="521">
        <v>0</v>
      </c>
      <c r="O11" s="523">
        <f>P11+Q11</f>
        <v>877</v>
      </c>
      <c r="P11" s="42">
        <v>0</v>
      </c>
      <c r="Q11" s="53">
        <v>877</v>
      </c>
      <c r="R11" s="42">
        <v>0</v>
      </c>
      <c r="S11" s="355"/>
    </row>
    <row r="12" spans="1:20" ht="35.25" customHeight="1">
      <c r="A12" s="478" t="s">
        <v>588</v>
      </c>
      <c r="B12" s="478"/>
      <c r="C12" s="478"/>
      <c r="D12" s="478"/>
      <c r="E12" s="478"/>
      <c r="F12" s="478"/>
      <c r="G12" s="478"/>
      <c r="H12" s="478"/>
      <c r="I12" s="478"/>
      <c r="J12" s="478"/>
      <c r="K12" s="478"/>
      <c r="L12" s="27">
        <f>L10+L8</f>
        <v>1017</v>
      </c>
      <c r="M12" s="41"/>
      <c r="N12" s="27">
        <f>N10+N8</f>
        <v>0</v>
      </c>
      <c r="O12" s="27">
        <f>O10+O8</f>
        <v>1017</v>
      </c>
      <c r="P12" s="27">
        <f>P10+P8</f>
        <v>0</v>
      </c>
      <c r="Q12" s="27">
        <f>Q10+Q8</f>
        <v>1017</v>
      </c>
      <c r="R12" s="27">
        <f>R10+R8</f>
        <v>0</v>
      </c>
      <c r="S12" s="24"/>
    </row>
    <row r="13" spans="1:20" s="6" customFormat="1">
      <c r="A13" s="5"/>
      <c r="B13" s="5"/>
      <c r="C13" s="5"/>
      <c r="D13" s="5"/>
      <c r="E13" s="5"/>
      <c r="F13" s="5"/>
      <c r="G13" s="5"/>
      <c r="H13" s="5"/>
      <c r="I13" s="5"/>
      <c r="J13" s="10"/>
      <c r="K13" s="22"/>
      <c r="L13" s="23"/>
      <c r="M13" s="46"/>
      <c r="S13" s="15"/>
      <c r="T13" s="10"/>
    </row>
    <row r="14" spans="1:20" s="6" customFormat="1">
      <c r="A14" s="5"/>
      <c r="B14" s="5"/>
      <c r="C14" s="5"/>
      <c r="D14" s="5"/>
      <c r="E14" s="5"/>
      <c r="F14" s="5"/>
      <c r="G14" s="5"/>
      <c r="H14" s="5"/>
      <c r="I14" s="5"/>
      <c r="J14" s="10"/>
      <c r="K14" s="22"/>
      <c r="L14" s="23"/>
      <c r="M14" s="46"/>
      <c r="S14" s="15"/>
      <c r="T14" s="10"/>
    </row>
    <row r="15" spans="1:20" s="6" customFormat="1">
      <c r="A15" s="5"/>
      <c r="B15" s="5"/>
      <c r="C15" s="5"/>
      <c r="D15" s="5"/>
      <c r="E15" s="5"/>
      <c r="F15" s="5"/>
      <c r="G15" s="5"/>
      <c r="H15" s="5"/>
      <c r="I15" s="5"/>
      <c r="J15" s="10"/>
      <c r="K15" s="22"/>
      <c r="L15" s="23"/>
      <c r="M15" s="46"/>
      <c r="S15" s="15"/>
      <c r="T15" s="10"/>
    </row>
    <row r="16" spans="1:20" s="6" customFormat="1">
      <c r="A16" s="5"/>
      <c r="B16" s="5"/>
      <c r="C16" s="5"/>
      <c r="D16" s="5"/>
      <c r="E16" s="5"/>
      <c r="F16" s="5"/>
      <c r="G16" s="5"/>
      <c r="H16" s="5"/>
      <c r="I16" s="5"/>
      <c r="J16" s="10"/>
      <c r="K16" s="22"/>
      <c r="L16" s="23"/>
      <c r="M16" s="46"/>
      <c r="S16" s="15"/>
      <c r="T16" s="10"/>
    </row>
    <row r="17" spans="1:20" s="6" customFormat="1">
      <c r="A17" s="5"/>
      <c r="B17" s="5"/>
      <c r="C17" s="5"/>
      <c r="D17" s="5"/>
      <c r="E17" s="5"/>
      <c r="F17" s="5"/>
      <c r="G17" s="5"/>
      <c r="H17" s="5"/>
      <c r="I17" s="5"/>
      <c r="J17" s="10"/>
      <c r="K17" s="22"/>
      <c r="L17" s="23"/>
      <c r="M17" s="46"/>
      <c r="S17" s="15"/>
      <c r="T17" s="10"/>
    </row>
    <row r="18" spans="1:20" s="6" customFormat="1">
      <c r="A18" s="5"/>
      <c r="B18" s="5"/>
      <c r="C18" s="5"/>
      <c r="D18" s="5"/>
      <c r="E18" s="5"/>
      <c r="F18" s="5"/>
      <c r="G18" s="5"/>
      <c r="H18" s="5"/>
      <c r="I18" s="5"/>
      <c r="J18" s="10"/>
      <c r="K18" s="22"/>
      <c r="L18" s="23"/>
      <c r="M18" s="46"/>
      <c r="S18" s="15"/>
      <c r="T18" s="10"/>
    </row>
    <row r="19" spans="1:20" s="6" customFormat="1">
      <c r="A19" s="5"/>
      <c r="B19" s="5"/>
      <c r="C19" s="5"/>
      <c r="D19" s="5"/>
      <c r="E19" s="5"/>
      <c r="F19" s="5"/>
      <c r="G19" s="5"/>
      <c r="H19" s="5"/>
      <c r="I19" s="5"/>
      <c r="J19" s="10"/>
      <c r="K19" s="22"/>
      <c r="L19" s="23"/>
      <c r="M19" s="46"/>
      <c r="S19" s="15"/>
      <c r="T19" s="10"/>
    </row>
    <row r="20" spans="1:20" s="6" customFormat="1">
      <c r="A20" s="5"/>
      <c r="B20" s="5"/>
      <c r="C20" s="5"/>
      <c r="D20" s="5"/>
      <c r="E20" s="5"/>
      <c r="F20" s="5"/>
      <c r="G20" s="5"/>
      <c r="H20" s="5"/>
      <c r="I20" s="5"/>
      <c r="J20" s="10"/>
      <c r="K20" s="22"/>
      <c r="L20" s="23"/>
      <c r="M20" s="46"/>
      <c r="S20" s="15"/>
      <c r="T20" s="10"/>
    </row>
    <row r="21" spans="1:20" s="6" customFormat="1">
      <c r="A21" s="5"/>
      <c r="B21" s="5"/>
      <c r="C21" s="5"/>
      <c r="D21" s="5"/>
      <c r="E21" s="5"/>
      <c r="F21" s="5"/>
      <c r="G21" s="5"/>
      <c r="H21" s="5"/>
      <c r="I21" s="5"/>
      <c r="J21" s="10"/>
      <c r="K21" s="22"/>
      <c r="L21" s="23"/>
      <c r="M21" s="46"/>
      <c r="S21" s="15"/>
      <c r="T21" s="10"/>
    </row>
    <row r="22" spans="1:20" s="6" customFormat="1">
      <c r="A22" s="5"/>
      <c r="B22" s="5"/>
      <c r="C22" s="5"/>
      <c r="D22" s="5"/>
      <c r="E22" s="5"/>
      <c r="F22" s="5"/>
      <c r="G22" s="5"/>
      <c r="H22" s="5"/>
      <c r="I22" s="5"/>
      <c r="J22" s="10"/>
      <c r="K22" s="22"/>
      <c r="L22" s="23"/>
      <c r="M22" s="46"/>
      <c r="S22" s="15"/>
      <c r="T22" s="10"/>
    </row>
    <row r="23" spans="1:20" s="6" customFormat="1">
      <c r="A23" s="5"/>
      <c r="B23" s="5"/>
      <c r="C23" s="5"/>
      <c r="D23" s="5"/>
      <c r="E23" s="5"/>
      <c r="F23" s="5"/>
      <c r="G23" s="5"/>
      <c r="H23" s="5"/>
      <c r="I23" s="5"/>
      <c r="J23" s="10"/>
      <c r="K23" s="22"/>
      <c r="L23" s="23"/>
      <c r="M23" s="46"/>
      <c r="S23" s="15"/>
      <c r="T23" s="10"/>
    </row>
    <row r="24" spans="1:20" s="6" customFormat="1">
      <c r="A24" s="5"/>
      <c r="B24" s="5"/>
      <c r="C24" s="5"/>
      <c r="D24" s="5"/>
      <c r="E24" s="5"/>
      <c r="F24" s="5"/>
      <c r="G24" s="5"/>
      <c r="H24" s="5"/>
      <c r="I24" s="5"/>
      <c r="J24" s="10"/>
      <c r="K24" s="22"/>
      <c r="L24" s="23"/>
      <c r="M24" s="46"/>
      <c r="S24" s="15"/>
      <c r="T24" s="10"/>
    </row>
    <row r="25" spans="1:20" s="6" customFormat="1">
      <c r="A25" s="5"/>
      <c r="B25" s="5"/>
      <c r="C25" s="5"/>
      <c r="D25" s="5"/>
      <c r="E25" s="5"/>
      <c r="F25" s="5"/>
      <c r="G25" s="5"/>
      <c r="H25" s="5"/>
      <c r="I25" s="5"/>
      <c r="J25" s="10"/>
      <c r="K25" s="22"/>
      <c r="L25" s="23"/>
      <c r="M25" s="46"/>
      <c r="S25" s="15"/>
      <c r="T25" s="10"/>
    </row>
    <row r="26" spans="1:20" s="6" customFormat="1">
      <c r="A26" s="5"/>
      <c r="B26" s="5"/>
      <c r="C26" s="5"/>
      <c r="D26" s="5"/>
      <c r="E26" s="5"/>
      <c r="F26" s="5"/>
      <c r="G26" s="5"/>
      <c r="H26" s="5"/>
      <c r="I26" s="5"/>
      <c r="J26" s="10"/>
      <c r="K26" s="22"/>
      <c r="L26" s="23"/>
      <c r="M26" s="46"/>
      <c r="S26" s="15"/>
      <c r="T26" s="10"/>
    </row>
    <row r="27" spans="1:20" s="6" customFormat="1">
      <c r="A27" s="5"/>
      <c r="B27" s="5"/>
      <c r="C27" s="5"/>
      <c r="D27" s="5"/>
      <c r="E27" s="5"/>
      <c r="F27" s="5"/>
      <c r="G27" s="5"/>
      <c r="H27" s="5"/>
      <c r="I27" s="5"/>
      <c r="J27" s="10"/>
      <c r="K27" s="22"/>
      <c r="L27" s="23"/>
      <c r="M27" s="46"/>
      <c r="S27" s="15"/>
      <c r="T27" s="10"/>
    </row>
    <row r="28" spans="1:20" s="6" customFormat="1">
      <c r="A28" s="10"/>
      <c r="B28" s="10"/>
      <c r="C28" s="10"/>
      <c r="D28" s="10"/>
      <c r="E28" s="10"/>
      <c r="F28" s="10"/>
      <c r="G28" s="10"/>
      <c r="H28" s="10"/>
      <c r="I28" s="10"/>
      <c r="J28" s="10"/>
      <c r="K28" s="5"/>
      <c r="L28" s="23"/>
      <c r="M28" s="46"/>
      <c r="S28" s="15"/>
      <c r="T28" s="10"/>
    </row>
    <row r="29" spans="1:20" s="6" customFormat="1">
      <c r="A29" s="10"/>
      <c r="B29" s="10"/>
      <c r="C29" s="10"/>
      <c r="D29" s="10"/>
      <c r="E29" s="10"/>
      <c r="F29" s="10"/>
      <c r="G29" s="10"/>
      <c r="H29" s="10"/>
      <c r="I29" s="10"/>
      <c r="J29" s="10"/>
      <c r="K29" s="5"/>
      <c r="L29" s="23"/>
      <c r="M29" s="46"/>
      <c r="S29" s="15"/>
      <c r="T29" s="10"/>
    </row>
  </sheetData>
  <mergeCells count="19">
    <mergeCell ref="S6:S7"/>
    <mergeCell ref="A10:I10"/>
    <mergeCell ref="I6:I7"/>
    <mergeCell ref="J6:J7"/>
    <mergeCell ref="K6:K7"/>
    <mergeCell ref="L6:L7"/>
    <mergeCell ref="M6:M7"/>
    <mergeCell ref="N6:N7"/>
    <mergeCell ref="A5:R5"/>
    <mergeCell ref="A6:A7"/>
    <mergeCell ref="B6:B7"/>
    <mergeCell ref="C6:C7"/>
    <mergeCell ref="D6:D7"/>
    <mergeCell ref="E6:E7"/>
    <mergeCell ref="F6:F7"/>
    <mergeCell ref="G6:G7"/>
    <mergeCell ref="H6:H7"/>
    <mergeCell ref="O6:Q6"/>
    <mergeCell ref="R6:R7"/>
  </mergeCells>
  <printOptions horizontalCentered="1"/>
  <pageMargins left="0.70866141732283472" right="0.70866141732283472" top="0.78740157480314965" bottom="0.78740157480314965" header="0.31496062992125984" footer="0.31496062992125984"/>
  <pageSetup paperSize="9" scale="48" firstPageNumber="129"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Z73"/>
  <sheetViews>
    <sheetView showGridLines="0" view="pageBreakPreview" zoomScale="70" zoomScaleNormal="70" zoomScaleSheetLayoutView="70" workbookViewId="0">
      <selection activeCell="C21" sqref="C21"/>
    </sheetView>
  </sheetViews>
  <sheetFormatPr defaultColWidth="9.140625" defaultRowHeight="15" outlineLevelCol="1"/>
  <cols>
    <col min="1" max="1" width="5.7109375" style="155" customWidth="1"/>
    <col min="2" max="2" width="5.7109375" style="155" hidden="1" customWidth="1"/>
    <col min="3" max="3" width="18.5703125" style="155" hidden="1" customWidth="1" outlineLevel="1"/>
    <col min="4" max="4" width="6.140625" style="155" hidden="1" customWidth="1" outlineLevel="1"/>
    <col min="5" max="5" width="7.7109375" style="155" customWidth="1" outlineLevel="1"/>
    <col min="6" max="6" width="15.5703125" style="155" hidden="1" customWidth="1" outlineLevel="1"/>
    <col min="7" max="7" width="69.85546875" style="155" customWidth="1" collapsed="1"/>
    <col min="8" max="8" width="51.7109375" style="155" customWidth="1"/>
    <col min="9" max="9" width="8.42578125" style="155" customWidth="1"/>
    <col min="10" max="10" width="14.7109375" style="160" customWidth="1"/>
    <col min="11" max="12" width="14.85546875" style="158" customWidth="1"/>
    <col min="13" max="13" width="13.5703125" style="158" customWidth="1"/>
    <col min="14" max="14" width="13.7109375" style="158" customWidth="1"/>
    <col min="15" max="15" width="14.7109375" style="158" customWidth="1"/>
    <col min="16" max="16" width="16.28515625" style="158" customWidth="1"/>
    <col min="17" max="17" width="16.7109375" style="158" customWidth="1"/>
    <col min="18" max="18" width="17" style="158" customWidth="1"/>
    <col min="19" max="19" width="16.28515625" style="158" customWidth="1"/>
    <col min="20" max="22" width="14.85546875" style="158" customWidth="1"/>
    <col min="23" max="23" width="14.42578125" style="158" customWidth="1"/>
    <col min="24" max="24" width="10.28515625" style="157" hidden="1" customWidth="1"/>
    <col min="25" max="25" width="17.7109375" style="156" customWidth="1"/>
    <col min="26" max="16384" width="9.140625" style="155"/>
  </cols>
  <sheetData>
    <row r="1" spans="1:26" ht="18">
      <c r="A1" s="1" t="s">
        <v>279</v>
      </c>
      <c r="B1" s="2"/>
      <c r="C1" s="2"/>
      <c r="D1" s="2"/>
      <c r="E1" s="2"/>
      <c r="F1" s="214"/>
      <c r="G1" s="3"/>
      <c r="H1" s="4"/>
      <c r="I1" s="2"/>
      <c r="K1" s="157"/>
      <c r="N1" s="7"/>
      <c r="O1" s="7"/>
      <c r="Q1" s="7"/>
      <c r="R1" s="7"/>
      <c r="S1" s="7"/>
      <c r="T1" s="8"/>
      <c r="U1" s="199"/>
      <c r="V1" s="155"/>
      <c r="W1" s="155"/>
      <c r="X1" s="204"/>
      <c r="Y1" s="155"/>
    </row>
    <row r="2" spans="1:26" ht="18">
      <c r="A2" s="211" t="s">
        <v>23</v>
      </c>
      <c r="B2" s="11"/>
      <c r="C2" s="210"/>
      <c r="E2" s="210"/>
      <c r="F2" s="208"/>
      <c r="G2" s="210" t="s">
        <v>32</v>
      </c>
      <c r="H2" s="419" t="s">
        <v>278</v>
      </c>
      <c r="I2" s="28"/>
      <c r="K2" s="157"/>
      <c r="N2" s="13"/>
      <c r="O2" s="13"/>
      <c r="Q2" s="13"/>
      <c r="R2" s="13"/>
      <c r="S2" s="13"/>
      <c r="T2" s="14"/>
      <c r="U2" s="199"/>
      <c r="V2" s="155"/>
      <c r="W2" s="155"/>
      <c r="X2" s="204"/>
      <c r="Y2" s="155"/>
    </row>
    <row r="3" spans="1:26" ht="15.75">
      <c r="A3" s="209"/>
      <c r="B3" s="11"/>
      <c r="C3" s="12"/>
      <c r="E3" s="12"/>
      <c r="F3" s="208"/>
      <c r="G3" s="12" t="s">
        <v>17</v>
      </c>
      <c r="H3" s="207"/>
      <c r="I3" s="28"/>
      <c r="K3" s="157"/>
      <c r="N3" s="13"/>
      <c r="O3" s="13"/>
      <c r="Q3" s="13"/>
      <c r="R3" s="13"/>
      <c r="S3" s="13"/>
      <c r="T3" s="14"/>
      <c r="U3" s="199"/>
      <c r="V3" s="155"/>
      <c r="W3" s="155"/>
      <c r="X3" s="204"/>
      <c r="Y3" s="155"/>
    </row>
    <row r="4" spans="1:26" ht="17.25" customHeight="1">
      <c r="A4" s="202"/>
      <c r="B4" s="202"/>
      <c r="C4" s="202"/>
      <c r="D4" s="202"/>
      <c r="E4" s="202"/>
      <c r="F4" s="202"/>
      <c r="G4" s="202"/>
      <c r="H4" s="202"/>
      <c r="I4" s="202"/>
      <c r="J4" s="202"/>
      <c r="K4" s="202"/>
      <c r="L4" s="203"/>
      <c r="M4" s="202"/>
      <c r="N4" s="203"/>
      <c r="O4" s="202"/>
      <c r="P4" s="202"/>
      <c r="Q4" s="202"/>
      <c r="R4" s="202"/>
      <c r="S4" s="202"/>
      <c r="T4" s="202"/>
      <c r="U4" s="202"/>
      <c r="V4" s="202"/>
      <c r="W4" s="201" t="s">
        <v>19</v>
      </c>
      <c r="Z4" s="199"/>
    </row>
    <row r="5" spans="1:26" ht="25.5" customHeight="1">
      <c r="A5" s="632" t="s">
        <v>653</v>
      </c>
      <c r="B5" s="632"/>
      <c r="C5" s="632"/>
      <c r="D5" s="632"/>
      <c r="E5" s="632"/>
      <c r="F5" s="632"/>
      <c r="G5" s="632"/>
      <c r="H5" s="632"/>
      <c r="I5" s="632"/>
      <c r="J5" s="632"/>
      <c r="K5" s="632"/>
      <c r="L5" s="632"/>
      <c r="M5" s="632"/>
      <c r="N5" s="632"/>
      <c r="O5" s="632"/>
      <c r="P5" s="632"/>
      <c r="Q5" s="632"/>
      <c r="R5" s="632"/>
      <c r="S5" s="632"/>
      <c r="T5" s="632"/>
      <c r="U5" s="632"/>
      <c r="V5" s="632"/>
      <c r="W5" s="632"/>
      <c r="X5" s="632"/>
      <c r="Y5" s="632"/>
    </row>
    <row r="6" spans="1:26" ht="25.5" customHeight="1">
      <c r="A6" s="633" t="s">
        <v>0</v>
      </c>
      <c r="B6" s="633" t="s">
        <v>1</v>
      </c>
      <c r="C6" s="634" t="s">
        <v>3</v>
      </c>
      <c r="D6" s="634" t="s">
        <v>4</v>
      </c>
      <c r="E6" s="634" t="s">
        <v>22</v>
      </c>
      <c r="F6" s="634" t="s">
        <v>2</v>
      </c>
      <c r="G6" s="634" t="s">
        <v>6</v>
      </c>
      <c r="H6" s="635" t="s">
        <v>7</v>
      </c>
      <c r="I6" s="644" t="s">
        <v>8</v>
      </c>
      <c r="J6" s="635" t="s">
        <v>9</v>
      </c>
      <c r="K6" s="635" t="s">
        <v>15</v>
      </c>
      <c r="L6" s="635" t="s">
        <v>267</v>
      </c>
      <c r="M6" s="635" t="s">
        <v>266</v>
      </c>
      <c r="N6" s="635" t="s">
        <v>283</v>
      </c>
      <c r="O6" s="636" t="s">
        <v>265</v>
      </c>
      <c r="P6" s="654" t="s">
        <v>264</v>
      </c>
      <c r="Q6" s="654" t="s">
        <v>338</v>
      </c>
      <c r="R6" s="652" t="s">
        <v>261</v>
      </c>
      <c r="S6" s="652"/>
      <c r="T6" s="654" t="s">
        <v>282</v>
      </c>
      <c r="U6" s="652" t="s">
        <v>261</v>
      </c>
      <c r="V6" s="652"/>
      <c r="W6" s="636" t="s">
        <v>29</v>
      </c>
      <c r="X6" s="636" t="s">
        <v>246</v>
      </c>
      <c r="Y6" s="653" t="s">
        <v>11</v>
      </c>
    </row>
    <row r="7" spans="1:26" ht="81" customHeight="1">
      <c r="A7" s="633"/>
      <c r="B7" s="633"/>
      <c r="C7" s="634"/>
      <c r="D7" s="634"/>
      <c r="E7" s="634"/>
      <c r="F7" s="634"/>
      <c r="G7" s="634"/>
      <c r="H7" s="635"/>
      <c r="I7" s="644"/>
      <c r="J7" s="635"/>
      <c r="K7" s="635"/>
      <c r="L7" s="635"/>
      <c r="M7" s="635"/>
      <c r="N7" s="635"/>
      <c r="O7" s="636"/>
      <c r="P7" s="654"/>
      <c r="Q7" s="654"/>
      <c r="R7" s="511" t="s">
        <v>313</v>
      </c>
      <c r="S7" s="511" t="s">
        <v>345</v>
      </c>
      <c r="T7" s="654"/>
      <c r="U7" s="511" t="s">
        <v>257</v>
      </c>
      <c r="V7" s="511" t="s">
        <v>256</v>
      </c>
      <c r="W7" s="636"/>
      <c r="X7" s="636"/>
      <c r="Y7" s="653"/>
    </row>
    <row r="8" spans="1:26" s="185" customFormat="1" ht="25.5" customHeight="1">
      <c r="A8" s="55" t="s">
        <v>13</v>
      </c>
      <c r="B8" s="55"/>
      <c r="C8" s="55"/>
      <c r="D8" s="55"/>
      <c r="E8" s="55"/>
      <c r="F8" s="55"/>
      <c r="G8" s="55"/>
      <c r="H8" s="55"/>
      <c r="I8" s="55"/>
      <c r="J8" s="55"/>
      <c r="K8" s="29">
        <f>SUM(K9:K13)</f>
        <v>517747</v>
      </c>
      <c r="L8" s="29">
        <f>SUM(L9:L13)</f>
        <v>55000</v>
      </c>
      <c r="M8" s="29">
        <f>SUM(M9:M13)</f>
        <v>237747</v>
      </c>
      <c r="N8" s="29"/>
      <c r="O8" s="29">
        <f t="shared" ref="O8:W8" si="0">SUM(O9:O13)</f>
        <v>78676</v>
      </c>
      <c r="P8" s="198">
        <f t="shared" si="0"/>
        <v>135250</v>
      </c>
      <c r="Q8" s="198">
        <f t="shared" si="0"/>
        <v>10000</v>
      </c>
      <c r="R8" s="198">
        <f t="shared" si="0"/>
        <v>10000</v>
      </c>
      <c r="S8" s="198">
        <f t="shared" si="0"/>
        <v>0</v>
      </c>
      <c r="T8" s="198">
        <f t="shared" si="0"/>
        <v>125250</v>
      </c>
      <c r="U8" s="198">
        <f t="shared" si="0"/>
        <v>20000</v>
      </c>
      <c r="V8" s="198">
        <f t="shared" si="0"/>
        <v>105250</v>
      </c>
      <c r="W8" s="29">
        <f t="shared" si="0"/>
        <v>303821</v>
      </c>
      <c r="X8" s="40"/>
      <c r="Y8" s="528"/>
    </row>
    <row r="9" spans="1:26" s="174" customFormat="1" ht="117.75" customHeight="1">
      <c r="A9" s="512">
        <v>1</v>
      </c>
      <c r="B9" s="193" t="s">
        <v>42</v>
      </c>
      <c r="C9" s="181" t="s">
        <v>52</v>
      </c>
      <c r="D9" s="181">
        <v>6121</v>
      </c>
      <c r="E9" s="512">
        <v>61</v>
      </c>
      <c r="F9" s="518">
        <v>60005101093</v>
      </c>
      <c r="G9" s="364" t="s">
        <v>54</v>
      </c>
      <c r="H9" s="522" t="s">
        <v>58</v>
      </c>
      <c r="I9" s="191"/>
      <c r="J9" s="181" t="s">
        <v>118</v>
      </c>
      <c r="K9" s="437">
        <v>257747</v>
      </c>
      <c r="L9" s="437">
        <v>50000</v>
      </c>
      <c r="M9" s="437">
        <f>K9-L9</f>
        <v>207747</v>
      </c>
      <c r="N9" s="166" t="s">
        <v>620</v>
      </c>
      <c r="O9" s="164">
        <v>78676</v>
      </c>
      <c r="P9" s="517">
        <f t="shared" ref="P9:P13" si="1">Q9+T9</f>
        <v>129000</v>
      </c>
      <c r="Q9" s="442">
        <f t="shared" ref="Q9:Q13" si="2">SUM(R9:S9)</f>
        <v>10000</v>
      </c>
      <c r="R9" s="164">
        <v>10000</v>
      </c>
      <c r="S9" s="164">
        <v>0</v>
      </c>
      <c r="T9" s="163">
        <f t="shared" ref="T9:T13" si="3">SUM(U9:V9)</f>
        <v>119000</v>
      </c>
      <c r="U9" s="513">
        <v>20000</v>
      </c>
      <c r="V9" s="513">
        <f>119000-20000</f>
        <v>99000</v>
      </c>
      <c r="W9" s="513">
        <f t="shared" ref="W9:W13" si="4">K9-O9-P9</f>
        <v>50071</v>
      </c>
      <c r="X9" s="527">
        <v>2</v>
      </c>
      <c r="Y9" s="189" t="s">
        <v>582</v>
      </c>
    </row>
    <row r="10" spans="1:26" s="174" customFormat="1" ht="117.75" customHeight="1">
      <c r="A10" s="512">
        <v>2</v>
      </c>
      <c r="B10" s="193" t="s">
        <v>42</v>
      </c>
      <c r="C10" s="181" t="s">
        <v>52</v>
      </c>
      <c r="D10" s="181">
        <v>6121</v>
      </c>
      <c r="E10" s="512">
        <v>61</v>
      </c>
      <c r="F10" s="184">
        <v>60005101486</v>
      </c>
      <c r="G10" s="408" t="s">
        <v>371</v>
      </c>
      <c r="H10" s="182" t="s">
        <v>370</v>
      </c>
      <c r="I10" s="191" t="s">
        <v>368</v>
      </c>
      <c r="J10" s="181" t="s">
        <v>46</v>
      </c>
      <c r="K10" s="437">
        <v>35000</v>
      </c>
      <c r="L10" s="437">
        <v>5000</v>
      </c>
      <c r="M10" s="437">
        <f>K10-L10</f>
        <v>30000</v>
      </c>
      <c r="N10" s="166" t="s">
        <v>369</v>
      </c>
      <c r="O10" s="164">
        <v>0</v>
      </c>
      <c r="P10" s="517">
        <f t="shared" ref="P10" si="5">Q10+T10</f>
        <v>4000</v>
      </c>
      <c r="Q10" s="442">
        <f t="shared" ref="Q10" si="6">SUM(R10:S10)</f>
        <v>0</v>
      </c>
      <c r="R10" s="164">
        <v>0</v>
      </c>
      <c r="S10" s="164">
        <v>0</v>
      </c>
      <c r="T10" s="163">
        <f t="shared" ref="T10" si="7">SUM(U10:V10)</f>
        <v>4000</v>
      </c>
      <c r="U10" s="513">
        <v>0</v>
      </c>
      <c r="V10" s="513">
        <v>4000</v>
      </c>
      <c r="W10" s="513">
        <f t="shared" ref="W10" si="8">K10-O10-P10</f>
        <v>31000</v>
      </c>
      <c r="X10" s="527">
        <v>2</v>
      </c>
      <c r="Y10" s="189" t="s">
        <v>582</v>
      </c>
    </row>
    <row r="11" spans="1:26" s="174" customFormat="1" ht="124.5" customHeight="1">
      <c r="A11" s="512">
        <v>3</v>
      </c>
      <c r="B11" s="512" t="s">
        <v>57</v>
      </c>
      <c r="C11" s="193">
        <v>3522</v>
      </c>
      <c r="D11" s="193">
        <v>6121</v>
      </c>
      <c r="E11" s="193">
        <v>61</v>
      </c>
      <c r="F11" s="184">
        <v>60005101491</v>
      </c>
      <c r="G11" s="183" t="s">
        <v>367</v>
      </c>
      <c r="H11" s="182" t="s">
        <v>366</v>
      </c>
      <c r="I11" s="191" t="s">
        <v>361</v>
      </c>
      <c r="J11" s="191" t="s">
        <v>109</v>
      </c>
      <c r="K11" s="437">
        <v>75000</v>
      </c>
      <c r="L11" s="437"/>
      <c r="M11" s="437"/>
      <c r="N11" s="166" t="s">
        <v>38</v>
      </c>
      <c r="O11" s="164">
        <v>0</v>
      </c>
      <c r="P11" s="517">
        <f t="shared" si="1"/>
        <v>750</v>
      </c>
      <c r="Q11" s="442">
        <f t="shared" si="2"/>
        <v>0</v>
      </c>
      <c r="R11" s="164">
        <v>0</v>
      </c>
      <c r="S11" s="164">
        <v>0</v>
      </c>
      <c r="T11" s="163">
        <f t="shared" si="3"/>
        <v>750</v>
      </c>
      <c r="U11" s="513">
        <v>0</v>
      </c>
      <c r="V11" s="513">
        <v>750</v>
      </c>
      <c r="W11" s="513">
        <f t="shared" si="4"/>
        <v>74250</v>
      </c>
      <c r="X11" s="527">
        <v>2</v>
      </c>
      <c r="Y11" s="189" t="s">
        <v>360</v>
      </c>
    </row>
    <row r="12" spans="1:26" s="174" customFormat="1" ht="123" customHeight="1">
      <c r="A12" s="512">
        <v>4</v>
      </c>
      <c r="B12" s="512" t="s">
        <v>36</v>
      </c>
      <c r="C12" s="193">
        <v>3522</v>
      </c>
      <c r="D12" s="193">
        <v>6121</v>
      </c>
      <c r="E12" s="193">
        <v>61</v>
      </c>
      <c r="F12" s="184">
        <v>60005101492</v>
      </c>
      <c r="G12" s="183" t="s">
        <v>365</v>
      </c>
      <c r="H12" s="182" t="s">
        <v>364</v>
      </c>
      <c r="I12" s="191" t="s">
        <v>361</v>
      </c>
      <c r="J12" s="191" t="s">
        <v>109</v>
      </c>
      <c r="K12" s="437">
        <v>75000</v>
      </c>
      <c r="L12" s="437"/>
      <c r="M12" s="437"/>
      <c r="N12" s="166" t="s">
        <v>38</v>
      </c>
      <c r="O12" s="164">
        <v>0</v>
      </c>
      <c r="P12" s="517">
        <f t="shared" si="1"/>
        <v>750</v>
      </c>
      <c r="Q12" s="442">
        <f t="shared" si="2"/>
        <v>0</v>
      </c>
      <c r="R12" s="164">
        <v>0</v>
      </c>
      <c r="S12" s="164">
        <v>0</v>
      </c>
      <c r="T12" s="163">
        <f t="shared" si="3"/>
        <v>750</v>
      </c>
      <c r="U12" s="513">
        <v>0</v>
      </c>
      <c r="V12" s="513">
        <v>750</v>
      </c>
      <c r="W12" s="513">
        <f t="shared" si="4"/>
        <v>74250</v>
      </c>
      <c r="X12" s="527">
        <v>2</v>
      </c>
      <c r="Y12" s="189" t="s">
        <v>360</v>
      </c>
    </row>
    <row r="13" spans="1:26" s="174" customFormat="1" ht="121.5" customHeight="1">
      <c r="A13" s="512">
        <v>5</v>
      </c>
      <c r="B13" s="512" t="s">
        <v>42</v>
      </c>
      <c r="C13" s="193">
        <v>3522</v>
      </c>
      <c r="D13" s="193">
        <v>6121</v>
      </c>
      <c r="E13" s="193">
        <v>61</v>
      </c>
      <c r="F13" s="184">
        <v>60005101493</v>
      </c>
      <c r="G13" s="183" t="s">
        <v>363</v>
      </c>
      <c r="H13" s="182" t="s">
        <v>362</v>
      </c>
      <c r="I13" s="191" t="s">
        <v>361</v>
      </c>
      <c r="J13" s="191" t="s">
        <v>109</v>
      </c>
      <c r="K13" s="437">
        <v>75000</v>
      </c>
      <c r="L13" s="437"/>
      <c r="M13" s="437"/>
      <c r="N13" s="166" t="s">
        <v>38</v>
      </c>
      <c r="O13" s="164">
        <v>0</v>
      </c>
      <c r="P13" s="517">
        <f t="shared" si="1"/>
        <v>750</v>
      </c>
      <c r="Q13" s="442">
        <f t="shared" si="2"/>
        <v>0</v>
      </c>
      <c r="R13" s="164">
        <v>0</v>
      </c>
      <c r="S13" s="164">
        <v>0</v>
      </c>
      <c r="T13" s="163">
        <f t="shared" si="3"/>
        <v>750</v>
      </c>
      <c r="U13" s="513">
        <v>0</v>
      </c>
      <c r="V13" s="513">
        <v>750</v>
      </c>
      <c r="W13" s="513">
        <f t="shared" si="4"/>
        <v>74250</v>
      </c>
      <c r="X13" s="527">
        <v>2</v>
      </c>
      <c r="Y13" s="189" t="s">
        <v>360</v>
      </c>
    </row>
    <row r="14" spans="1:26" ht="35.25" customHeight="1">
      <c r="A14" s="417" t="s">
        <v>359</v>
      </c>
      <c r="B14" s="417"/>
      <c r="C14" s="417"/>
      <c r="D14" s="417"/>
      <c r="E14" s="417"/>
      <c r="F14" s="417"/>
      <c r="G14" s="417"/>
      <c r="H14" s="417"/>
      <c r="I14" s="417"/>
      <c r="J14" s="417"/>
      <c r="K14" s="27">
        <f>K8</f>
        <v>517747</v>
      </c>
      <c r="L14" s="27">
        <f>L8</f>
        <v>55000</v>
      </c>
      <c r="M14" s="27">
        <f>M8</f>
        <v>237747</v>
      </c>
      <c r="N14" s="27"/>
      <c r="O14" s="27">
        <f t="shared" ref="O14:W14" si="9">O8</f>
        <v>78676</v>
      </c>
      <c r="P14" s="27">
        <f t="shared" si="9"/>
        <v>135250</v>
      </c>
      <c r="Q14" s="27">
        <f t="shared" si="9"/>
        <v>10000</v>
      </c>
      <c r="R14" s="27">
        <f t="shared" si="9"/>
        <v>10000</v>
      </c>
      <c r="S14" s="27">
        <f t="shared" si="9"/>
        <v>0</v>
      </c>
      <c r="T14" s="27">
        <f t="shared" si="9"/>
        <v>125250</v>
      </c>
      <c r="U14" s="27">
        <f t="shared" si="9"/>
        <v>20000</v>
      </c>
      <c r="V14" s="27">
        <f t="shared" si="9"/>
        <v>105250</v>
      </c>
      <c r="W14" s="27">
        <f t="shared" si="9"/>
        <v>303821</v>
      </c>
      <c r="X14" s="41"/>
      <c r="Y14" s="24"/>
    </row>
    <row r="15" spans="1:26" s="158" customFormat="1">
      <c r="A15" s="160"/>
      <c r="B15" s="160"/>
      <c r="C15" s="160"/>
      <c r="D15" s="160"/>
      <c r="E15" s="160"/>
      <c r="F15" s="160"/>
      <c r="G15" s="160"/>
      <c r="H15" s="160"/>
      <c r="I15" s="155"/>
      <c r="J15" s="160"/>
      <c r="K15" s="161"/>
      <c r="L15" s="161"/>
      <c r="M15" s="161"/>
      <c r="X15" s="157"/>
      <c r="Y15" s="156"/>
      <c r="Z15" s="155"/>
    </row>
    <row r="16" spans="1:26" s="158" customFormat="1">
      <c r="A16" s="160"/>
      <c r="B16" s="160"/>
      <c r="C16" s="160"/>
      <c r="D16" s="160"/>
      <c r="E16" s="160"/>
      <c r="F16" s="160"/>
      <c r="G16" s="160"/>
      <c r="H16" s="160"/>
      <c r="I16" s="155"/>
      <c r="J16" s="160"/>
      <c r="K16" s="161"/>
      <c r="L16" s="161"/>
      <c r="M16" s="161"/>
      <c r="X16" s="157"/>
      <c r="Y16" s="156"/>
      <c r="Z16" s="155"/>
    </row>
    <row r="17" spans="1:26" s="158" customFormat="1">
      <c r="A17" s="160"/>
      <c r="B17" s="160"/>
      <c r="C17" s="160"/>
      <c r="D17" s="160"/>
      <c r="E17" s="160"/>
      <c r="F17" s="160"/>
      <c r="G17" s="160"/>
      <c r="H17" s="160"/>
      <c r="I17" s="155"/>
      <c r="J17" s="160"/>
      <c r="K17" s="161"/>
      <c r="L17" s="161"/>
      <c r="M17" s="161"/>
      <c r="X17" s="157"/>
      <c r="Y17" s="156"/>
      <c r="Z17" s="155"/>
    </row>
    <row r="18" spans="1:26" s="158" customFormat="1">
      <c r="A18" s="160"/>
      <c r="B18" s="160"/>
      <c r="C18" s="160"/>
      <c r="D18" s="160"/>
      <c r="E18" s="160"/>
      <c r="F18" s="160"/>
      <c r="G18" s="160"/>
      <c r="H18" s="160"/>
      <c r="I18" s="155"/>
      <c r="J18" s="160"/>
      <c r="K18" s="161"/>
      <c r="L18" s="161"/>
      <c r="M18" s="161"/>
      <c r="X18" s="157"/>
      <c r="Y18" s="156"/>
      <c r="Z18" s="155"/>
    </row>
    <row r="19" spans="1:26" s="158" customFormat="1">
      <c r="A19" s="160"/>
      <c r="B19" s="160"/>
      <c r="C19" s="160"/>
      <c r="D19" s="160"/>
      <c r="E19" s="160"/>
      <c r="F19" s="160"/>
      <c r="G19" s="160"/>
      <c r="H19" s="160"/>
      <c r="I19" s="155"/>
      <c r="J19" s="160"/>
      <c r="K19" s="161"/>
      <c r="L19" s="161"/>
      <c r="M19" s="161"/>
      <c r="X19" s="157"/>
      <c r="Y19" s="156"/>
      <c r="Z19" s="155"/>
    </row>
    <row r="20" spans="1:26" s="158" customFormat="1">
      <c r="A20" s="160"/>
      <c r="B20" s="160"/>
      <c r="C20" s="160"/>
      <c r="D20" s="160"/>
      <c r="E20" s="160"/>
      <c r="F20" s="160"/>
      <c r="G20" s="160"/>
      <c r="H20" s="160"/>
      <c r="I20" s="155"/>
      <c r="J20" s="160"/>
      <c r="K20" s="161"/>
      <c r="L20" s="161"/>
      <c r="M20" s="161"/>
      <c r="X20" s="157"/>
      <c r="Y20" s="156"/>
      <c r="Z20" s="155"/>
    </row>
    <row r="21" spans="1:26" s="158" customFormat="1">
      <c r="A21" s="160"/>
      <c r="B21" s="160"/>
      <c r="C21" s="160"/>
      <c r="D21" s="160"/>
      <c r="E21" s="160"/>
      <c r="F21" s="160"/>
      <c r="G21" s="160"/>
      <c r="H21" s="160"/>
      <c r="I21" s="155"/>
      <c r="J21" s="160"/>
      <c r="K21" s="161"/>
      <c r="L21" s="161"/>
      <c r="M21" s="161"/>
      <c r="X21" s="157"/>
      <c r="Y21" s="156"/>
      <c r="Z21" s="155"/>
    </row>
    <row r="22" spans="1:26" s="158" customFormat="1">
      <c r="A22" s="155"/>
      <c r="B22" s="155"/>
      <c r="C22" s="155"/>
      <c r="D22" s="155"/>
      <c r="E22" s="155"/>
      <c r="F22" s="155"/>
      <c r="G22" s="155"/>
      <c r="H22" s="155"/>
      <c r="I22" s="155"/>
      <c r="J22" s="160"/>
      <c r="K22" s="161"/>
      <c r="L22" s="161"/>
      <c r="M22" s="161"/>
      <c r="X22" s="157"/>
      <c r="Y22" s="156"/>
      <c r="Z22" s="155"/>
    </row>
    <row r="23" spans="1:26" s="158" customFormat="1">
      <c r="A23" s="155"/>
      <c r="B23" s="155"/>
      <c r="C23" s="155"/>
      <c r="D23" s="155"/>
      <c r="E23" s="155"/>
      <c r="F23" s="155"/>
      <c r="G23" s="155"/>
      <c r="H23" s="155"/>
      <c r="I23" s="155"/>
      <c r="J23" s="160"/>
      <c r="K23" s="161"/>
      <c r="L23" s="161"/>
      <c r="M23" s="161"/>
      <c r="X23" s="157"/>
      <c r="Y23" s="156"/>
      <c r="Z23" s="155"/>
    </row>
    <row r="24" spans="1:26" s="158" customFormat="1">
      <c r="A24" s="155"/>
      <c r="B24" s="155"/>
      <c r="C24" s="155"/>
      <c r="D24" s="155"/>
      <c r="E24" s="155"/>
      <c r="F24" s="155"/>
      <c r="G24" s="155"/>
      <c r="H24" s="155"/>
      <c r="I24" s="155"/>
      <c r="J24" s="160"/>
      <c r="K24" s="161"/>
      <c r="L24" s="161"/>
      <c r="M24" s="161"/>
      <c r="X24" s="157"/>
      <c r="Y24" s="156"/>
      <c r="Z24" s="155"/>
    </row>
    <row r="25" spans="1:26" s="158" customFormat="1">
      <c r="A25" s="155"/>
      <c r="B25" s="155"/>
      <c r="C25" s="155"/>
      <c r="D25" s="155"/>
      <c r="E25" s="155"/>
      <c r="F25" s="155"/>
      <c r="G25" s="155"/>
      <c r="H25" s="155"/>
      <c r="I25" s="155"/>
      <c r="J25" s="160"/>
      <c r="K25" s="161"/>
      <c r="L25" s="161"/>
      <c r="M25" s="161"/>
      <c r="X25" s="157"/>
      <c r="Y25" s="156"/>
      <c r="Z25" s="155"/>
    </row>
    <row r="26" spans="1:26" s="158" customFormat="1">
      <c r="A26" s="155"/>
      <c r="B26" s="155"/>
      <c r="C26" s="155"/>
      <c r="D26" s="155"/>
      <c r="E26" s="155"/>
      <c r="F26" s="155"/>
      <c r="G26" s="155"/>
      <c r="H26" s="155"/>
      <c r="I26" s="155"/>
      <c r="J26" s="160"/>
      <c r="K26" s="161"/>
      <c r="L26" s="161"/>
      <c r="M26" s="161"/>
      <c r="X26" s="157"/>
      <c r="Y26" s="156"/>
      <c r="Z26" s="155"/>
    </row>
    <row r="27" spans="1:26" s="158" customFormat="1">
      <c r="A27" s="155"/>
      <c r="B27" s="155"/>
      <c r="C27" s="155"/>
      <c r="D27" s="155"/>
      <c r="E27" s="155"/>
      <c r="F27" s="155"/>
      <c r="G27" s="155"/>
      <c r="H27" s="155"/>
      <c r="I27" s="155"/>
      <c r="J27" s="160"/>
      <c r="K27" s="161"/>
      <c r="L27" s="161"/>
      <c r="M27" s="161"/>
      <c r="X27" s="157"/>
      <c r="Y27" s="156"/>
      <c r="Z27" s="155"/>
    </row>
    <row r="28" spans="1:26" s="158" customFormat="1">
      <c r="A28" s="155"/>
      <c r="B28" s="155"/>
      <c r="C28" s="155"/>
      <c r="D28" s="155"/>
      <c r="E28" s="155"/>
      <c r="F28" s="155"/>
      <c r="G28" s="155"/>
      <c r="H28" s="155"/>
      <c r="I28" s="155"/>
      <c r="J28" s="160"/>
      <c r="K28" s="161"/>
      <c r="L28" s="161"/>
      <c r="M28" s="161"/>
      <c r="X28" s="157"/>
      <c r="Y28" s="156"/>
      <c r="Z28" s="155"/>
    </row>
    <row r="29" spans="1:26" s="158" customFormat="1">
      <c r="A29" s="155"/>
      <c r="B29" s="155"/>
      <c r="C29" s="155"/>
      <c r="D29" s="155"/>
      <c r="E29" s="155"/>
      <c r="F29" s="155"/>
      <c r="G29" s="155"/>
      <c r="H29" s="155"/>
      <c r="I29" s="155"/>
      <c r="J29" s="160"/>
      <c r="K29" s="161"/>
      <c r="L29" s="161"/>
      <c r="M29" s="161"/>
      <c r="X29" s="157"/>
      <c r="Y29" s="156"/>
      <c r="Z29" s="155"/>
    </row>
    <row r="30" spans="1:26" s="158" customFormat="1">
      <c r="A30" s="155"/>
      <c r="B30" s="155"/>
      <c r="C30" s="155"/>
      <c r="D30" s="155"/>
      <c r="E30" s="155"/>
      <c r="F30" s="155"/>
      <c r="G30" s="155"/>
      <c r="H30" s="155"/>
      <c r="I30" s="155"/>
      <c r="J30" s="160"/>
      <c r="K30" s="161"/>
      <c r="L30" s="161"/>
      <c r="M30" s="161"/>
      <c r="X30" s="157"/>
      <c r="Y30" s="156"/>
      <c r="Z30" s="155"/>
    </row>
    <row r="31" spans="1:26" s="158" customFormat="1">
      <c r="A31" s="155"/>
      <c r="B31" s="155"/>
      <c r="C31" s="155"/>
      <c r="D31" s="155"/>
      <c r="E31" s="155"/>
      <c r="F31" s="155"/>
      <c r="G31" s="155"/>
      <c r="H31" s="155"/>
      <c r="I31" s="155"/>
      <c r="J31" s="160"/>
      <c r="K31" s="161"/>
      <c r="L31" s="161"/>
      <c r="M31" s="161"/>
      <c r="X31" s="157"/>
      <c r="Y31" s="156"/>
      <c r="Z31" s="155"/>
    </row>
    <row r="32" spans="1:26" s="158" customFormat="1">
      <c r="A32" s="155"/>
      <c r="B32" s="155"/>
      <c r="C32" s="155"/>
      <c r="D32" s="155"/>
      <c r="E32" s="155"/>
      <c r="F32" s="155"/>
      <c r="G32" s="155"/>
      <c r="H32" s="155"/>
      <c r="I32" s="155"/>
      <c r="J32" s="160"/>
      <c r="K32" s="161"/>
      <c r="L32" s="161"/>
      <c r="M32" s="161"/>
      <c r="X32" s="157"/>
      <c r="Y32" s="156"/>
      <c r="Z32" s="155"/>
    </row>
    <row r="33" spans="1:26" s="158" customFormat="1">
      <c r="A33" s="155"/>
      <c r="B33" s="155"/>
      <c r="C33" s="155"/>
      <c r="D33" s="155"/>
      <c r="E33" s="155"/>
      <c r="F33" s="155"/>
      <c r="G33" s="155"/>
      <c r="H33" s="155"/>
      <c r="I33" s="155"/>
      <c r="J33" s="160"/>
      <c r="K33" s="161"/>
      <c r="L33" s="161"/>
      <c r="M33" s="161"/>
      <c r="X33" s="157"/>
      <c r="Y33" s="156"/>
      <c r="Z33" s="155"/>
    </row>
    <row r="34" spans="1:26" s="158" customFormat="1">
      <c r="A34" s="155"/>
      <c r="B34" s="155"/>
      <c r="C34" s="155"/>
      <c r="D34" s="155"/>
      <c r="E34" s="155"/>
      <c r="F34" s="155"/>
      <c r="G34" s="155"/>
      <c r="H34" s="155"/>
      <c r="I34" s="155"/>
      <c r="J34" s="160"/>
      <c r="K34" s="161"/>
      <c r="L34" s="161"/>
      <c r="M34" s="161"/>
      <c r="X34" s="157"/>
      <c r="Y34" s="156"/>
      <c r="Z34" s="155"/>
    </row>
    <row r="35" spans="1:26" s="158" customFormat="1">
      <c r="A35" s="155"/>
      <c r="B35" s="155"/>
      <c r="C35" s="155"/>
      <c r="D35" s="155"/>
      <c r="E35" s="155"/>
      <c r="F35" s="155"/>
      <c r="G35" s="155"/>
      <c r="H35" s="155"/>
      <c r="I35" s="155"/>
      <c r="J35" s="160"/>
      <c r="K35" s="161"/>
      <c r="L35" s="161"/>
      <c r="M35" s="161"/>
      <c r="X35" s="157"/>
      <c r="Y35" s="156"/>
      <c r="Z35" s="155"/>
    </row>
    <row r="36" spans="1:26" s="158" customFormat="1">
      <c r="A36" s="155"/>
      <c r="B36" s="155"/>
      <c r="C36" s="155"/>
      <c r="D36" s="155"/>
      <c r="E36" s="155"/>
      <c r="F36" s="155"/>
      <c r="G36" s="155"/>
      <c r="H36" s="155"/>
      <c r="I36" s="155"/>
      <c r="J36" s="160"/>
      <c r="K36" s="161"/>
      <c r="L36" s="161"/>
      <c r="M36" s="161"/>
      <c r="X36" s="157"/>
      <c r="Y36" s="156"/>
      <c r="Z36" s="155"/>
    </row>
    <row r="37" spans="1:26" s="158" customFormat="1">
      <c r="A37" s="155"/>
      <c r="B37" s="155"/>
      <c r="C37" s="155"/>
      <c r="D37" s="155"/>
      <c r="E37" s="155"/>
      <c r="F37" s="155"/>
      <c r="G37" s="155"/>
      <c r="H37" s="155"/>
      <c r="I37" s="155"/>
      <c r="J37" s="160"/>
      <c r="K37" s="161"/>
      <c r="L37" s="161"/>
      <c r="M37" s="161"/>
      <c r="X37" s="157"/>
      <c r="Y37" s="156"/>
      <c r="Z37" s="155"/>
    </row>
    <row r="38" spans="1:26" s="158" customFormat="1">
      <c r="A38" s="155"/>
      <c r="B38" s="155"/>
      <c r="C38" s="155"/>
      <c r="D38" s="155"/>
      <c r="E38" s="155"/>
      <c r="F38" s="155"/>
      <c r="G38" s="155"/>
      <c r="H38" s="155"/>
      <c r="I38" s="155"/>
      <c r="J38" s="160"/>
      <c r="K38" s="161"/>
      <c r="L38" s="161"/>
      <c r="M38" s="161"/>
      <c r="X38" s="157"/>
      <c r="Y38" s="156"/>
      <c r="Z38" s="155"/>
    </row>
    <row r="39" spans="1:26" s="158" customFormat="1">
      <c r="A39" s="155"/>
      <c r="B39" s="155"/>
      <c r="C39" s="155"/>
      <c r="D39" s="155"/>
      <c r="E39" s="155"/>
      <c r="F39" s="155"/>
      <c r="G39" s="155"/>
      <c r="H39" s="155"/>
      <c r="I39" s="155"/>
      <c r="J39" s="160"/>
      <c r="K39" s="161"/>
      <c r="L39" s="161"/>
      <c r="M39" s="161"/>
      <c r="X39" s="157"/>
      <c r="Y39" s="156"/>
      <c r="Z39" s="155"/>
    </row>
    <row r="40" spans="1:26" s="158" customFormat="1">
      <c r="A40" s="155"/>
      <c r="B40" s="155"/>
      <c r="C40" s="155"/>
      <c r="D40" s="155"/>
      <c r="E40" s="155"/>
      <c r="F40" s="155"/>
      <c r="G40" s="155"/>
      <c r="H40" s="155"/>
      <c r="I40" s="155"/>
      <c r="J40" s="160"/>
      <c r="K40" s="161"/>
      <c r="L40" s="161"/>
      <c r="M40" s="161"/>
      <c r="X40" s="157"/>
      <c r="Y40" s="156"/>
      <c r="Z40" s="155"/>
    </row>
    <row r="41" spans="1:26" s="158" customFormat="1">
      <c r="A41" s="155"/>
      <c r="B41" s="155"/>
      <c r="C41" s="155"/>
      <c r="D41" s="155"/>
      <c r="E41" s="155"/>
      <c r="F41" s="155"/>
      <c r="G41" s="155"/>
      <c r="H41" s="155"/>
      <c r="I41" s="155"/>
      <c r="J41" s="160"/>
      <c r="K41" s="161"/>
      <c r="L41" s="161"/>
      <c r="M41" s="161"/>
      <c r="X41" s="157"/>
      <c r="Y41" s="156"/>
      <c r="Z41" s="155"/>
    </row>
    <row r="42" spans="1:26" s="158" customFormat="1">
      <c r="A42" s="155"/>
      <c r="B42" s="155"/>
      <c r="C42" s="155"/>
      <c r="D42" s="155"/>
      <c r="E42" s="155"/>
      <c r="F42" s="155"/>
      <c r="G42" s="155"/>
      <c r="H42" s="155"/>
      <c r="I42" s="155"/>
      <c r="J42" s="160"/>
      <c r="K42" s="161"/>
      <c r="L42" s="161"/>
      <c r="M42" s="161"/>
      <c r="X42" s="157"/>
      <c r="Y42" s="156"/>
      <c r="Z42" s="155"/>
    </row>
    <row r="43" spans="1:26" s="158" customFormat="1">
      <c r="A43" s="155"/>
      <c r="B43" s="155"/>
      <c r="C43" s="155"/>
      <c r="D43" s="155"/>
      <c r="E43" s="155"/>
      <c r="F43" s="155"/>
      <c r="G43" s="155"/>
      <c r="H43" s="155"/>
      <c r="I43" s="155"/>
      <c r="J43" s="160"/>
      <c r="K43" s="161"/>
      <c r="L43" s="161"/>
      <c r="M43" s="161"/>
      <c r="X43" s="157"/>
      <c r="Y43" s="156"/>
      <c r="Z43" s="155"/>
    </row>
    <row r="44" spans="1:26" s="158" customFormat="1">
      <c r="A44" s="155"/>
      <c r="B44" s="155"/>
      <c r="C44" s="155"/>
      <c r="D44" s="155"/>
      <c r="E44" s="155"/>
      <c r="F44" s="155"/>
      <c r="G44" s="155"/>
      <c r="H44" s="155"/>
      <c r="I44" s="155"/>
      <c r="J44" s="160"/>
      <c r="K44" s="161"/>
      <c r="L44" s="161"/>
      <c r="M44" s="161"/>
      <c r="X44" s="157"/>
      <c r="Y44" s="156"/>
      <c r="Z44" s="155"/>
    </row>
    <row r="45" spans="1:26" s="158" customFormat="1">
      <c r="A45" s="155"/>
      <c r="B45" s="155"/>
      <c r="C45" s="155"/>
      <c r="D45" s="155"/>
      <c r="E45" s="155"/>
      <c r="F45" s="155"/>
      <c r="G45" s="155"/>
      <c r="H45" s="155"/>
      <c r="I45" s="155"/>
      <c r="J45" s="160"/>
      <c r="K45" s="161"/>
      <c r="L45" s="161"/>
      <c r="M45" s="161"/>
      <c r="X45" s="157"/>
      <c r="Y45" s="156"/>
      <c r="Z45" s="155"/>
    </row>
    <row r="46" spans="1:26" s="158" customFormat="1">
      <c r="A46" s="155"/>
      <c r="B46" s="155"/>
      <c r="C46" s="155"/>
      <c r="D46" s="155"/>
      <c r="E46" s="155"/>
      <c r="F46" s="155"/>
      <c r="G46" s="155"/>
      <c r="H46" s="155"/>
      <c r="I46" s="155"/>
      <c r="J46" s="160"/>
      <c r="K46" s="161"/>
      <c r="L46" s="161"/>
      <c r="M46" s="161"/>
      <c r="X46" s="157"/>
      <c r="Y46" s="156"/>
      <c r="Z46" s="155"/>
    </row>
    <row r="47" spans="1:26" s="158" customFormat="1">
      <c r="A47" s="155"/>
      <c r="B47" s="155"/>
      <c r="C47" s="155"/>
      <c r="D47" s="155"/>
      <c r="E47" s="155"/>
      <c r="F47" s="155"/>
      <c r="G47" s="155"/>
      <c r="H47" s="155"/>
      <c r="I47" s="155"/>
      <c r="J47" s="160"/>
      <c r="K47" s="161"/>
      <c r="L47" s="161"/>
      <c r="M47" s="161"/>
      <c r="X47" s="157"/>
      <c r="Y47" s="156"/>
      <c r="Z47" s="155"/>
    </row>
    <row r="48" spans="1:26" s="158" customFormat="1">
      <c r="A48" s="155"/>
      <c r="B48" s="155"/>
      <c r="C48" s="155"/>
      <c r="D48" s="155"/>
      <c r="E48" s="155"/>
      <c r="F48" s="155"/>
      <c r="G48" s="155"/>
      <c r="H48" s="155"/>
      <c r="I48" s="155"/>
      <c r="J48" s="160"/>
      <c r="K48" s="161"/>
      <c r="L48" s="161"/>
      <c r="M48" s="161"/>
      <c r="X48" s="157"/>
      <c r="Y48" s="156"/>
      <c r="Z48" s="155"/>
    </row>
    <row r="49" spans="1:26" s="158" customFormat="1">
      <c r="A49" s="155"/>
      <c r="B49" s="155"/>
      <c r="C49" s="155"/>
      <c r="D49" s="155"/>
      <c r="E49" s="155"/>
      <c r="F49" s="155"/>
      <c r="G49" s="155"/>
      <c r="H49" s="155"/>
      <c r="I49" s="155"/>
      <c r="J49" s="160"/>
      <c r="K49" s="161"/>
      <c r="L49" s="161"/>
      <c r="M49" s="161"/>
      <c r="X49" s="157"/>
      <c r="Y49" s="156"/>
      <c r="Z49" s="155"/>
    </row>
    <row r="50" spans="1:26" s="158" customFormat="1">
      <c r="A50" s="155"/>
      <c r="B50" s="155"/>
      <c r="C50" s="155"/>
      <c r="D50" s="155"/>
      <c r="E50" s="155"/>
      <c r="F50" s="155"/>
      <c r="G50" s="155"/>
      <c r="H50" s="155"/>
      <c r="I50" s="155"/>
      <c r="J50" s="160"/>
      <c r="K50" s="161"/>
      <c r="L50" s="161"/>
      <c r="M50" s="161"/>
      <c r="X50" s="157"/>
      <c r="Y50" s="156"/>
      <c r="Z50" s="155"/>
    </row>
    <row r="51" spans="1:26" s="158" customFormat="1">
      <c r="A51" s="155"/>
      <c r="B51" s="155"/>
      <c r="C51" s="155"/>
      <c r="D51" s="155"/>
      <c r="E51" s="155"/>
      <c r="F51" s="155"/>
      <c r="G51" s="155"/>
      <c r="H51" s="155"/>
      <c r="I51" s="155"/>
      <c r="J51" s="160"/>
      <c r="K51" s="161"/>
      <c r="L51" s="161"/>
      <c r="M51" s="161"/>
      <c r="X51" s="157"/>
      <c r="Y51" s="156"/>
      <c r="Z51" s="155"/>
    </row>
    <row r="52" spans="1:26" s="158" customFormat="1">
      <c r="A52" s="155"/>
      <c r="B52" s="155"/>
      <c r="C52" s="155"/>
      <c r="D52" s="155"/>
      <c r="E52" s="155"/>
      <c r="F52" s="155"/>
      <c r="G52" s="155"/>
      <c r="H52" s="155"/>
      <c r="I52" s="155"/>
      <c r="J52" s="160"/>
      <c r="K52" s="161"/>
      <c r="L52" s="161"/>
      <c r="M52" s="161"/>
      <c r="X52" s="157"/>
      <c r="Y52" s="156"/>
      <c r="Z52" s="155"/>
    </row>
    <row r="53" spans="1:26" s="158" customFormat="1">
      <c r="A53" s="155"/>
      <c r="B53" s="155"/>
      <c r="C53" s="155"/>
      <c r="D53" s="155"/>
      <c r="E53" s="155"/>
      <c r="F53" s="155"/>
      <c r="G53" s="155"/>
      <c r="H53" s="155"/>
      <c r="I53" s="155"/>
      <c r="J53" s="160"/>
      <c r="K53" s="161"/>
      <c r="L53" s="161"/>
      <c r="M53" s="161"/>
      <c r="X53" s="157"/>
      <c r="Y53" s="156"/>
      <c r="Z53" s="155"/>
    </row>
    <row r="54" spans="1:26" s="158" customFormat="1">
      <c r="A54" s="155"/>
      <c r="B54" s="155"/>
      <c r="C54" s="155"/>
      <c r="D54" s="155"/>
      <c r="E54" s="155"/>
      <c r="F54" s="155"/>
      <c r="G54" s="155"/>
      <c r="H54" s="155"/>
      <c r="I54" s="155"/>
      <c r="J54" s="160"/>
      <c r="K54" s="161"/>
      <c r="L54" s="161"/>
      <c r="M54" s="161"/>
      <c r="X54" s="157"/>
      <c r="Y54" s="156"/>
      <c r="Z54" s="155"/>
    </row>
    <row r="55" spans="1:26" s="158" customFormat="1">
      <c r="A55" s="155"/>
      <c r="B55" s="155"/>
      <c r="C55" s="155"/>
      <c r="D55" s="155"/>
      <c r="E55" s="155"/>
      <c r="F55" s="155"/>
      <c r="G55" s="155"/>
      <c r="H55" s="155"/>
      <c r="I55" s="155"/>
      <c r="J55" s="160"/>
      <c r="K55" s="161"/>
      <c r="L55" s="161"/>
      <c r="M55" s="161"/>
      <c r="X55" s="157"/>
      <c r="Y55" s="156"/>
      <c r="Z55" s="155"/>
    </row>
    <row r="56" spans="1:26" s="158" customFormat="1">
      <c r="A56" s="155"/>
      <c r="B56" s="155"/>
      <c r="C56" s="155"/>
      <c r="D56" s="155"/>
      <c r="E56" s="155"/>
      <c r="F56" s="155"/>
      <c r="G56" s="155"/>
      <c r="H56" s="155"/>
      <c r="I56" s="155"/>
      <c r="J56" s="160"/>
      <c r="K56" s="161"/>
      <c r="L56" s="161"/>
      <c r="M56" s="161"/>
      <c r="X56" s="157"/>
      <c r="Y56" s="156"/>
      <c r="Z56" s="155"/>
    </row>
    <row r="57" spans="1:26" s="158" customFormat="1">
      <c r="A57" s="155"/>
      <c r="B57" s="155"/>
      <c r="C57" s="155"/>
      <c r="D57" s="155"/>
      <c r="E57" s="155"/>
      <c r="F57" s="155"/>
      <c r="G57" s="155"/>
      <c r="H57" s="155"/>
      <c r="I57" s="155"/>
      <c r="J57" s="160"/>
      <c r="K57" s="161"/>
      <c r="L57" s="161"/>
      <c r="M57" s="161"/>
      <c r="X57" s="157"/>
      <c r="Y57" s="156"/>
      <c r="Z57" s="155"/>
    </row>
    <row r="58" spans="1:26" s="158" customFormat="1">
      <c r="A58" s="155"/>
      <c r="B58" s="155"/>
      <c r="C58" s="155"/>
      <c r="D58" s="155"/>
      <c r="E58" s="155"/>
      <c r="F58" s="155"/>
      <c r="G58" s="155"/>
      <c r="H58" s="155"/>
      <c r="I58" s="155"/>
      <c r="J58" s="160"/>
      <c r="K58" s="161"/>
      <c r="L58" s="161"/>
      <c r="M58" s="161"/>
      <c r="X58" s="157"/>
      <c r="Y58" s="156"/>
      <c r="Z58" s="155"/>
    </row>
    <row r="59" spans="1:26" s="158" customFormat="1">
      <c r="A59" s="155"/>
      <c r="B59" s="155"/>
      <c r="C59" s="155"/>
      <c r="D59" s="155"/>
      <c r="E59" s="155"/>
      <c r="F59" s="155"/>
      <c r="G59" s="155"/>
      <c r="H59" s="155"/>
      <c r="I59" s="155"/>
      <c r="J59" s="160"/>
      <c r="K59" s="161"/>
      <c r="L59" s="161"/>
      <c r="M59" s="161"/>
      <c r="X59" s="157"/>
      <c r="Y59" s="156"/>
      <c r="Z59" s="155"/>
    </row>
    <row r="60" spans="1:26" s="158" customFormat="1">
      <c r="A60" s="155"/>
      <c r="B60" s="155"/>
      <c r="C60" s="155"/>
      <c r="D60" s="155"/>
      <c r="E60" s="155"/>
      <c r="F60" s="155"/>
      <c r="G60" s="155"/>
      <c r="H60" s="155"/>
      <c r="I60" s="155"/>
      <c r="J60" s="160"/>
      <c r="K60" s="161"/>
      <c r="L60" s="161"/>
      <c r="M60" s="161"/>
      <c r="X60" s="157"/>
      <c r="Y60" s="156"/>
      <c r="Z60" s="155"/>
    </row>
    <row r="61" spans="1:26" s="158" customFormat="1">
      <c r="A61" s="155"/>
      <c r="B61" s="155"/>
      <c r="C61" s="155"/>
      <c r="D61" s="155"/>
      <c r="E61" s="155"/>
      <c r="F61" s="155"/>
      <c r="G61" s="155"/>
      <c r="H61" s="155"/>
      <c r="I61" s="155"/>
      <c r="J61" s="160"/>
      <c r="K61" s="161"/>
      <c r="L61" s="161"/>
      <c r="M61" s="161"/>
      <c r="X61" s="157"/>
      <c r="Y61" s="156"/>
      <c r="Z61" s="155"/>
    </row>
    <row r="62" spans="1:26" s="158" customFormat="1">
      <c r="A62" s="155"/>
      <c r="B62" s="155"/>
      <c r="C62" s="155"/>
      <c r="D62" s="155"/>
      <c r="E62" s="155"/>
      <c r="F62" s="155"/>
      <c r="G62" s="155"/>
      <c r="H62" s="155"/>
      <c r="I62" s="155"/>
      <c r="J62" s="160"/>
      <c r="K62" s="161"/>
      <c r="L62" s="161"/>
      <c r="M62" s="161"/>
      <c r="X62" s="157"/>
      <c r="Y62" s="156"/>
      <c r="Z62" s="155"/>
    </row>
    <row r="63" spans="1:26" s="158" customFormat="1">
      <c r="A63" s="155"/>
      <c r="B63" s="155"/>
      <c r="C63" s="155"/>
      <c r="D63" s="155"/>
      <c r="E63" s="155"/>
      <c r="F63" s="155"/>
      <c r="G63" s="155"/>
      <c r="H63" s="155"/>
      <c r="I63" s="155"/>
      <c r="J63" s="160"/>
      <c r="K63" s="161"/>
      <c r="L63" s="161"/>
      <c r="M63" s="161"/>
      <c r="X63" s="157"/>
      <c r="Y63" s="156"/>
      <c r="Z63" s="155"/>
    </row>
    <row r="64" spans="1:26" s="158" customFormat="1">
      <c r="A64" s="155"/>
      <c r="B64" s="155"/>
      <c r="C64" s="155"/>
      <c r="D64" s="155"/>
      <c r="E64" s="155"/>
      <c r="F64" s="155"/>
      <c r="G64" s="155"/>
      <c r="H64" s="155"/>
      <c r="I64" s="155"/>
      <c r="J64" s="160"/>
      <c r="K64" s="161"/>
      <c r="L64" s="161"/>
      <c r="M64" s="161"/>
      <c r="X64" s="157"/>
      <c r="Y64" s="156"/>
      <c r="Z64" s="155"/>
    </row>
    <row r="65" spans="1:26" s="158" customFormat="1">
      <c r="A65" s="155"/>
      <c r="B65" s="155"/>
      <c r="C65" s="155"/>
      <c r="D65" s="155"/>
      <c r="E65" s="155"/>
      <c r="F65" s="155"/>
      <c r="G65" s="155"/>
      <c r="H65" s="155"/>
      <c r="I65" s="155"/>
      <c r="J65" s="160"/>
      <c r="K65" s="161"/>
      <c r="L65" s="161"/>
      <c r="M65" s="161"/>
      <c r="X65" s="157"/>
      <c r="Y65" s="156"/>
      <c r="Z65" s="155"/>
    </row>
    <row r="66" spans="1:26" s="158" customFormat="1">
      <c r="A66" s="155"/>
      <c r="B66" s="155"/>
      <c r="C66" s="155"/>
      <c r="D66" s="155"/>
      <c r="E66" s="155"/>
      <c r="F66" s="155"/>
      <c r="G66" s="155"/>
      <c r="H66" s="155"/>
      <c r="I66" s="155"/>
      <c r="J66" s="160"/>
      <c r="K66" s="161"/>
      <c r="L66" s="161"/>
      <c r="M66" s="161"/>
      <c r="X66" s="157"/>
      <c r="Y66" s="156"/>
      <c r="Z66" s="155"/>
    </row>
    <row r="67" spans="1:26" s="158" customFormat="1">
      <c r="A67" s="155"/>
      <c r="B67" s="155"/>
      <c r="C67" s="155"/>
      <c r="D67" s="155"/>
      <c r="E67" s="155"/>
      <c r="F67" s="155"/>
      <c r="G67" s="155"/>
      <c r="H67" s="155"/>
      <c r="I67" s="155"/>
      <c r="J67" s="160"/>
      <c r="K67" s="161"/>
      <c r="L67" s="161"/>
      <c r="M67" s="161"/>
      <c r="X67" s="157"/>
      <c r="Y67" s="156"/>
      <c r="Z67" s="155"/>
    </row>
    <row r="68" spans="1:26" s="158" customFormat="1">
      <c r="A68" s="155"/>
      <c r="B68" s="155"/>
      <c r="C68" s="155"/>
      <c r="D68" s="155"/>
      <c r="E68" s="155"/>
      <c r="F68" s="155"/>
      <c r="G68" s="155"/>
      <c r="H68" s="155"/>
      <c r="I68" s="155"/>
      <c r="J68" s="160"/>
      <c r="K68" s="161"/>
      <c r="L68" s="161"/>
      <c r="M68" s="161"/>
      <c r="X68" s="157"/>
      <c r="Y68" s="156"/>
      <c r="Z68" s="155"/>
    </row>
    <row r="69" spans="1:26" s="158" customFormat="1">
      <c r="A69" s="155"/>
      <c r="B69" s="155"/>
      <c r="C69" s="155"/>
      <c r="D69" s="155"/>
      <c r="E69" s="155"/>
      <c r="F69" s="155"/>
      <c r="G69" s="155"/>
      <c r="H69" s="155"/>
      <c r="I69" s="155"/>
      <c r="J69" s="160"/>
      <c r="K69" s="161"/>
      <c r="L69" s="161"/>
      <c r="M69" s="161"/>
      <c r="X69" s="157"/>
      <c r="Y69" s="156"/>
      <c r="Z69" s="155"/>
    </row>
    <row r="70" spans="1:26" s="158" customFormat="1">
      <c r="A70" s="155"/>
      <c r="B70" s="155"/>
      <c r="C70" s="155"/>
      <c r="D70" s="155"/>
      <c r="E70" s="155"/>
      <c r="F70" s="155"/>
      <c r="G70" s="155"/>
      <c r="H70" s="155"/>
      <c r="I70" s="155"/>
      <c r="J70" s="160"/>
      <c r="K70" s="161"/>
      <c r="L70" s="161"/>
      <c r="M70" s="161"/>
      <c r="X70" s="157"/>
      <c r="Y70" s="156"/>
      <c r="Z70" s="155"/>
    </row>
    <row r="71" spans="1:26" s="158" customFormat="1">
      <c r="A71" s="155"/>
      <c r="B71" s="155"/>
      <c r="C71" s="155"/>
      <c r="D71" s="155"/>
      <c r="E71" s="155"/>
      <c r="F71" s="155"/>
      <c r="G71" s="155"/>
      <c r="H71" s="155"/>
      <c r="I71" s="155"/>
      <c r="J71" s="160"/>
      <c r="K71" s="161"/>
      <c r="L71" s="161"/>
      <c r="M71" s="161"/>
      <c r="X71" s="157"/>
      <c r="Y71" s="156"/>
      <c r="Z71" s="155"/>
    </row>
    <row r="72" spans="1:26" s="158" customFormat="1">
      <c r="A72" s="155"/>
      <c r="B72" s="155"/>
      <c r="C72" s="155"/>
      <c r="D72" s="155"/>
      <c r="E72" s="155"/>
      <c r="F72" s="155"/>
      <c r="G72" s="155"/>
      <c r="H72" s="155"/>
      <c r="I72" s="155"/>
      <c r="J72" s="160"/>
      <c r="K72" s="161"/>
      <c r="L72" s="161"/>
      <c r="M72" s="161"/>
      <c r="X72" s="157"/>
      <c r="Y72" s="156"/>
      <c r="Z72" s="155"/>
    </row>
    <row r="73" spans="1:26" s="158" customFormat="1">
      <c r="A73" s="155"/>
      <c r="B73" s="155"/>
      <c r="C73" s="155"/>
      <c r="D73" s="155"/>
      <c r="E73" s="155"/>
      <c r="F73" s="155"/>
      <c r="G73" s="155"/>
      <c r="H73" s="155"/>
      <c r="I73" s="155"/>
      <c r="J73" s="160"/>
      <c r="K73" s="161"/>
      <c r="L73" s="161"/>
      <c r="M73" s="161"/>
      <c r="X73" s="157"/>
      <c r="Y73" s="156"/>
      <c r="Z73" s="155"/>
    </row>
  </sheetData>
  <mergeCells count="24">
    <mergeCell ref="A5:Y5"/>
    <mergeCell ref="N6:N7"/>
    <mergeCell ref="O6:O7"/>
    <mergeCell ref="A6:A7"/>
    <mergeCell ref="B6:B7"/>
    <mergeCell ref="C6:C7"/>
    <mergeCell ref="D6:D7"/>
    <mergeCell ref="E6:E7"/>
    <mergeCell ref="F6:F7"/>
    <mergeCell ref="G6:G7"/>
    <mergeCell ref="H6:H7"/>
    <mergeCell ref="I6:I7"/>
    <mergeCell ref="J6:J7"/>
    <mergeCell ref="K6:K7"/>
    <mergeCell ref="L6:L7"/>
    <mergeCell ref="M6:M7"/>
    <mergeCell ref="Y6:Y7"/>
    <mergeCell ref="P6:P7"/>
    <mergeCell ref="Q6:Q7"/>
    <mergeCell ref="R6:S6"/>
    <mergeCell ref="T6:T7"/>
    <mergeCell ref="U6:V6"/>
    <mergeCell ref="W6:W7"/>
    <mergeCell ref="X6:X7"/>
  </mergeCells>
  <printOptions horizontalCentered="1"/>
  <pageMargins left="0.70866141732283472" right="0.70866141732283472" top="0.78740157480314965" bottom="0.78740157480314965" header="0.31496062992125984" footer="0.31496062992125984"/>
  <pageSetup paperSize="9" scale="35" firstPageNumber="130"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outlinePr summaryBelow="0" summaryRight="0"/>
    <pageSetUpPr fitToPage="1"/>
  </sheetPr>
  <dimension ref="A1:V23"/>
  <sheetViews>
    <sheetView showGridLines="0" view="pageBreakPreview" zoomScale="80" zoomScaleNormal="100" zoomScaleSheetLayoutView="80" workbookViewId="0">
      <selection activeCell="J21" sqref="J21"/>
    </sheetView>
  </sheetViews>
  <sheetFormatPr defaultColWidth="8.85546875" defaultRowHeight="12.75"/>
  <cols>
    <col min="1" max="1" width="5.7109375" style="365" customWidth="1"/>
    <col min="2" max="2" width="3.7109375" style="365" hidden="1" customWidth="1"/>
    <col min="3" max="3" width="7.7109375" style="365" customWidth="1"/>
    <col min="4" max="5" width="4.42578125" style="365" hidden="1" customWidth="1"/>
    <col min="6" max="6" width="3.5703125" style="365" hidden="1" customWidth="1"/>
    <col min="7" max="7" width="10.42578125" style="365" hidden="1" customWidth="1"/>
    <col min="8" max="8" width="94.28515625" style="365" customWidth="1"/>
    <col min="9" max="9" width="22.7109375" style="365" customWidth="1"/>
    <col min="10" max="10" width="47.5703125" style="365" customWidth="1"/>
    <col min="11" max="11" width="2.7109375" style="365" customWidth="1"/>
    <col min="12" max="12" width="16.7109375" style="365" customWidth="1"/>
    <col min="13" max="13" width="14" style="365" customWidth="1"/>
    <col min="14" max="14" width="14.5703125" style="365" customWidth="1"/>
    <col min="15" max="15" width="14.140625" style="365" customWidth="1"/>
    <col min="16" max="16" width="9.7109375" style="365" customWidth="1"/>
    <col min="17" max="17" width="15.42578125" style="365" customWidth="1"/>
    <col min="18" max="18" width="13.140625" style="365" customWidth="1"/>
    <col min="19" max="19" width="14.7109375" style="365" customWidth="1"/>
    <col min="20" max="20" width="14.140625" style="365" customWidth="1"/>
    <col min="21" max="21" width="0.42578125" style="365" customWidth="1"/>
    <col min="22" max="22" width="0.140625" style="365" customWidth="1"/>
    <col min="23" max="16384" width="8.85546875" style="365"/>
  </cols>
  <sheetData>
    <row r="1" spans="1:22" ht="22.5" customHeight="1">
      <c r="A1" s="731" t="s">
        <v>625</v>
      </c>
      <c r="B1" s="731"/>
      <c r="C1" s="731"/>
      <c r="D1" s="731"/>
      <c r="E1" s="731"/>
      <c r="F1" s="731"/>
      <c r="G1" s="731"/>
      <c r="H1" s="731"/>
      <c r="I1" s="731"/>
      <c r="J1" s="731"/>
      <c r="K1" s="731"/>
      <c r="L1" s="731"/>
      <c r="M1" s="731"/>
      <c r="N1" s="731"/>
      <c r="O1" s="731"/>
      <c r="P1" s="374"/>
      <c r="Q1" s="374"/>
      <c r="R1" s="374"/>
      <c r="S1" s="374"/>
      <c r="T1" s="377"/>
      <c r="U1" s="374"/>
      <c r="V1" s="373"/>
    </row>
    <row r="2" spans="1:22" ht="12.75" customHeight="1">
      <c r="A2" s="376" t="s">
        <v>199</v>
      </c>
      <c r="H2" s="732" t="s">
        <v>232</v>
      </c>
      <c r="I2" s="733"/>
      <c r="J2" s="733"/>
      <c r="K2" s="733"/>
      <c r="L2" s="733"/>
      <c r="M2" s="733"/>
      <c r="N2" s="374"/>
      <c r="O2" s="374"/>
      <c r="P2" s="374"/>
      <c r="Q2" s="374"/>
      <c r="R2" s="374"/>
      <c r="S2" s="374"/>
      <c r="T2" s="374"/>
      <c r="U2" s="374"/>
      <c r="V2" s="373"/>
    </row>
    <row r="3" spans="1:22" ht="12.75" customHeight="1">
      <c r="A3" s="376" t="s">
        <v>596</v>
      </c>
      <c r="H3" s="732" t="s">
        <v>17</v>
      </c>
      <c r="I3" s="733"/>
      <c r="J3" s="733"/>
      <c r="K3" s="733"/>
      <c r="L3" s="733"/>
      <c r="M3" s="733"/>
      <c r="N3" s="374"/>
      <c r="O3" s="374"/>
      <c r="P3" s="374"/>
      <c r="Q3" s="374"/>
      <c r="R3" s="374"/>
      <c r="S3" s="374"/>
      <c r="T3" s="374"/>
      <c r="U3" s="374"/>
      <c r="V3" s="373"/>
    </row>
    <row r="4" spans="1:22" ht="25.5" customHeight="1">
      <c r="A4" s="374"/>
      <c r="B4" s="374"/>
      <c r="C4" s="374"/>
      <c r="D4" s="374"/>
      <c r="E4" s="374"/>
      <c r="F4" s="374"/>
      <c r="G4" s="374"/>
      <c r="H4" s="374"/>
      <c r="I4" s="374"/>
      <c r="J4" s="419" t="s">
        <v>200</v>
      </c>
      <c r="K4" s="374"/>
      <c r="L4" s="374"/>
      <c r="M4" s="374"/>
      <c r="N4" s="374"/>
      <c r="O4" s="374"/>
      <c r="P4" s="374"/>
      <c r="Q4" s="374"/>
      <c r="R4" s="374"/>
      <c r="S4" s="374"/>
      <c r="U4" s="374"/>
      <c r="V4" s="373"/>
    </row>
    <row r="5" spans="1:22" ht="20.25">
      <c r="A5" s="374"/>
      <c r="B5" s="374"/>
      <c r="C5" s="374"/>
      <c r="D5" s="374"/>
      <c r="E5" s="374"/>
      <c r="F5" s="374"/>
      <c r="G5" s="374"/>
      <c r="H5" s="374"/>
      <c r="I5" s="374"/>
      <c r="J5" s="419"/>
      <c r="K5" s="374"/>
      <c r="L5" s="374"/>
      <c r="M5" s="374"/>
      <c r="N5" s="374"/>
      <c r="O5" s="374"/>
      <c r="P5" s="374"/>
      <c r="Q5" s="374"/>
      <c r="R5" s="374"/>
      <c r="S5" s="508" t="s">
        <v>19</v>
      </c>
      <c r="T5" s="375"/>
      <c r="U5" s="374"/>
      <c r="V5" s="373"/>
    </row>
    <row r="6" spans="1:22" ht="25.5" customHeight="1">
      <c r="A6" s="734" t="s">
        <v>668</v>
      </c>
      <c r="B6" s="735"/>
      <c r="C6" s="735"/>
      <c r="D6" s="735"/>
      <c r="E6" s="735"/>
      <c r="F6" s="735"/>
      <c r="G6" s="735"/>
      <c r="H6" s="735"/>
      <c r="I6" s="735"/>
      <c r="J6" s="735"/>
      <c r="K6" s="735"/>
      <c r="L6" s="735"/>
      <c r="M6" s="735"/>
      <c r="N6" s="735"/>
      <c r="O6" s="735"/>
      <c r="P6" s="735"/>
      <c r="Q6" s="735"/>
      <c r="R6" s="735"/>
      <c r="S6" s="735"/>
      <c r="T6" s="735"/>
      <c r="U6" s="374"/>
      <c r="V6" s="373"/>
    </row>
    <row r="7" spans="1:22" ht="25.5" customHeight="1">
      <c r="A7" s="736" t="s">
        <v>201</v>
      </c>
      <c r="B7" s="736" t="s">
        <v>1</v>
      </c>
      <c r="C7" s="729" t="s">
        <v>22</v>
      </c>
      <c r="D7" s="729" t="s">
        <v>3</v>
      </c>
      <c r="E7" s="729" t="s">
        <v>4</v>
      </c>
      <c r="F7" s="729" t="s">
        <v>5</v>
      </c>
      <c r="G7" s="729" t="s">
        <v>2</v>
      </c>
      <c r="H7" s="729" t="s">
        <v>203</v>
      </c>
      <c r="I7" s="729" t="s">
        <v>6</v>
      </c>
      <c r="J7" s="729" t="s">
        <v>7</v>
      </c>
      <c r="K7" s="729" t="s">
        <v>204</v>
      </c>
      <c r="L7" s="729" t="s">
        <v>205</v>
      </c>
      <c r="M7" s="729" t="s">
        <v>10</v>
      </c>
      <c r="N7" s="729" t="s">
        <v>206</v>
      </c>
      <c r="O7" s="729" t="s">
        <v>27</v>
      </c>
      <c r="P7" s="738"/>
      <c r="Q7" s="738"/>
      <c r="R7" s="738"/>
      <c r="S7" s="729" t="s">
        <v>29</v>
      </c>
      <c r="T7" s="729" t="s">
        <v>207</v>
      </c>
      <c r="U7" s="374"/>
      <c r="V7" s="373"/>
    </row>
    <row r="8" spans="1:22" ht="51" customHeight="1">
      <c r="A8" s="730"/>
      <c r="B8" s="737"/>
      <c r="C8" s="730"/>
      <c r="D8" s="730" t="s">
        <v>3</v>
      </c>
      <c r="E8" s="730" t="s">
        <v>4</v>
      </c>
      <c r="F8" s="730" t="s">
        <v>5</v>
      </c>
      <c r="G8" s="730" t="s">
        <v>2</v>
      </c>
      <c r="H8" s="730"/>
      <c r="I8" s="730"/>
      <c r="J8" s="730"/>
      <c r="K8" s="730"/>
      <c r="L8" s="730"/>
      <c r="M8" s="730"/>
      <c r="N8" s="730"/>
      <c r="O8" s="560" t="s">
        <v>208</v>
      </c>
      <c r="P8" s="526" t="s">
        <v>209</v>
      </c>
      <c r="Q8" s="526" t="s">
        <v>210</v>
      </c>
      <c r="R8" s="526" t="s">
        <v>211</v>
      </c>
      <c r="S8" s="730"/>
      <c r="T8" s="730"/>
      <c r="U8" s="367"/>
      <c r="V8" s="367"/>
    </row>
    <row r="9" spans="1:22" ht="25.5" customHeight="1">
      <c r="A9" s="728" t="s">
        <v>595</v>
      </c>
      <c r="B9" s="728"/>
      <c r="C9" s="728"/>
      <c r="D9" s="728"/>
      <c r="E9" s="728"/>
      <c r="F9" s="728"/>
      <c r="G9" s="728"/>
      <c r="H9" s="728"/>
      <c r="I9" s="728"/>
      <c r="J9" s="728"/>
      <c r="K9" s="491"/>
      <c r="L9" s="561">
        <f>SUM(L10:L15)</f>
        <v>103056.5</v>
      </c>
      <c r="M9" s="561"/>
      <c r="N9" s="561">
        <f t="shared" ref="N9:S9" si="0">SUM(N10:N15)</f>
        <v>0</v>
      </c>
      <c r="O9" s="561">
        <f t="shared" si="0"/>
        <v>35086.5</v>
      </c>
      <c r="P9" s="561">
        <f t="shared" si="0"/>
        <v>0</v>
      </c>
      <c r="Q9" s="561">
        <f t="shared" si="0"/>
        <v>35086.5</v>
      </c>
      <c r="R9" s="561">
        <f t="shared" si="0"/>
        <v>0</v>
      </c>
      <c r="S9" s="561">
        <f t="shared" si="0"/>
        <v>67970</v>
      </c>
      <c r="T9" s="491"/>
      <c r="U9" s="368"/>
      <c r="V9" s="367"/>
    </row>
    <row r="10" spans="1:22" s="369" customFormat="1" ht="111" customHeight="1">
      <c r="A10" s="492">
        <v>1</v>
      </c>
      <c r="B10" s="370" t="s">
        <v>42</v>
      </c>
      <c r="C10" s="370">
        <v>63</v>
      </c>
      <c r="D10" s="370">
        <v>3533</v>
      </c>
      <c r="E10" s="370">
        <v>6351</v>
      </c>
      <c r="F10" s="370">
        <v>14</v>
      </c>
      <c r="G10" s="370">
        <v>66014001704</v>
      </c>
      <c r="H10" s="499" t="s">
        <v>212</v>
      </c>
      <c r="I10" s="493" t="s">
        <v>688</v>
      </c>
      <c r="J10" s="493" t="s">
        <v>689</v>
      </c>
      <c r="K10" s="370" t="s">
        <v>215</v>
      </c>
      <c r="L10" s="562">
        <f>N10+O10+S10</f>
        <v>75980</v>
      </c>
      <c r="M10" s="563" t="s">
        <v>324</v>
      </c>
      <c r="N10" s="501">
        <v>0</v>
      </c>
      <c r="O10" s="502">
        <f t="shared" ref="O10:O15" si="1">P10+Q10+R10</f>
        <v>23580</v>
      </c>
      <c r="P10" s="503">
        <v>0</v>
      </c>
      <c r="Q10" s="564">
        <f>(26200/10)*9</f>
        <v>23580</v>
      </c>
      <c r="R10" s="503">
        <v>0</v>
      </c>
      <c r="S10" s="503">
        <v>52400</v>
      </c>
      <c r="T10" s="493"/>
      <c r="U10" s="368"/>
      <c r="V10" s="367"/>
    </row>
    <row r="11" spans="1:22" s="371" customFormat="1" ht="33.75">
      <c r="A11" s="494">
        <v>2</v>
      </c>
      <c r="B11" s="372" t="s">
        <v>42</v>
      </c>
      <c r="C11" s="372">
        <v>63</v>
      </c>
      <c r="D11" s="372">
        <v>3533</v>
      </c>
      <c r="E11" s="372">
        <v>6351</v>
      </c>
      <c r="F11" s="372">
        <v>14</v>
      </c>
      <c r="G11" s="370">
        <v>66014001704</v>
      </c>
      <c r="H11" s="500" t="s">
        <v>212</v>
      </c>
      <c r="I11" s="496" t="s">
        <v>690</v>
      </c>
      <c r="J11" s="496" t="s">
        <v>694</v>
      </c>
      <c r="K11" s="497" t="s">
        <v>215</v>
      </c>
      <c r="L11" s="562">
        <f>N11+O11+S11</f>
        <v>6626.5</v>
      </c>
      <c r="M11" s="563" t="s">
        <v>324</v>
      </c>
      <c r="N11" s="504">
        <v>0</v>
      </c>
      <c r="O11" s="505">
        <f t="shared" si="1"/>
        <v>2056.5</v>
      </c>
      <c r="P11" s="506">
        <v>0</v>
      </c>
      <c r="Q11" s="564">
        <f>2285/10*9</f>
        <v>2056.5</v>
      </c>
      <c r="R11" s="507">
        <v>0</v>
      </c>
      <c r="S11" s="507">
        <v>4570</v>
      </c>
      <c r="T11" s="495"/>
      <c r="U11" s="368"/>
      <c r="V11" s="367"/>
    </row>
    <row r="12" spans="1:22" s="371" customFormat="1" ht="22.5">
      <c r="A12" s="494">
        <v>3</v>
      </c>
      <c r="B12" s="372" t="s">
        <v>42</v>
      </c>
      <c r="C12" s="372">
        <v>63</v>
      </c>
      <c r="D12" s="372">
        <v>3533</v>
      </c>
      <c r="E12" s="372">
        <v>6351</v>
      </c>
      <c r="F12" s="372">
        <v>14</v>
      </c>
      <c r="G12" s="370">
        <v>66014001704</v>
      </c>
      <c r="H12" s="500" t="s">
        <v>212</v>
      </c>
      <c r="I12" s="496" t="s">
        <v>691</v>
      </c>
      <c r="J12" s="496" t="s">
        <v>693</v>
      </c>
      <c r="K12" s="497" t="s">
        <v>215</v>
      </c>
      <c r="L12" s="562">
        <f>N12+O12+S12</f>
        <v>13340</v>
      </c>
      <c r="M12" s="563" t="s">
        <v>324</v>
      </c>
      <c r="N12" s="504">
        <v>0</v>
      </c>
      <c r="O12" s="505">
        <f t="shared" si="1"/>
        <v>4140</v>
      </c>
      <c r="P12" s="506">
        <v>0</v>
      </c>
      <c r="Q12" s="564">
        <f>4600/10*9</f>
        <v>4140</v>
      </c>
      <c r="R12" s="507">
        <v>0</v>
      </c>
      <c r="S12" s="507">
        <v>9200</v>
      </c>
      <c r="T12" s="495"/>
      <c r="U12" s="368"/>
      <c r="V12" s="367"/>
    </row>
    <row r="13" spans="1:22" s="371" customFormat="1" ht="48.75" customHeight="1">
      <c r="A13" s="494">
        <v>4</v>
      </c>
      <c r="B13" s="372" t="s">
        <v>42</v>
      </c>
      <c r="C13" s="372">
        <v>63</v>
      </c>
      <c r="D13" s="372">
        <v>3533</v>
      </c>
      <c r="E13" s="372">
        <v>6351</v>
      </c>
      <c r="F13" s="372">
        <v>14</v>
      </c>
      <c r="G13" s="370">
        <v>66014001704</v>
      </c>
      <c r="H13" s="500" t="s">
        <v>212</v>
      </c>
      <c r="I13" s="496" t="s">
        <v>692</v>
      </c>
      <c r="J13" s="496" t="s">
        <v>695</v>
      </c>
      <c r="K13" s="497" t="s">
        <v>215</v>
      </c>
      <c r="L13" s="562">
        <f>N13+O13+S13</f>
        <v>2610</v>
      </c>
      <c r="M13" s="563" t="s">
        <v>324</v>
      </c>
      <c r="N13" s="504">
        <v>0</v>
      </c>
      <c r="O13" s="505">
        <f t="shared" si="1"/>
        <v>810</v>
      </c>
      <c r="P13" s="506">
        <v>0</v>
      </c>
      <c r="Q13" s="564">
        <f>900/10*9</f>
        <v>810</v>
      </c>
      <c r="R13" s="507">
        <v>0</v>
      </c>
      <c r="S13" s="507">
        <v>1800</v>
      </c>
      <c r="T13" s="495"/>
      <c r="U13" s="368"/>
      <c r="V13" s="367"/>
    </row>
    <row r="14" spans="1:22" s="369" customFormat="1" ht="39.75" customHeight="1">
      <c r="A14" s="492">
        <v>5</v>
      </c>
      <c r="B14" s="370" t="s">
        <v>42</v>
      </c>
      <c r="C14" s="370">
        <v>63</v>
      </c>
      <c r="D14" s="370">
        <v>3523</v>
      </c>
      <c r="E14" s="370">
        <v>6351</v>
      </c>
      <c r="F14" s="370">
        <v>14</v>
      </c>
      <c r="G14" s="370">
        <v>66014001700</v>
      </c>
      <c r="H14" s="499" t="s">
        <v>592</v>
      </c>
      <c r="I14" s="493" t="s">
        <v>594</v>
      </c>
      <c r="J14" s="493" t="s">
        <v>593</v>
      </c>
      <c r="K14" s="370" t="s">
        <v>215</v>
      </c>
      <c r="L14" s="562">
        <f>N14+O14+S14</f>
        <v>1500</v>
      </c>
      <c r="M14" s="563">
        <v>2021</v>
      </c>
      <c r="N14" s="501">
        <v>0</v>
      </c>
      <c r="O14" s="502">
        <f t="shared" si="1"/>
        <v>1500</v>
      </c>
      <c r="P14" s="503">
        <v>0</v>
      </c>
      <c r="Q14" s="564">
        <v>1500</v>
      </c>
      <c r="R14" s="503">
        <v>0</v>
      </c>
      <c r="S14" s="503">
        <v>0</v>
      </c>
      <c r="T14" s="493"/>
      <c r="U14" s="368"/>
      <c r="V14" s="367"/>
    </row>
    <row r="15" spans="1:22" s="371" customFormat="1" ht="21.75" customHeight="1">
      <c r="A15" s="494">
        <v>6</v>
      </c>
      <c r="B15" s="372" t="s">
        <v>42</v>
      </c>
      <c r="C15" s="372">
        <v>63</v>
      </c>
      <c r="D15" s="372">
        <v>3523</v>
      </c>
      <c r="E15" s="372">
        <v>6351</v>
      </c>
      <c r="F15" s="372">
        <v>14</v>
      </c>
      <c r="G15" s="370">
        <v>66014001700</v>
      </c>
      <c r="H15" s="500" t="s">
        <v>592</v>
      </c>
      <c r="I15" s="496" t="s">
        <v>591</v>
      </c>
      <c r="J15" s="496" t="s">
        <v>590</v>
      </c>
      <c r="K15" s="497" t="s">
        <v>215</v>
      </c>
      <c r="L15" s="562">
        <v>3000</v>
      </c>
      <c r="M15" s="563">
        <v>2021</v>
      </c>
      <c r="N15" s="504">
        <v>0</v>
      </c>
      <c r="O15" s="505">
        <f t="shared" si="1"/>
        <v>3000</v>
      </c>
      <c r="P15" s="506">
        <v>0</v>
      </c>
      <c r="Q15" s="564">
        <v>3000</v>
      </c>
      <c r="R15" s="506">
        <v>0</v>
      </c>
      <c r="S15" s="506">
        <v>0</v>
      </c>
      <c r="T15" s="495"/>
      <c r="U15" s="368"/>
      <c r="V15" s="367"/>
    </row>
    <row r="16" spans="1:22" ht="30.75" customHeight="1">
      <c r="A16" s="565" t="s">
        <v>589</v>
      </c>
      <c r="B16" s="565"/>
      <c r="C16" s="565"/>
      <c r="D16" s="565"/>
      <c r="E16" s="565"/>
      <c r="F16" s="565"/>
      <c r="G16" s="565"/>
      <c r="H16" s="565"/>
      <c r="I16" s="565"/>
      <c r="J16" s="565"/>
      <c r="K16" s="565"/>
      <c r="L16" s="566">
        <f>L9</f>
        <v>103056.5</v>
      </c>
      <c r="M16" s="566"/>
      <c r="N16" s="566">
        <f t="shared" ref="N16:S16" si="2">N9</f>
        <v>0</v>
      </c>
      <c r="O16" s="566">
        <f t="shared" si="2"/>
        <v>35086.5</v>
      </c>
      <c r="P16" s="566">
        <f t="shared" si="2"/>
        <v>0</v>
      </c>
      <c r="Q16" s="566">
        <f t="shared" si="2"/>
        <v>35086.5</v>
      </c>
      <c r="R16" s="566">
        <f t="shared" si="2"/>
        <v>0</v>
      </c>
      <c r="S16" s="566">
        <f t="shared" si="2"/>
        <v>67970</v>
      </c>
      <c r="T16" s="498"/>
    </row>
    <row r="22" spans="9:9">
      <c r="I22" s="366"/>
    </row>
    <row r="23" spans="9:9">
      <c r="I23" s="366"/>
    </row>
  </sheetData>
  <mergeCells count="22">
    <mergeCell ref="A1:O1"/>
    <mergeCell ref="H2:M2"/>
    <mergeCell ref="H3:M3"/>
    <mergeCell ref="A6:T6"/>
    <mergeCell ref="A7:A8"/>
    <mergeCell ref="B7:B8"/>
    <mergeCell ref="C7:C8"/>
    <mergeCell ref="D7:D8"/>
    <mergeCell ref="E7:E8"/>
    <mergeCell ref="G7:G8"/>
    <mergeCell ref="H7:H8"/>
    <mergeCell ref="L7:L8"/>
    <mergeCell ref="M7:M8"/>
    <mergeCell ref="N7:N8"/>
    <mergeCell ref="O7:R7"/>
    <mergeCell ref="S7:S8"/>
    <mergeCell ref="A9:J9"/>
    <mergeCell ref="T7:T8"/>
    <mergeCell ref="F7:F8"/>
    <mergeCell ref="I7:I8"/>
    <mergeCell ref="J7:J8"/>
    <mergeCell ref="K7:K8"/>
  </mergeCells>
  <printOptions horizontalCentered="1"/>
  <pageMargins left="0.70866141732283472" right="0.70866141732283472" top="0.78740157480314965" bottom="0.78740157480314965" header="0.31496062992125984" footer="0.31496062992125984"/>
  <pageSetup paperSize="9" scale="43" firstPageNumber="131"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Z85"/>
  <sheetViews>
    <sheetView showGridLines="0" view="pageBreakPreview" zoomScale="70" zoomScaleNormal="70" zoomScaleSheetLayoutView="70" workbookViewId="0">
      <selection activeCell="C21" sqref="C21"/>
    </sheetView>
  </sheetViews>
  <sheetFormatPr defaultColWidth="9.140625" defaultRowHeight="15" outlineLevelCol="1"/>
  <cols>
    <col min="1" max="1" width="5.7109375" style="155" customWidth="1"/>
    <col min="2" max="2" width="6.28515625" style="155" hidden="1" customWidth="1"/>
    <col min="3" max="3" width="6" style="155" hidden="1" customWidth="1" outlineLevel="1"/>
    <col min="4" max="4" width="6.28515625" style="155" hidden="1" customWidth="1" outlineLevel="1"/>
    <col min="5" max="5" width="7.7109375" style="155" customWidth="1" outlineLevel="1"/>
    <col min="6" max="6" width="15.140625" style="155" hidden="1" customWidth="1" outlineLevel="1"/>
    <col min="7" max="7" width="69" style="155" customWidth="1" collapsed="1"/>
    <col min="8" max="8" width="38.85546875" style="155" customWidth="1"/>
    <col min="9" max="9" width="7.140625" style="155" customWidth="1"/>
    <col min="10" max="10" width="14.7109375" style="160" customWidth="1"/>
    <col min="11" max="12" width="14.85546875" style="158" customWidth="1"/>
    <col min="13" max="13" width="13.5703125" style="158" customWidth="1"/>
    <col min="14" max="14" width="16.5703125" style="158" customWidth="1"/>
    <col min="15" max="15" width="14.7109375" style="158" customWidth="1"/>
    <col min="16" max="16" width="14.85546875" style="158" customWidth="1"/>
    <col min="17" max="17" width="16.7109375" style="158" customWidth="1"/>
    <col min="18" max="18" width="16.42578125" style="158" customWidth="1"/>
    <col min="19" max="19" width="17.7109375" style="158" customWidth="1"/>
    <col min="20" max="22" width="14.85546875" style="158" customWidth="1"/>
    <col min="23" max="23" width="14.42578125" style="158" customWidth="1"/>
    <col min="24" max="24" width="10.28515625" style="157" hidden="1" customWidth="1"/>
    <col min="25" max="25" width="17.7109375" style="156" customWidth="1"/>
    <col min="26" max="16384" width="9.140625" style="155"/>
  </cols>
  <sheetData>
    <row r="1" spans="1:26" ht="18">
      <c r="A1" s="1" t="s">
        <v>643</v>
      </c>
      <c r="B1" s="2"/>
      <c r="C1" s="2"/>
      <c r="D1" s="2"/>
      <c r="E1" s="2"/>
      <c r="F1" s="214"/>
      <c r="G1" s="3"/>
      <c r="H1" s="4"/>
      <c r="I1" s="2"/>
      <c r="K1" s="157"/>
      <c r="N1" s="7"/>
      <c r="O1" s="7"/>
      <c r="Q1" s="7"/>
      <c r="R1" s="7"/>
      <c r="S1" s="7"/>
      <c r="T1" s="8"/>
      <c r="U1" s="199"/>
      <c r="V1" s="155"/>
      <c r="W1" s="155"/>
      <c r="X1" s="204"/>
      <c r="Y1" s="155"/>
    </row>
    <row r="2" spans="1:26" ht="18">
      <c r="A2" s="211" t="s">
        <v>645</v>
      </c>
      <c r="B2" s="11"/>
      <c r="C2" s="11"/>
      <c r="F2" s="208"/>
      <c r="G2" s="210" t="s">
        <v>644</v>
      </c>
      <c r="H2" s="419" t="s">
        <v>641</v>
      </c>
      <c r="I2" s="28"/>
      <c r="K2" s="157"/>
      <c r="N2" s="13"/>
      <c r="O2" s="13"/>
      <c r="Q2" s="13"/>
      <c r="R2" s="13"/>
      <c r="S2" s="13"/>
      <c r="T2" s="14"/>
      <c r="U2" s="199"/>
      <c r="V2" s="155"/>
      <c r="W2" s="155"/>
      <c r="X2" s="204"/>
      <c r="Y2" s="155"/>
    </row>
    <row r="3" spans="1:26" ht="15.75">
      <c r="A3" s="209"/>
      <c r="B3" s="12" t="s">
        <v>17</v>
      </c>
      <c r="C3" s="11"/>
      <c r="F3" s="208"/>
      <c r="G3" s="12" t="s">
        <v>17</v>
      </c>
      <c r="H3" s="207"/>
      <c r="I3" s="28"/>
      <c r="K3" s="157"/>
      <c r="N3" s="13"/>
      <c r="O3" s="13"/>
      <c r="Q3" s="13"/>
      <c r="R3" s="13"/>
      <c r="S3" s="13"/>
      <c r="T3" s="14"/>
      <c r="U3" s="199"/>
      <c r="V3" s="155"/>
      <c r="W3" s="155"/>
      <c r="X3" s="204"/>
      <c r="Y3" s="155"/>
    </row>
    <row r="4" spans="1:26" ht="17.45" customHeight="1">
      <c r="A4" s="202"/>
      <c r="B4" s="202"/>
      <c r="C4" s="202"/>
      <c r="D4" s="202"/>
      <c r="E4" s="202"/>
      <c r="F4" s="202"/>
      <c r="G4" s="202"/>
      <c r="H4" s="202"/>
      <c r="I4" s="202"/>
      <c r="J4" s="202"/>
      <c r="K4" s="202"/>
      <c r="L4" s="203"/>
      <c r="M4" s="202"/>
      <c r="N4" s="203"/>
      <c r="O4" s="202"/>
      <c r="P4" s="202"/>
      <c r="Q4" s="202"/>
      <c r="R4" s="202"/>
      <c r="S4" s="202"/>
      <c r="T4" s="202"/>
      <c r="U4" s="202"/>
      <c r="V4" s="202"/>
      <c r="W4" s="201" t="s">
        <v>19</v>
      </c>
      <c r="Z4" s="199"/>
    </row>
    <row r="5" spans="1:26" ht="25.5" customHeight="1">
      <c r="A5" s="632" t="s">
        <v>398</v>
      </c>
      <c r="B5" s="632"/>
      <c r="C5" s="632"/>
      <c r="D5" s="632"/>
      <c r="E5" s="632"/>
      <c r="F5" s="632"/>
      <c r="G5" s="632"/>
      <c r="H5" s="632"/>
      <c r="I5" s="632"/>
      <c r="J5" s="632"/>
      <c r="K5" s="632"/>
      <c r="L5" s="632"/>
      <c r="M5" s="632"/>
      <c r="N5" s="632"/>
      <c r="O5" s="632"/>
      <c r="P5" s="632"/>
      <c r="Q5" s="632"/>
      <c r="R5" s="632"/>
      <c r="S5" s="632"/>
      <c r="T5" s="632"/>
      <c r="U5" s="632"/>
      <c r="V5" s="632"/>
      <c r="W5" s="632"/>
      <c r="X5" s="632"/>
      <c r="Y5" s="632"/>
    </row>
    <row r="6" spans="1:26" ht="25.5" customHeight="1">
      <c r="A6" s="633" t="s">
        <v>0</v>
      </c>
      <c r="B6" s="633" t="s">
        <v>1</v>
      </c>
      <c r="C6" s="634" t="s">
        <v>284</v>
      </c>
      <c r="D6" s="634" t="s">
        <v>3</v>
      </c>
      <c r="E6" s="634" t="s">
        <v>22</v>
      </c>
      <c r="F6" s="634" t="s">
        <v>2</v>
      </c>
      <c r="G6" s="634" t="s">
        <v>6</v>
      </c>
      <c r="H6" s="635" t="s">
        <v>7</v>
      </c>
      <c r="I6" s="644" t="s">
        <v>8</v>
      </c>
      <c r="J6" s="635" t="s">
        <v>9</v>
      </c>
      <c r="K6" s="635" t="s">
        <v>15</v>
      </c>
      <c r="L6" s="635" t="s">
        <v>267</v>
      </c>
      <c r="M6" s="635" t="s">
        <v>266</v>
      </c>
      <c r="N6" s="635" t="s">
        <v>283</v>
      </c>
      <c r="O6" s="636" t="s">
        <v>265</v>
      </c>
      <c r="P6" s="654" t="s">
        <v>264</v>
      </c>
      <c r="Q6" s="654" t="s">
        <v>263</v>
      </c>
      <c r="R6" s="652" t="s">
        <v>261</v>
      </c>
      <c r="S6" s="652"/>
      <c r="T6" s="654" t="s">
        <v>282</v>
      </c>
      <c r="U6" s="652" t="s">
        <v>261</v>
      </c>
      <c r="V6" s="652"/>
      <c r="W6" s="636" t="s">
        <v>29</v>
      </c>
      <c r="X6" s="636" t="s">
        <v>246</v>
      </c>
      <c r="Y6" s="653" t="s">
        <v>11</v>
      </c>
    </row>
    <row r="7" spans="1:26" ht="81" customHeight="1">
      <c r="A7" s="633"/>
      <c r="B7" s="633"/>
      <c r="C7" s="634"/>
      <c r="D7" s="634"/>
      <c r="E7" s="634"/>
      <c r="F7" s="634"/>
      <c r="G7" s="634"/>
      <c r="H7" s="635"/>
      <c r="I7" s="644"/>
      <c r="J7" s="635"/>
      <c r="K7" s="635"/>
      <c r="L7" s="635"/>
      <c r="M7" s="635"/>
      <c r="N7" s="635"/>
      <c r="O7" s="636"/>
      <c r="P7" s="654"/>
      <c r="Q7" s="654"/>
      <c r="R7" s="511" t="s">
        <v>260</v>
      </c>
      <c r="S7" s="511" t="s">
        <v>378</v>
      </c>
      <c r="T7" s="654"/>
      <c r="U7" s="511" t="s">
        <v>257</v>
      </c>
      <c r="V7" s="511" t="s">
        <v>256</v>
      </c>
      <c r="W7" s="636"/>
      <c r="X7" s="636"/>
      <c r="Y7" s="653"/>
    </row>
    <row r="8" spans="1:26" s="185" customFormat="1" ht="25.5" customHeight="1">
      <c r="A8" s="55" t="s">
        <v>13</v>
      </c>
      <c r="B8" s="55"/>
      <c r="C8" s="55"/>
      <c r="D8" s="55"/>
      <c r="E8" s="55"/>
      <c r="F8" s="55"/>
      <c r="G8" s="55"/>
      <c r="H8" s="55"/>
      <c r="I8" s="55"/>
      <c r="J8" s="55"/>
      <c r="K8" s="29">
        <f>SUM(K9:K10)</f>
        <v>6914</v>
      </c>
      <c r="L8" s="29">
        <f>SUM(L9:L10)</f>
        <v>5057</v>
      </c>
      <c r="M8" s="29">
        <f>SUM(M9:M10)</f>
        <v>1857</v>
      </c>
      <c r="N8" s="29"/>
      <c r="O8" s="29">
        <f t="shared" ref="O8:W8" si="0">SUM(O9:O10)</f>
        <v>0</v>
      </c>
      <c r="P8" s="198">
        <f t="shared" si="0"/>
        <v>4457</v>
      </c>
      <c r="Q8" s="198">
        <f t="shared" si="0"/>
        <v>2700</v>
      </c>
      <c r="R8" s="198">
        <f t="shared" si="0"/>
        <v>2700</v>
      </c>
      <c r="S8" s="198">
        <f t="shared" si="0"/>
        <v>0</v>
      </c>
      <c r="T8" s="198">
        <f t="shared" si="0"/>
        <v>1757</v>
      </c>
      <c r="U8" s="198">
        <f t="shared" si="0"/>
        <v>1757</v>
      </c>
      <c r="V8" s="198">
        <f t="shared" si="0"/>
        <v>0</v>
      </c>
      <c r="W8" s="198">
        <f t="shared" si="0"/>
        <v>2457</v>
      </c>
      <c r="X8" s="276"/>
      <c r="Y8" s="528"/>
    </row>
    <row r="9" spans="1:26" s="174" customFormat="1" ht="85.7" customHeight="1">
      <c r="A9" s="512">
        <v>1</v>
      </c>
      <c r="B9" s="193" t="s">
        <v>224</v>
      </c>
      <c r="C9" s="512">
        <v>5169</v>
      </c>
      <c r="D9" s="512">
        <v>2143</v>
      </c>
      <c r="E9" s="512">
        <v>51</v>
      </c>
      <c r="F9" s="217">
        <v>60007101454</v>
      </c>
      <c r="G9" s="408" t="s">
        <v>397</v>
      </c>
      <c r="H9" s="274" t="s">
        <v>396</v>
      </c>
      <c r="I9" s="181"/>
      <c r="J9" s="181" t="s">
        <v>47</v>
      </c>
      <c r="K9" s="437">
        <v>2914</v>
      </c>
      <c r="L9" s="437">
        <v>1457</v>
      </c>
      <c r="M9" s="437">
        <f>+K9-L9</f>
        <v>1457</v>
      </c>
      <c r="N9" s="180" t="s">
        <v>395</v>
      </c>
      <c r="O9" s="164">
        <v>0</v>
      </c>
      <c r="P9" s="517">
        <v>1457</v>
      </c>
      <c r="Q9" s="442">
        <v>0</v>
      </c>
      <c r="R9" s="164">
        <v>0</v>
      </c>
      <c r="S9" s="164">
        <v>0</v>
      </c>
      <c r="T9" s="163">
        <v>1457</v>
      </c>
      <c r="U9" s="513">
        <v>1457</v>
      </c>
      <c r="V9" s="513">
        <v>0</v>
      </c>
      <c r="W9" s="513">
        <f>K9-O9-P9</f>
        <v>1457</v>
      </c>
      <c r="X9" s="527">
        <v>2</v>
      </c>
      <c r="Y9" s="189" t="s">
        <v>394</v>
      </c>
    </row>
    <row r="10" spans="1:26" s="174" customFormat="1" ht="126.6" customHeight="1">
      <c r="A10" s="512">
        <v>2</v>
      </c>
      <c r="B10" s="193" t="s">
        <v>224</v>
      </c>
      <c r="C10" s="512">
        <v>5169</v>
      </c>
      <c r="D10" s="512">
        <v>2143</v>
      </c>
      <c r="E10" s="512">
        <v>51</v>
      </c>
      <c r="F10" s="217"/>
      <c r="G10" s="408" t="s">
        <v>393</v>
      </c>
      <c r="H10" s="273" t="s">
        <v>392</v>
      </c>
      <c r="I10" s="181"/>
      <c r="J10" s="181" t="s">
        <v>47</v>
      </c>
      <c r="K10" s="437">
        <v>4000</v>
      </c>
      <c r="L10" s="437">
        <v>3600</v>
      </c>
      <c r="M10" s="437">
        <v>400</v>
      </c>
      <c r="N10" s="180" t="s">
        <v>391</v>
      </c>
      <c r="O10" s="164">
        <v>0</v>
      </c>
      <c r="P10" s="517">
        <v>3000</v>
      </c>
      <c r="Q10" s="442">
        <v>2700</v>
      </c>
      <c r="R10" s="164">
        <v>2700</v>
      </c>
      <c r="S10" s="164">
        <v>0</v>
      </c>
      <c r="T10" s="163">
        <v>300</v>
      </c>
      <c r="U10" s="513">
        <v>300</v>
      </c>
      <c r="V10" s="513">
        <v>0</v>
      </c>
      <c r="W10" s="513">
        <f>K10-O10-P10</f>
        <v>1000</v>
      </c>
      <c r="X10" s="527">
        <v>2</v>
      </c>
      <c r="Y10" s="189" t="s">
        <v>390</v>
      </c>
    </row>
    <row r="11" spans="1:26" ht="34.9" customHeight="1">
      <c r="A11" s="417" t="s">
        <v>389</v>
      </c>
      <c r="B11" s="417"/>
      <c r="C11" s="417"/>
      <c r="D11" s="417"/>
      <c r="E11" s="417"/>
      <c r="F11" s="417"/>
      <c r="G11" s="417"/>
      <c r="H11" s="417"/>
      <c r="I11" s="417"/>
      <c r="J11" s="417"/>
      <c r="K11" s="27">
        <f>K8</f>
        <v>6914</v>
      </c>
      <c r="L11" s="27">
        <f>L8</f>
        <v>5057</v>
      </c>
      <c r="M11" s="27">
        <f>M8</f>
        <v>1857</v>
      </c>
      <c r="N11" s="27"/>
      <c r="O11" s="27">
        <f t="shared" ref="O11:W11" si="1">O8</f>
        <v>0</v>
      </c>
      <c r="P11" s="27">
        <f t="shared" si="1"/>
        <v>4457</v>
      </c>
      <c r="Q11" s="27">
        <f t="shared" si="1"/>
        <v>2700</v>
      </c>
      <c r="R11" s="27">
        <f t="shared" si="1"/>
        <v>2700</v>
      </c>
      <c r="S11" s="27">
        <f t="shared" si="1"/>
        <v>0</v>
      </c>
      <c r="T11" s="27">
        <f t="shared" si="1"/>
        <v>1757</v>
      </c>
      <c r="U11" s="27">
        <f t="shared" si="1"/>
        <v>1757</v>
      </c>
      <c r="V11" s="27">
        <f t="shared" si="1"/>
        <v>0</v>
      </c>
      <c r="W11" s="27">
        <f t="shared" si="1"/>
        <v>2457</v>
      </c>
      <c r="X11" s="41"/>
      <c r="Y11" s="24"/>
    </row>
    <row r="12" spans="1:26" s="158" customFormat="1">
      <c r="A12" s="160"/>
      <c r="B12" s="160"/>
      <c r="C12" s="160"/>
      <c r="D12" s="160"/>
      <c r="E12" s="160"/>
      <c r="F12" s="160"/>
      <c r="G12" s="160"/>
      <c r="H12" s="160"/>
      <c r="I12" s="155"/>
      <c r="J12" s="162"/>
      <c r="K12" s="161"/>
      <c r="L12" s="161"/>
      <c r="M12" s="161"/>
      <c r="X12" s="157"/>
      <c r="Y12" s="156"/>
      <c r="Z12" s="155"/>
    </row>
    <row r="13" spans="1:26" s="158" customFormat="1">
      <c r="A13" s="160"/>
      <c r="B13" s="160"/>
      <c r="C13" s="160"/>
      <c r="D13" s="160"/>
      <c r="E13" s="160"/>
      <c r="F13" s="160"/>
      <c r="G13" s="160"/>
      <c r="H13" s="160"/>
      <c r="I13" s="155"/>
      <c r="J13" s="162"/>
      <c r="K13" s="161"/>
      <c r="L13" s="161"/>
      <c r="M13" s="161"/>
      <c r="X13" s="157"/>
      <c r="Y13" s="156"/>
      <c r="Z13" s="155"/>
    </row>
    <row r="14" spans="1:26" s="158" customFormat="1">
      <c r="A14" s="160"/>
      <c r="B14" s="160"/>
      <c r="C14" s="160"/>
      <c r="D14" s="160"/>
      <c r="E14" s="160"/>
      <c r="F14" s="160"/>
      <c r="G14" s="160"/>
      <c r="H14" s="160"/>
      <c r="I14" s="155"/>
      <c r="J14" s="162"/>
      <c r="K14" s="161"/>
      <c r="L14" s="161"/>
      <c r="M14" s="161"/>
      <c r="X14" s="157"/>
      <c r="Y14" s="156"/>
      <c r="Z14" s="155"/>
    </row>
    <row r="15" spans="1:26" s="158" customFormat="1">
      <c r="A15" s="160"/>
      <c r="B15" s="160"/>
      <c r="C15" s="160"/>
      <c r="D15" s="160"/>
      <c r="E15" s="160"/>
      <c r="F15" s="160"/>
      <c r="G15" s="160"/>
      <c r="H15" s="160"/>
      <c r="I15" s="155"/>
      <c r="J15" s="162"/>
      <c r="K15" s="161"/>
      <c r="L15" s="161"/>
      <c r="M15" s="161"/>
      <c r="X15" s="157"/>
      <c r="Y15" s="156"/>
      <c r="Z15" s="155"/>
    </row>
    <row r="16" spans="1:26" s="158" customFormat="1">
      <c r="A16" s="160"/>
      <c r="B16" s="160"/>
      <c r="C16" s="160"/>
      <c r="D16" s="160"/>
      <c r="E16" s="160"/>
      <c r="F16" s="160"/>
      <c r="G16" s="160"/>
      <c r="H16" s="160"/>
      <c r="I16" s="155"/>
      <c r="J16" s="162"/>
      <c r="K16" s="161"/>
      <c r="L16" s="161"/>
      <c r="M16" s="161"/>
      <c r="X16" s="157"/>
      <c r="Y16" s="156"/>
      <c r="Z16" s="155"/>
    </row>
    <row r="17" spans="1:26" s="158" customFormat="1">
      <c r="A17" s="160"/>
      <c r="B17" s="160"/>
      <c r="C17" s="160"/>
      <c r="D17" s="160"/>
      <c r="E17" s="160"/>
      <c r="F17" s="160"/>
      <c r="G17" s="160"/>
      <c r="H17" s="160"/>
      <c r="I17" s="155"/>
      <c r="J17" s="162"/>
      <c r="K17" s="161"/>
      <c r="L17" s="161"/>
      <c r="M17" s="161"/>
      <c r="X17" s="157"/>
      <c r="Y17" s="156"/>
      <c r="Z17" s="155"/>
    </row>
    <row r="18" spans="1:26" s="158" customFormat="1">
      <c r="A18" s="160"/>
      <c r="B18" s="160"/>
      <c r="C18" s="160"/>
      <c r="D18" s="160"/>
      <c r="E18" s="160"/>
      <c r="F18" s="160"/>
      <c r="G18" s="160"/>
      <c r="H18" s="160"/>
      <c r="I18" s="155"/>
      <c r="J18" s="162"/>
      <c r="K18" s="161"/>
      <c r="L18" s="161"/>
      <c r="M18" s="161"/>
      <c r="X18" s="157"/>
      <c r="Y18" s="156"/>
      <c r="Z18" s="155"/>
    </row>
    <row r="19" spans="1:26" s="158" customFormat="1">
      <c r="A19" s="160"/>
      <c r="B19" s="160"/>
      <c r="C19" s="160"/>
      <c r="D19" s="160"/>
      <c r="E19" s="160"/>
      <c r="F19" s="160"/>
      <c r="G19" s="160"/>
      <c r="H19" s="160"/>
      <c r="I19" s="155"/>
      <c r="J19" s="162"/>
      <c r="K19" s="161"/>
      <c r="L19" s="161"/>
      <c r="M19" s="161"/>
      <c r="X19" s="157"/>
      <c r="Y19" s="156"/>
      <c r="Z19" s="155"/>
    </row>
    <row r="20" spans="1:26" s="158" customFormat="1">
      <c r="A20" s="160"/>
      <c r="B20" s="160"/>
      <c r="C20" s="160"/>
      <c r="D20" s="160"/>
      <c r="E20" s="160"/>
      <c r="F20" s="160"/>
      <c r="G20" s="160"/>
      <c r="H20" s="160"/>
      <c r="I20" s="155"/>
      <c r="J20" s="162"/>
      <c r="K20" s="161"/>
      <c r="L20" s="161"/>
      <c r="M20" s="161"/>
      <c r="X20" s="157"/>
      <c r="Y20" s="156"/>
      <c r="Z20" s="155"/>
    </row>
    <row r="21" spans="1:26" s="158" customFormat="1">
      <c r="A21" s="160"/>
      <c r="B21" s="160"/>
      <c r="C21" s="160"/>
      <c r="D21" s="160"/>
      <c r="E21" s="160"/>
      <c r="F21" s="160"/>
      <c r="G21" s="160"/>
      <c r="H21" s="160"/>
      <c r="I21" s="155"/>
      <c r="J21" s="162"/>
      <c r="K21" s="161"/>
      <c r="L21" s="161"/>
      <c r="M21" s="161"/>
      <c r="X21" s="157"/>
      <c r="Y21" s="156"/>
      <c r="Z21" s="155"/>
    </row>
    <row r="22" spans="1:26" s="158" customFormat="1">
      <c r="A22" s="160"/>
      <c r="B22" s="160"/>
      <c r="C22" s="160"/>
      <c r="D22" s="160"/>
      <c r="E22" s="160"/>
      <c r="F22" s="160"/>
      <c r="G22" s="160"/>
      <c r="H22" s="160"/>
      <c r="I22" s="155"/>
      <c r="J22" s="162"/>
      <c r="K22" s="161"/>
      <c r="L22" s="161"/>
      <c r="M22" s="161"/>
      <c r="X22" s="157"/>
      <c r="Y22" s="156"/>
      <c r="Z22" s="155"/>
    </row>
    <row r="23" spans="1:26" s="158" customFormat="1">
      <c r="A23" s="160"/>
      <c r="B23" s="160"/>
      <c r="C23" s="160"/>
      <c r="D23" s="160"/>
      <c r="E23" s="160"/>
      <c r="F23" s="160"/>
      <c r="G23" s="160"/>
      <c r="H23" s="160"/>
      <c r="I23" s="155"/>
      <c r="J23" s="160"/>
      <c r="K23" s="161"/>
      <c r="L23" s="161"/>
      <c r="M23" s="161"/>
      <c r="X23" s="157"/>
      <c r="Y23" s="156"/>
      <c r="Z23" s="155"/>
    </row>
    <row r="24" spans="1:26" s="158" customFormat="1">
      <c r="A24" s="160"/>
      <c r="B24" s="160"/>
      <c r="C24" s="160"/>
      <c r="D24" s="160"/>
      <c r="E24" s="160"/>
      <c r="F24" s="160"/>
      <c r="G24" s="160"/>
      <c r="H24" s="160"/>
      <c r="I24" s="155"/>
      <c r="J24" s="160"/>
      <c r="K24" s="161"/>
      <c r="L24" s="161"/>
      <c r="M24" s="161"/>
      <c r="X24" s="157"/>
      <c r="Y24" s="156"/>
      <c r="Z24" s="155"/>
    </row>
    <row r="25" spans="1:26" s="158" customFormat="1">
      <c r="A25" s="160"/>
      <c r="B25" s="160"/>
      <c r="C25" s="160"/>
      <c r="D25" s="160"/>
      <c r="E25" s="160"/>
      <c r="F25" s="160"/>
      <c r="G25" s="160"/>
      <c r="H25" s="160"/>
      <c r="I25" s="155"/>
      <c r="J25" s="160"/>
      <c r="K25" s="161"/>
      <c r="L25" s="161"/>
      <c r="M25" s="161"/>
      <c r="X25" s="157"/>
      <c r="Y25" s="156"/>
      <c r="Z25" s="155"/>
    </row>
    <row r="26" spans="1:26" s="158" customFormat="1">
      <c r="A26" s="160"/>
      <c r="B26" s="160"/>
      <c r="C26" s="160"/>
      <c r="D26" s="160"/>
      <c r="E26" s="160"/>
      <c r="F26" s="160"/>
      <c r="G26" s="160"/>
      <c r="H26" s="160"/>
      <c r="I26" s="155"/>
      <c r="J26" s="160"/>
      <c r="K26" s="161"/>
      <c r="L26" s="161"/>
      <c r="M26" s="161"/>
      <c r="X26" s="157"/>
      <c r="Y26" s="156"/>
      <c r="Z26" s="155"/>
    </row>
    <row r="27" spans="1:26" s="158" customFormat="1">
      <c r="A27" s="160"/>
      <c r="B27" s="160"/>
      <c r="C27" s="160"/>
      <c r="D27" s="160"/>
      <c r="E27" s="160"/>
      <c r="F27" s="160"/>
      <c r="G27" s="160"/>
      <c r="H27" s="160"/>
      <c r="I27" s="155"/>
      <c r="J27" s="160"/>
      <c r="K27" s="161"/>
      <c r="L27" s="161"/>
      <c r="M27" s="161"/>
      <c r="X27" s="157"/>
      <c r="Y27" s="156"/>
      <c r="Z27" s="155"/>
    </row>
    <row r="28" spans="1:26" s="158" customFormat="1">
      <c r="A28" s="160"/>
      <c r="B28" s="160"/>
      <c r="C28" s="160"/>
      <c r="D28" s="160"/>
      <c r="E28" s="160"/>
      <c r="F28" s="160"/>
      <c r="G28" s="160"/>
      <c r="H28" s="160"/>
      <c r="I28" s="155"/>
      <c r="J28" s="160"/>
      <c r="K28" s="161"/>
      <c r="L28" s="161"/>
      <c r="M28" s="161"/>
      <c r="X28" s="157"/>
      <c r="Y28" s="156"/>
      <c r="Z28" s="155"/>
    </row>
    <row r="29" spans="1:26" s="158" customFormat="1">
      <c r="A29" s="160"/>
      <c r="B29" s="160"/>
      <c r="C29" s="160"/>
      <c r="D29" s="160"/>
      <c r="E29" s="160"/>
      <c r="F29" s="160"/>
      <c r="G29" s="160"/>
      <c r="H29" s="160"/>
      <c r="I29" s="155"/>
      <c r="J29" s="160"/>
      <c r="K29" s="161"/>
      <c r="L29" s="161"/>
      <c r="M29" s="161"/>
      <c r="X29" s="157"/>
      <c r="Y29" s="156"/>
      <c r="Z29" s="155"/>
    </row>
    <row r="30" spans="1:26" s="158" customFormat="1">
      <c r="A30" s="160"/>
      <c r="B30" s="160"/>
      <c r="C30" s="160"/>
      <c r="D30" s="160"/>
      <c r="E30" s="160"/>
      <c r="F30" s="160"/>
      <c r="G30" s="160"/>
      <c r="H30" s="160"/>
      <c r="I30" s="155"/>
      <c r="J30" s="160"/>
      <c r="K30" s="161"/>
      <c r="L30" s="161"/>
      <c r="M30" s="161"/>
      <c r="X30" s="157"/>
      <c r="Y30" s="156"/>
      <c r="Z30" s="155"/>
    </row>
    <row r="31" spans="1:26" s="158" customFormat="1">
      <c r="A31" s="160"/>
      <c r="B31" s="160"/>
      <c r="C31" s="160"/>
      <c r="D31" s="160"/>
      <c r="E31" s="160"/>
      <c r="F31" s="160"/>
      <c r="G31" s="160"/>
      <c r="H31" s="160"/>
      <c r="I31" s="155"/>
      <c r="J31" s="160"/>
      <c r="K31" s="161"/>
      <c r="L31" s="161"/>
      <c r="M31" s="161"/>
      <c r="X31" s="157"/>
      <c r="Y31" s="156"/>
      <c r="Z31" s="155"/>
    </row>
    <row r="32" spans="1:26" s="158" customFormat="1">
      <c r="A32" s="160"/>
      <c r="B32" s="160"/>
      <c r="C32" s="160"/>
      <c r="D32" s="160"/>
      <c r="E32" s="160"/>
      <c r="F32" s="160"/>
      <c r="G32" s="160"/>
      <c r="H32" s="160"/>
      <c r="I32" s="155"/>
      <c r="J32" s="160"/>
      <c r="K32" s="161"/>
      <c r="L32" s="161"/>
      <c r="M32" s="161"/>
      <c r="X32" s="157"/>
      <c r="Y32" s="156"/>
      <c r="Z32" s="155"/>
    </row>
    <row r="33" spans="1:26" s="158" customFormat="1">
      <c r="A33" s="160"/>
      <c r="B33" s="160"/>
      <c r="C33" s="160"/>
      <c r="D33" s="160"/>
      <c r="E33" s="160"/>
      <c r="F33" s="160"/>
      <c r="G33" s="160"/>
      <c r="H33" s="160"/>
      <c r="I33" s="155"/>
      <c r="J33" s="160"/>
      <c r="K33" s="161"/>
      <c r="L33" s="161"/>
      <c r="M33" s="161"/>
      <c r="X33" s="157"/>
      <c r="Y33" s="156"/>
      <c r="Z33" s="155"/>
    </row>
    <row r="34" spans="1:26" s="158" customFormat="1">
      <c r="A34" s="155"/>
      <c r="B34" s="155"/>
      <c r="C34" s="155"/>
      <c r="D34" s="155"/>
      <c r="E34" s="155"/>
      <c r="F34" s="155"/>
      <c r="G34" s="155"/>
      <c r="H34" s="155"/>
      <c r="I34" s="155"/>
      <c r="J34" s="160"/>
      <c r="K34" s="161"/>
      <c r="L34" s="161"/>
      <c r="M34" s="161"/>
      <c r="X34" s="157"/>
      <c r="Y34" s="156"/>
      <c r="Z34" s="155"/>
    </row>
    <row r="35" spans="1:26" s="158" customFormat="1">
      <c r="A35" s="155"/>
      <c r="B35" s="155"/>
      <c r="C35" s="155"/>
      <c r="D35" s="155"/>
      <c r="E35" s="155"/>
      <c r="F35" s="155"/>
      <c r="G35" s="155"/>
      <c r="H35" s="155"/>
      <c r="I35" s="155"/>
      <c r="J35" s="160"/>
      <c r="K35" s="161"/>
      <c r="L35" s="161"/>
      <c r="M35" s="161"/>
      <c r="X35" s="157"/>
      <c r="Y35" s="156"/>
      <c r="Z35" s="155"/>
    </row>
    <row r="36" spans="1:26" s="158" customFormat="1">
      <c r="A36" s="155"/>
      <c r="B36" s="155"/>
      <c r="C36" s="155"/>
      <c r="D36" s="155"/>
      <c r="E36" s="155"/>
      <c r="F36" s="155"/>
      <c r="G36" s="155"/>
      <c r="H36" s="155"/>
      <c r="I36" s="155"/>
      <c r="J36" s="160"/>
      <c r="K36" s="161"/>
      <c r="L36" s="161"/>
      <c r="M36" s="161"/>
      <c r="X36" s="157"/>
      <c r="Y36" s="156"/>
      <c r="Z36" s="155"/>
    </row>
    <row r="37" spans="1:26" s="158" customFormat="1">
      <c r="A37" s="155"/>
      <c r="B37" s="155"/>
      <c r="C37" s="155"/>
      <c r="D37" s="155"/>
      <c r="E37" s="155"/>
      <c r="F37" s="155"/>
      <c r="G37" s="155"/>
      <c r="H37" s="155"/>
      <c r="I37" s="155"/>
      <c r="J37" s="160"/>
      <c r="K37" s="161"/>
      <c r="L37" s="161"/>
      <c r="M37" s="161"/>
      <c r="X37" s="157"/>
      <c r="Y37" s="156"/>
      <c r="Z37" s="155"/>
    </row>
    <row r="38" spans="1:26" s="158" customFormat="1">
      <c r="A38" s="155"/>
      <c r="B38" s="155"/>
      <c r="C38" s="155"/>
      <c r="D38" s="155"/>
      <c r="E38" s="155"/>
      <c r="F38" s="155"/>
      <c r="G38" s="155"/>
      <c r="H38" s="155"/>
      <c r="I38" s="155"/>
      <c r="J38" s="160"/>
      <c r="K38" s="161"/>
      <c r="L38" s="161"/>
      <c r="M38" s="161"/>
      <c r="X38" s="157"/>
      <c r="Y38" s="156"/>
      <c r="Z38" s="155"/>
    </row>
    <row r="39" spans="1:26" s="158" customFormat="1">
      <c r="A39" s="155"/>
      <c r="B39" s="155"/>
      <c r="C39" s="155"/>
      <c r="D39" s="155"/>
      <c r="E39" s="155"/>
      <c r="F39" s="155"/>
      <c r="G39" s="155"/>
      <c r="H39" s="155"/>
      <c r="I39" s="155"/>
      <c r="J39" s="160"/>
      <c r="K39" s="161"/>
      <c r="L39" s="161"/>
      <c r="M39" s="161"/>
      <c r="X39" s="157"/>
      <c r="Y39" s="156"/>
      <c r="Z39" s="155"/>
    </row>
    <row r="40" spans="1:26" s="158" customFormat="1">
      <c r="A40" s="155"/>
      <c r="B40" s="155"/>
      <c r="C40" s="155"/>
      <c r="D40" s="155"/>
      <c r="E40" s="155"/>
      <c r="F40" s="155"/>
      <c r="G40" s="155"/>
      <c r="H40" s="155"/>
      <c r="I40" s="155"/>
      <c r="J40" s="160"/>
      <c r="K40" s="161"/>
      <c r="L40" s="161"/>
      <c r="M40" s="161"/>
      <c r="X40" s="157"/>
      <c r="Y40" s="156"/>
      <c r="Z40" s="155"/>
    </row>
    <row r="41" spans="1:26" s="158" customFormat="1">
      <c r="A41" s="155"/>
      <c r="B41" s="155"/>
      <c r="C41" s="155"/>
      <c r="D41" s="155"/>
      <c r="E41" s="155"/>
      <c r="F41" s="155"/>
      <c r="G41" s="155"/>
      <c r="H41" s="155"/>
      <c r="I41" s="155"/>
      <c r="J41" s="160"/>
      <c r="K41" s="161"/>
      <c r="L41" s="161"/>
      <c r="M41" s="161"/>
      <c r="X41" s="157"/>
      <c r="Y41" s="156"/>
      <c r="Z41" s="155"/>
    </row>
    <row r="42" spans="1:26" s="158" customFormat="1">
      <c r="A42" s="155"/>
      <c r="B42" s="155"/>
      <c r="C42" s="155"/>
      <c r="D42" s="155"/>
      <c r="E42" s="155"/>
      <c r="F42" s="155"/>
      <c r="G42" s="155"/>
      <c r="H42" s="155"/>
      <c r="I42" s="155"/>
      <c r="J42" s="160"/>
      <c r="K42" s="161"/>
      <c r="L42" s="161"/>
      <c r="M42" s="161"/>
      <c r="X42" s="157"/>
      <c r="Y42" s="156"/>
      <c r="Z42" s="155"/>
    </row>
    <row r="43" spans="1:26" s="158" customFormat="1">
      <c r="A43" s="155"/>
      <c r="B43" s="155"/>
      <c r="C43" s="155"/>
      <c r="D43" s="155"/>
      <c r="E43" s="155"/>
      <c r="F43" s="155"/>
      <c r="G43" s="155"/>
      <c r="H43" s="155"/>
      <c r="I43" s="155"/>
      <c r="J43" s="160"/>
      <c r="K43" s="161"/>
      <c r="L43" s="161"/>
      <c r="M43" s="161"/>
      <c r="X43" s="157"/>
      <c r="Y43" s="156"/>
      <c r="Z43" s="155"/>
    </row>
    <row r="44" spans="1:26" s="158" customFormat="1">
      <c r="A44" s="155"/>
      <c r="B44" s="155"/>
      <c r="C44" s="155"/>
      <c r="D44" s="155"/>
      <c r="E44" s="155"/>
      <c r="F44" s="155"/>
      <c r="G44" s="155"/>
      <c r="H44" s="155"/>
      <c r="I44" s="155"/>
      <c r="J44" s="160"/>
      <c r="K44" s="161"/>
      <c r="L44" s="161"/>
      <c r="M44" s="161"/>
      <c r="X44" s="157"/>
      <c r="Y44" s="156"/>
      <c r="Z44" s="155"/>
    </row>
    <row r="45" spans="1:26" s="158" customFormat="1">
      <c r="A45" s="155"/>
      <c r="B45" s="155"/>
      <c r="C45" s="155"/>
      <c r="D45" s="155"/>
      <c r="E45" s="155"/>
      <c r="F45" s="155"/>
      <c r="G45" s="155"/>
      <c r="H45" s="155"/>
      <c r="I45" s="155"/>
      <c r="J45" s="160"/>
      <c r="K45" s="161"/>
      <c r="L45" s="161"/>
      <c r="M45" s="161"/>
      <c r="X45" s="157"/>
      <c r="Y45" s="156"/>
      <c r="Z45" s="155"/>
    </row>
    <row r="46" spans="1:26" s="158" customFormat="1">
      <c r="A46" s="155"/>
      <c r="B46" s="155"/>
      <c r="C46" s="155"/>
      <c r="D46" s="155"/>
      <c r="E46" s="155"/>
      <c r="F46" s="155"/>
      <c r="G46" s="155"/>
      <c r="H46" s="155"/>
      <c r="I46" s="155"/>
      <c r="J46" s="160"/>
      <c r="K46" s="161"/>
      <c r="L46" s="161"/>
      <c r="M46" s="161"/>
      <c r="X46" s="157"/>
      <c r="Y46" s="156"/>
      <c r="Z46" s="155"/>
    </row>
    <row r="47" spans="1:26" s="158" customFormat="1">
      <c r="A47" s="155"/>
      <c r="B47" s="155"/>
      <c r="C47" s="155"/>
      <c r="D47" s="155"/>
      <c r="E47" s="155"/>
      <c r="F47" s="155"/>
      <c r="G47" s="155"/>
      <c r="H47" s="155"/>
      <c r="I47" s="155"/>
      <c r="J47" s="160"/>
      <c r="K47" s="161"/>
      <c r="L47" s="161"/>
      <c r="M47" s="161"/>
      <c r="X47" s="157"/>
      <c r="Y47" s="156"/>
      <c r="Z47" s="155"/>
    </row>
    <row r="48" spans="1:26" s="158" customFormat="1">
      <c r="A48" s="155"/>
      <c r="B48" s="155"/>
      <c r="C48" s="155"/>
      <c r="D48" s="155"/>
      <c r="E48" s="155"/>
      <c r="F48" s="155"/>
      <c r="G48" s="155"/>
      <c r="H48" s="155"/>
      <c r="I48" s="155"/>
      <c r="J48" s="160"/>
      <c r="K48" s="161"/>
      <c r="L48" s="161"/>
      <c r="M48" s="161"/>
      <c r="X48" s="157"/>
      <c r="Y48" s="156"/>
      <c r="Z48" s="155"/>
    </row>
    <row r="49" spans="1:26" s="158" customFormat="1">
      <c r="A49" s="155"/>
      <c r="B49" s="155"/>
      <c r="C49" s="155"/>
      <c r="D49" s="155"/>
      <c r="E49" s="155"/>
      <c r="F49" s="155"/>
      <c r="G49" s="155"/>
      <c r="H49" s="155"/>
      <c r="I49" s="155"/>
      <c r="J49" s="160"/>
      <c r="K49" s="161"/>
      <c r="L49" s="161"/>
      <c r="M49" s="161"/>
      <c r="X49" s="157"/>
      <c r="Y49" s="156"/>
      <c r="Z49" s="155"/>
    </row>
    <row r="50" spans="1:26" s="158" customFormat="1">
      <c r="A50" s="155"/>
      <c r="B50" s="155"/>
      <c r="C50" s="155"/>
      <c r="D50" s="155"/>
      <c r="E50" s="155"/>
      <c r="F50" s="155"/>
      <c r="G50" s="155"/>
      <c r="H50" s="155"/>
      <c r="I50" s="155"/>
      <c r="J50" s="160"/>
      <c r="K50" s="161"/>
      <c r="L50" s="161"/>
      <c r="M50" s="161"/>
      <c r="X50" s="157"/>
      <c r="Y50" s="156"/>
      <c r="Z50" s="155"/>
    </row>
    <row r="51" spans="1:26" s="158" customFormat="1">
      <c r="A51" s="155"/>
      <c r="B51" s="155"/>
      <c r="C51" s="155"/>
      <c r="D51" s="155"/>
      <c r="E51" s="155"/>
      <c r="F51" s="155"/>
      <c r="G51" s="155"/>
      <c r="H51" s="155"/>
      <c r="I51" s="155"/>
      <c r="J51" s="160"/>
      <c r="K51" s="161"/>
      <c r="L51" s="161"/>
      <c r="M51" s="161"/>
      <c r="X51" s="157"/>
      <c r="Y51" s="156"/>
      <c r="Z51" s="155"/>
    </row>
    <row r="52" spans="1:26" s="158" customFormat="1">
      <c r="A52" s="155"/>
      <c r="B52" s="155"/>
      <c r="C52" s="155"/>
      <c r="D52" s="155"/>
      <c r="E52" s="155"/>
      <c r="F52" s="155"/>
      <c r="G52" s="155"/>
      <c r="H52" s="155"/>
      <c r="I52" s="155"/>
      <c r="J52" s="160"/>
      <c r="K52" s="161"/>
      <c r="L52" s="161"/>
      <c r="M52" s="161"/>
      <c r="X52" s="157"/>
      <c r="Y52" s="156"/>
      <c r="Z52" s="155"/>
    </row>
    <row r="53" spans="1:26" s="158" customFormat="1">
      <c r="A53" s="155"/>
      <c r="B53" s="155"/>
      <c r="C53" s="155"/>
      <c r="D53" s="155"/>
      <c r="E53" s="155"/>
      <c r="F53" s="155"/>
      <c r="G53" s="155"/>
      <c r="H53" s="155"/>
      <c r="I53" s="155"/>
      <c r="J53" s="160"/>
      <c r="K53" s="161"/>
      <c r="L53" s="161"/>
      <c r="M53" s="161"/>
      <c r="X53" s="157"/>
      <c r="Y53" s="156"/>
      <c r="Z53" s="155"/>
    </row>
    <row r="54" spans="1:26" s="158" customFormat="1">
      <c r="A54" s="155"/>
      <c r="B54" s="155"/>
      <c r="C54" s="155"/>
      <c r="D54" s="155"/>
      <c r="E54" s="155"/>
      <c r="F54" s="155"/>
      <c r="G54" s="155"/>
      <c r="H54" s="155"/>
      <c r="I54" s="155"/>
      <c r="J54" s="160"/>
      <c r="K54" s="161"/>
      <c r="L54" s="161"/>
      <c r="M54" s="161"/>
      <c r="X54" s="157"/>
      <c r="Y54" s="156"/>
      <c r="Z54" s="155"/>
    </row>
    <row r="55" spans="1:26" s="158" customFormat="1">
      <c r="A55" s="155"/>
      <c r="B55" s="155"/>
      <c r="C55" s="155"/>
      <c r="D55" s="155"/>
      <c r="E55" s="155"/>
      <c r="F55" s="155"/>
      <c r="G55" s="155"/>
      <c r="H55" s="155"/>
      <c r="I55" s="155"/>
      <c r="J55" s="160"/>
      <c r="K55" s="161"/>
      <c r="L55" s="161"/>
      <c r="M55" s="161"/>
      <c r="X55" s="157"/>
      <c r="Y55" s="156"/>
      <c r="Z55" s="155"/>
    </row>
    <row r="56" spans="1:26" s="158" customFormat="1">
      <c r="A56" s="155"/>
      <c r="B56" s="155"/>
      <c r="C56" s="155"/>
      <c r="D56" s="155"/>
      <c r="E56" s="155"/>
      <c r="F56" s="155"/>
      <c r="G56" s="155"/>
      <c r="H56" s="155"/>
      <c r="I56" s="155"/>
      <c r="J56" s="160"/>
      <c r="K56" s="161"/>
      <c r="L56" s="161"/>
      <c r="M56" s="161"/>
      <c r="X56" s="157"/>
      <c r="Y56" s="156"/>
      <c r="Z56" s="155"/>
    </row>
    <row r="57" spans="1:26" s="158" customFormat="1">
      <c r="A57" s="155"/>
      <c r="B57" s="155"/>
      <c r="C57" s="155"/>
      <c r="D57" s="155"/>
      <c r="E57" s="155"/>
      <c r="F57" s="155"/>
      <c r="G57" s="155"/>
      <c r="H57" s="155"/>
      <c r="I57" s="155"/>
      <c r="J57" s="160"/>
      <c r="K57" s="161"/>
      <c r="L57" s="161"/>
      <c r="M57" s="161"/>
      <c r="X57" s="157"/>
      <c r="Y57" s="156"/>
      <c r="Z57" s="155"/>
    </row>
    <row r="58" spans="1:26" s="158" customFormat="1">
      <c r="A58" s="155"/>
      <c r="B58" s="155"/>
      <c r="C58" s="155"/>
      <c r="D58" s="155"/>
      <c r="E58" s="155"/>
      <c r="F58" s="155"/>
      <c r="G58" s="155"/>
      <c r="H58" s="155"/>
      <c r="I58" s="155"/>
      <c r="J58" s="160"/>
      <c r="K58" s="161"/>
      <c r="L58" s="161"/>
      <c r="M58" s="161"/>
      <c r="X58" s="157"/>
      <c r="Y58" s="156"/>
      <c r="Z58" s="155"/>
    </row>
    <row r="59" spans="1:26" s="158" customFormat="1">
      <c r="A59" s="155"/>
      <c r="B59" s="155"/>
      <c r="C59" s="155"/>
      <c r="D59" s="155"/>
      <c r="E59" s="155"/>
      <c r="F59" s="155"/>
      <c r="G59" s="155"/>
      <c r="H59" s="155"/>
      <c r="I59" s="155"/>
      <c r="J59" s="160"/>
      <c r="K59" s="161"/>
      <c r="L59" s="161"/>
      <c r="M59" s="161"/>
      <c r="X59" s="157"/>
      <c r="Y59" s="156"/>
      <c r="Z59" s="155"/>
    </row>
    <row r="60" spans="1:26" s="158" customFormat="1">
      <c r="A60" s="155"/>
      <c r="B60" s="155"/>
      <c r="C60" s="155"/>
      <c r="D60" s="155"/>
      <c r="E60" s="155"/>
      <c r="F60" s="155"/>
      <c r="G60" s="155"/>
      <c r="H60" s="155"/>
      <c r="I60" s="155"/>
      <c r="J60" s="160"/>
      <c r="K60" s="161"/>
      <c r="L60" s="161"/>
      <c r="M60" s="161"/>
      <c r="X60" s="157"/>
      <c r="Y60" s="156"/>
      <c r="Z60" s="155"/>
    </row>
    <row r="61" spans="1:26" s="158" customFormat="1">
      <c r="A61" s="155"/>
      <c r="B61" s="155"/>
      <c r="C61" s="155"/>
      <c r="D61" s="155"/>
      <c r="E61" s="155"/>
      <c r="F61" s="155"/>
      <c r="G61" s="155"/>
      <c r="H61" s="155"/>
      <c r="I61" s="155"/>
      <c r="J61" s="160"/>
      <c r="K61" s="161"/>
      <c r="L61" s="161"/>
      <c r="M61" s="161"/>
      <c r="X61" s="157"/>
      <c r="Y61" s="156"/>
      <c r="Z61" s="155"/>
    </row>
    <row r="62" spans="1:26" s="158" customFormat="1">
      <c r="A62" s="155"/>
      <c r="B62" s="155"/>
      <c r="C62" s="155"/>
      <c r="D62" s="155"/>
      <c r="E62" s="155"/>
      <c r="F62" s="155"/>
      <c r="G62" s="155"/>
      <c r="H62" s="155"/>
      <c r="I62" s="155"/>
      <c r="J62" s="160"/>
      <c r="K62" s="161"/>
      <c r="L62" s="161"/>
      <c r="M62" s="161"/>
      <c r="X62" s="157"/>
      <c r="Y62" s="156"/>
      <c r="Z62" s="155"/>
    </row>
    <row r="63" spans="1:26" s="158" customFormat="1">
      <c r="A63" s="155"/>
      <c r="B63" s="155"/>
      <c r="C63" s="155"/>
      <c r="D63" s="155"/>
      <c r="E63" s="155"/>
      <c r="F63" s="155"/>
      <c r="G63" s="155"/>
      <c r="H63" s="155"/>
      <c r="I63" s="155"/>
      <c r="J63" s="160"/>
      <c r="K63" s="161"/>
      <c r="L63" s="161"/>
      <c r="M63" s="161"/>
      <c r="X63" s="157"/>
      <c r="Y63" s="156"/>
      <c r="Z63" s="155"/>
    </row>
    <row r="64" spans="1:26" s="158" customFormat="1">
      <c r="A64" s="155"/>
      <c r="B64" s="155"/>
      <c r="C64" s="155"/>
      <c r="D64" s="155"/>
      <c r="E64" s="155"/>
      <c r="F64" s="155"/>
      <c r="G64" s="155"/>
      <c r="H64" s="155"/>
      <c r="I64" s="155"/>
      <c r="J64" s="160"/>
      <c r="K64" s="161"/>
      <c r="L64" s="161"/>
      <c r="M64" s="161"/>
      <c r="X64" s="157"/>
      <c r="Y64" s="156"/>
      <c r="Z64" s="155"/>
    </row>
    <row r="65" spans="1:26" s="158" customFormat="1">
      <c r="A65" s="155"/>
      <c r="B65" s="155"/>
      <c r="C65" s="155"/>
      <c r="D65" s="155"/>
      <c r="E65" s="155"/>
      <c r="F65" s="155"/>
      <c r="G65" s="155"/>
      <c r="H65" s="155"/>
      <c r="I65" s="155"/>
      <c r="J65" s="160"/>
      <c r="K65" s="161"/>
      <c r="L65" s="161"/>
      <c r="M65" s="161"/>
      <c r="X65" s="157"/>
      <c r="Y65" s="156"/>
      <c r="Z65" s="155"/>
    </row>
    <row r="66" spans="1:26" s="158" customFormat="1">
      <c r="A66" s="155"/>
      <c r="B66" s="155"/>
      <c r="C66" s="155"/>
      <c r="D66" s="155"/>
      <c r="E66" s="155"/>
      <c r="F66" s="155"/>
      <c r="G66" s="155"/>
      <c r="H66" s="155"/>
      <c r="I66" s="155"/>
      <c r="J66" s="160"/>
      <c r="K66" s="161"/>
      <c r="L66" s="161"/>
      <c r="M66" s="161"/>
      <c r="X66" s="157"/>
      <c r="Y66" s="156"/>
      <c r="Z66" s="155"/>
    </row>
    <row r="67" spans="1:26" s="158" customFormat="1">
      <c r="A67" s="155"/>
      <c r="B67" s="155"/>
      <c r="C67" s="155"/>
      <c r="D67" s="155"/>
      <c r="E67" s="155"/>
      <c r="F67" s="155"/>
      <c r="G67" s="155"/>
      <c r="H67" s="155"/>
      <c r="I67" s="155"/>
      <c r="J67" s="160"/>
      <c r="K67" s="161"/>
      <c r="L67" s="161"/>
      <c r="M67" s="161"/>
      <c r="X67" s="157"/>
      <c r="Y67" s="156"/>
      <c r="Z67" s="155"/>
    </row>
    <row r="68" spans="1:26" s="158" customFormat="1">
      <c r="A68" s="155"/>
      <c r="B68" s="155"/>
      <c r="C68" s="155"/>
      <c r="D68" s="155"/>
      <c r="E68" s="155"/>
      <c r="F68" s="155"/>
      <c r="G68" s="155"/>
      <c r="H68" s="155"/>
      <c r="I68" s="155"/>
      <c r="J68" s="160"/>
      <c r="K68" s="161"/>
      <c r="L68" s="161"/>
      <c r="M68" s="161"/>
      <c r="X68" s="157"/>
      <c r="Y68" s="156"/>
      <c r="Z68" s="155"/>
    </row>
    <row r="69" spans="1:26" s="158" customFormat="1">
      <c r="A69" s="155"/>
      <c r="B69" s="155"/>
      <c r="C69" s="155"/>
      <c r="D69" s="155"/>
      <c r="E69" s="155"/>
      <c r="F69" s="155"/>
      <c r="G69" s="155"/>
      <c r="H69" s="155"/>
      <c r="I69" s="155"/>
      <c r="J69" s="160"/>
      <c r="K69" s="161"/>
      <c r="L69" s="161"/>
      <c r="M69" s="161"/>
      <c r="X69" s="157"/>
      <c r="Y69" s="156"/>
      <c r="Z69" s="155"/>
    </row>
    <row r="70" spans="1:26" s="158" customFormat="1">
      <c r="A70" s="155"/>
      <c r="B70" s="155"/>
      <c r="C70" s="155"/>
      <c r="D70" s="155"/>
      <c r="E70" s="155"/>
      <c r="F70" s="155"/>
      <c r="G70" s="155"/>
      <c r="H70" s="155"/>
      <c r="I70" s="155"/>
      <c r="J70" s="160"/>
      <c r="K70" s="161"/>
      <c r="L70" s="161"/>
      <c r="M70" s="161"/>
      <c r="X70" s="157"/>
      <c r="Y70" s="156"/>
      <c r="Z70" s="155"/>
    </row>
    <row r="71" spans="1:26" s="158" customFormat="1">
      <c r="A71" s="155"/>
      <c r="B71" s="155"/>
      <c r="C71" s="155"/>
      <c r="D71" s="155"/>
      <c r="E71" s="155"/>
      <c r="F71" s="155"/>
      <c r="G71" s="155"/>
      <c r="H71" s="155"/>
      <c r="I71" s="155"/>
      <c r="J71" s="160"/>
      <c r="K71" s="161"/>
      <c r="L71" s="161"/>
      <c r="M71" s="161"/>
      <c r="X71" s="157"/>
      <c r="Y71" s="156"/>
      <c r="Z71" s="155"/>
    </row>
    <row r="72" spans="1:26" s="158" customFormat="1">
      <c r="A72" s="155"/>
      <c r="B72" s="155"/>
      <c r="C72" s="155"/>
      <c r="D72" s="155"/>
      <c r="E72" s="155"/>
      <c r="F72" s="155"/>
      <c r="G72" s="155"/>
      <c r="H72" s="155"/>
      <c r="I72" s="155"/>
      <c r="J72" s="160"/>
      <c r="K72" s="161"/>
      <c r="L72" s="161"/>
      <c r="M72" s="161"/>
      <c r="X72" s="157"/>
      <c r="Y72" s="156"/>
      <c r="Z72" s="155"/>
    </row>
    <row r="73" spans="1:26" s="158" customFormat="1">
      <c r="A73" s="155"/>
      <c r="B73" s="155"/>
      <c r="C73" s="155"/>
      <c r="D73" s="155"/>
      <c r="E73" s="155"/>
      <c r="F73" s="155"/>
      <c r="G73" s="155"/>
      <c r="H73" s="155"/>
      <c r="I73" s="155"/>
      <c r="J73" s="160"/>
      <c r="K73" s="161"/>
      <c r="L73" s="161"/>
      <c r="M73" s="161"/>
      <c r="X73" s="157"/>
      <c r="Y73" s="156"/>
      <c r="Z73" s="155"/>
    </row>
    <row r="74" spans="1:26" s="158" customFormat="1">
      <c r="A74" s="155"/>
      <c r="B74" s="155"/>
      <c r="C74" s="155"/>
      <c r="D74" s="155"/>
      <c r="E74" s="155"/>
      <c r="F74" s="155"/>
      <c r="G74" s="155"/>
      <c r="H74" s="155"/>
      <c r="I74" s="155"/>
      <c r="J74" s="160"/>
      <c r="K74" s="161"/>
      <c r="L74" s="161"/>
      <c r="M74" s="161"/>
      <c r="X74" s="157"/>
      <c r="Y74" s="156"/>
      <c r="Z74" s="155"/>
    </row>
    <row r="75" spans="1:26" s="158" customFormat="1">
      <c r="A75" s="155"/>
      <c r="B75" s="155"/>
      <c r="C75" s="155"/>
      <c r="D75" s="155"/>
      <c r="E75" s="155"/>
      <c r="F75" s="155"/>
      <c r="G75" s="155"/>
      <c r="H75" s="155"/>
      <c r="I75" s="155"/>
      <c r="J75" s="160"/>
      <c r="K75" s="161"/>
      <c r="L75" s="161"/>
      <c r="M75" s="161"/>
      <c r="X75" s="157"/>
      <c r="Y75" s="156"/>
      <c r="Z75" s="155"/>
    </row>
    <row r="76" spans="1:26" s="158" customFormat="1">
      <c r="A76" s="155"/>
      <c r="B76" s="155"/>
      <c r="C76" s="155"/>
      <c r="D76" s="155"/>
      <c r="E76" s="155"/>
      <c r="F76" s="155"/>
      <c r="G76" s="155"/>
      <c r="H76" s="155"/>
      <c r="I76" s="155"/>
      <c r="J76" s="160"/>
      <c r="K76" s="161"/>
      <c r="L76" s="161"/>
      <c r="M76" s="161"/>
      <c r="X76" s="157"/>
      <c r="Y76" s="156"/>
      <c r="Z76" s="155"/>
    </row>
    <row r="77" spans="1:26" s="158" customFormat="1">
      <c r="A77" s="155"/>
      <c r="B77" s="155"/>
      <c r="C77" s="155"/>
      <c r="D77" s="155"/>
      <c r="E77" s="155"/>
      <c r="F77" s="155"/>
      <c r="G77" s="155"/>
      <c r="H77" s="155"/>
      <c r="I77" s="155"/>
      <c r="J77" s="160"/>
      <c r="K77" s="161"/>
      <c r="L77" s="161"/>
      <c r="M77" s="161"/>
      <c r="X77" s="157"/>
      <c r="Y77" s="156"/>
      <c r="Z77" s="155"/>
    </row>
    <row r="78" spans="1:26" s="158" customFormat="1">
      <c r="A78" s="155"/>
      <c r="B78" s="155"/>
      <c r="C78" s="155"/>
      <c r="D78" s="155"/>
      <c r="E78" s="155"/>
      <c r="F78" s="155"/>
      <c r="G78" s="155"/>
      <c r="H78" s="155"/>
      <c r="I78" s="155"/>
      <c r="J78" s="160"/>
      <c r="K78" s="161"/>
      <c r="L78" s="161"/>
      <c r="M78" s="161"/>
      <c r="X78" s="157"/>
      <c r="Y78" s="156"/>
      <c r="Z78" s="155"/>
    </row>
    <row r="79" spans="1:26" s="158" customFormat="1">
      <c r="A79" s="155"/>
      <c r="B79" s="155"/>
      <c r="C79" s="155"/>
      <c r="D79" s="155"/>
      <c r="E79" s="155"/>
      <c r="F79" s="155"/>
      <c r="G79" s="155"/>
      <c r="H79" s="155"/>
      <c r="I79" s="155"/>
      <c r="J79" s="160"/>
      <c r="K79" s="161"/>
      <c r="L79" s="161"/>
      <c r="M79" s="161"/>
      <c r="X79" s="157"/>
      <c r="Y79" s="156"/>
      <c r="Z79" s="155"/>
    </row>
    <row r="80" spans="1:26" s="158" customFormat="1">
      <c r="A80" s="155"/>
      <c r="B80" s="155"/>
      <c r="C80" s="155"/>
      <c r="D80" s="155"/>
      <c r="E80" s="155"/>
      <c r="F80" s="155"/>
      <c r="G80" s="155"/>
      <c r="H80" s="155"/>
      <c r="I80" s="155"/>
      <c r="J80" s="160"/>
      <c r="K80" s="161"/>
      <c r="L80" s="161"/>
      <c r="M80" s="161"/>
      <c r="X80" s="157"/>
      <c r="Y80" s="156"/>
      <c r="Z80" s="155"/>
    </row>
    <row r="81" spans="1:26" s="158" customFormat="1">
      <c r="A81" s="155"/>
      <c r="B81" s="155"/>
      <c r="C81" s="155"/>
      <c r="D81" s="155"/>
      <c r="E81" s="155"/>
      <c r="F81" s="155"/>
      <c r="G81" s="155"/>
      <c r="H81" s="155"/>
      <c r="I81" s="155"/>
      <c r="J81" s="160"/>
      <c r="K81" s="161"/>
      <c r="L81" s="161"/>
      <c r="M81" s="161"/>
      <c r="X81" s="157"/>
      <c r="Y81" s="156"/>
      <c r="Z81" s="155"/>
    </row>
    <row r="82" spans="1:26" s="158" customFormat="1">
      <c r="A82" s="155"/>
      <c r="B82" s="155"/>
      <c r="C82" s="155"/>
      <c r="D82" s="155"/>
      <c r="E82" s="155"/>
      <c r="F82" s="155"/>
      <c r="G82" s="155"/>
      <c r="H82" s="155"/>
      <c r="I82" s="155"/>
      <c r="J82" s="160"/>
      <c r="K82" s="161"/>
      <c r="L82" s="161"/>
      <c r="M82" s="161"/>
      <c r="X82" s="157"/>
      <c r="Y82" s="156"/>
      <c r="Z82" s="155"/>
    </row>
    <row r="83" spans="1:26" s="158" customFormat="1">
      <c r="A83" s="155"/>
      <c r="B83" s="155"/>
      <c r="C83" s="155"/>
      <c r="D83" s="155"/>
      <c r="E83" s="155"/>
      <c r="F83" s="155"/>
      <c r="G83" s="155"/>
      <c r="H83" s="155"/>
      <c r="I83" s="155"/>
      <c r="J83" s="160"/>
      <c r="K83" s="161"/>
      <c r="L83" s="161"/>
      <c r="M83" s="161"/>
      <c r="X83" s="157"/>
      <c r="Y83" s="156"/>
      <c r="Z83" s="155"/>
    </row>
    <row r="84" spans="1:26" s="158" customFormat="1">
      <c r="A84" s="155"/>
      <c r="B84" s="155"/>
      <c r="C84" s="155"/>
      <c r="D84" s="155"/>
      <c r="E84" s="155"/>
      <c r="F84" s="155"/>
      <c r="G84" s="155"/>
      <c r="H84" s="155"/>
      <c r="I84" s="155"/>
      <c r="J84" s="160"/>
      <c r="K84" s="161"/>
      <c r="L84" s="161"/>
      <c r="M84" s="161"/>
      <c r="X84" s="157"/>
      <c r="Y84" s="156"/>
      <c r="Z84" s="155"/>
    </row>
    <row r="85" spans="1:26" s="158" customFormat="1">
      <c r="A85" s="155"/>
      <c r="B85" s="155"/>
      <c r="C85" s="155"/>
      <c r="D85" s="155"/>
      <c r="E85" s="155"/>
      <c r="F85" s="155"/>
      <c r="G85" s="155"/>
      <c r="H85" s="155"/>
      <c r="I85" s="155"/>
      <c r="J85" s="160"/>
      <c r="K85" s="161"/>
      <c r="L85" s="161"/>
      <c r="M85" s="161"/>
      <c r="X85" s="157"/>
      <c r="Y85" s="156"/>
      <c r="Z85" s="155"/>
    </row>
  </sheetData>
  <mergeCells count="24">
    <mergeCell ref="A5:Y5"/>
    <mergeCell ref="Y6:Y7"/>
    <mergeCell ref="P6:P7"/>
    <mergeCell ref="Q6:Q7"/>
    <mergeCell ref="R6:S6"/>
    <mergeCell ref="T6:T7"/>
    <mergeCell ref="U6:V6"/>
    <mergeCell ref="W6:W7"/>
    <mergeCell ref="X6:X7"/>
    <mergeCell ref="M6:M7"/>
    <mergeCell ref="N6:N7"/>
    <mergeCell ref="O6:O7"/>
    <mergeCell ref="A6:A7"/>
    <mergeCell ref="B6:B7"/>
    <mergeCell ref="C6:C7"/>
    <mergeCell ref="D6:D7"/>
    <mergeCell ref="J6:J7"/>
    <mergeCell ref="K6:K7"/>
    <mergeCell ref="L6:L7"/>
    <mergeCell ref="E6:E7"/>
    <mergeCell ref="F6:F7"/>
    <mergeCell ref="G6:G7"/>
    <mergeCell ref="H6:H7"/>
    <mergeCell ref="I6:I7"/>
  </mergeCells>
  <printOptions horizontalCentered="1"/>
  <pageMargins left="0.70866141732283472" right="0.70866141732283472" top="0.78740157480314965" bottom="0.78740157480314965" header="0.31496062992125984" footer="0.31496062992125984"/>
  <pageSetup paperSize="9" scale="37" firstPageNumber="132"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Z74"/>
  <sheetViews>
    <sheetView showGridLines="0" view="pageBreakPreview" zoomScale="70" zoomScaleNormal="70" zoomScaleSheetLayoutView="70" workbookViewId="0">
      <selection activeCell="C21" sqref="C21"/>
    </sheetView>
  </sheetViews>
  <sheetFormatPr defaultColWidth="9.140625" defaultRowHeight="15" outlineLevelCol="1"/>
  <cols>
    <col min="1" max="1" width="5.7109375" style="155" customWidth="1"/>
    <col min="2" max="2" width="5.7109375" style="155" hidden="1" customWidth="1"/>
    <col min="3" max="3" width="7.7109375" style="155" hidden="1" customWidth="1" outlineLevel="1"/>
    <col min="4" max="4" width="6.42578125" style="155" hidden="1" customWidth="1" outlineLevel="1"/>
    <col min="5" max="5" width="7.7109375" style="155" customWidth="1" outlineLevel="1"/>
    <col min="6" max="6" width="15.140625" style="155" hidden="1" customWidth="1" outlineLevel="1"/>
    <col min="7" max="7" width="61.140625" style="155" customWidth="1" collapsed="1"/>
    <col min="8" max="8" width="44.7109375" style="155" customWidth="1"/>
    <col min="9" max="9" width="7.140625" style="155" customWidth="1"/>
    <col min="10" max="10" width="14.7109375" style="160" customWidth="1"/>
    <col min="11" max="12" width="14.85546875" style="158" customWidth="1"/>
    <col min="13" max="13" width="13.5703125" style="158" customWidth="1"/>
    <col min="14" max="14" width="18.42578125" style="158" customWidth="1"/>
    <col min="15" max="15" width="14.7109375" style="158" customWidth="1"/>
    <col min="16" max="16" width="16.28515625" style="158" customWidth="1"/>
    <col min="17" max="17" width="16.7109375" style="158" customWidth="1"/>
    <col min="18" max="18" width="17.28515625" style="158" customWidth="1"/>
    <col min="19" max="19" width="16.85546875" style="158" customWidth="1"/>
    <col min="20" max="22" width="14.85546875" style="158" customWidth="1"/>
    <col min="23" max="23" width="14.42578125" style="158" customWidth="1"/>
    <col min="24" max="24" width="10.140625" style="157" hidden="1" customWidth="1"/>
    <col min="25" max="25" width="17.7109375" style="156" customWidth="1"/>
    <col min="26" max="16384" width="9.140625" style="155"/>
  </cols>
  <sheetData>
    <row r="1" spans="1:26" ht="18">
      <c r="A1" s="1" t="s">
        <v>643</v>
      </c>
      <c r="B1" s="2"/>
      <c r="C1" s="2"/>
      <c r="D1" s="2"/>
      <c r="E1" s="2"/>
      <c r="F1" s="214"/>
      <c r="G1" s="3"/>
      <c r="H1" s="4"/>
      <c r="I1" s="2"/>
      <c r="K1" s="157"/>
      <c r="N1" s="7"/>
      <c r="O1" s="7"/>
      <c r="Q1" s="7"/>
      <c r="R1" s="7"/>
      <c r="S1" s="7"/>
      <c r="T1" s="8"/>
      <c r="U1" s="199"/>
      <c r="V1" s="155"/>
      <c r="W1" s="155"/>
      <c r="X1" s="204"/>
      <c r="Y1" s="155"/>
    </row>
    <row r="2" spans="1:26" ht="18">
      <c r="A2" s="211" t="s">
        <v>645</v>
      </c>
      <c r="B2" s="11"/>
      <c r="C2" s="11"/>
      <c r="F2" s="208"/>
      <c r="G2" s="210" t="s">
        <v>644</v>
      </c>
      <c r="H2" s="419" t="s">
        <v>641</v>
      </c>
      <c r="I2" s="28"/>
      <c r="K2" s="157"/>
      <c r="N2" s="13"/>
      <c r="O2" s="13"/>
      <c r="Q2" s="13"/>
      <c r="R2" s="13"/>
      <c r="S2" s="13"/>
      <c r="T2" s="14"/>
      <c r="U2" s="199"/>
      <c r="V2" s="155"/>
      <c r="W2" s="155"/>
      <c r="X2" s="204"/>
      <c r="Y2" s="155"/>
    </row>
    <row r="3" spans="1:26" ht="15.75">
      <c r="A3" s="209"/>
      <c r="B3" s="12" t="s">
        <v>388</v>
      </c>
      <c r="C3" s="11"/>
      <c r="F3" s="208"/>
      <c r="G3" s="12" t="s">
        <v>17</v>
      </c>
      <c r="H3" s="207"/>
      <c r="I3" s="28"/>
      <c r="K3" s="157"/>
      <c r="N3" s="13"/>
      <c r="O3" s="13"/>
      <c r="Q3" s="13"/>
      <c r="R3" s="13"/>
      <c r="S3" s="13"/>
      <c r="T3" s="14"/>
      <c r="U3" s="199"/>
      <c r="V3" s="155"/>
      <c r="W3" s="155"/>
      <c r="X3" s="204"/>
      <c r="Y3" s="155"/>
    </row>
    <row r="4" spans="1:26" ht="17.45" customHeight="1">
      <c r="A4" s="202"/>
      <c r="B4" s="202"/>
      <c r="C4" s="202"/>
      <c r="D4" s="202"/>
      <c r="E4" s="202"/>
      <c r="F4" s="202"/>
      <c r="G4" s="202"/>
      <c r="H4" s="202"/>
      <c r="I4" s="202"/>
      <c r="J4" s="202"/>
      <c r="K4" s="202"/>
      <c r="L4" s="203"/>
      <c r="M4" s="202"/>
      <c r="N4" s="203"/>
      <c r="O4" s="202"/>
      <c r="P4" s="202"/>
      <c r="Q4" s="202"/>
      <c r="R4" s="202"/>
      <c r="S4" s="202"/>
      <c r="T4" s="202"/>
      <c r="U4" s="202"/>
      <c r="V4" s="202"/>
      <c r="W4" s="201" t="s">
        <v>19</v>
      </c>
      <c r="Z4" s="199"/>
    </row>
    <row r="5" spans="1:26" ht="25.5" customHeight="1">
      <c r="A5" s="632" t="s">
        <v>654</v>
      </c>
      <c r="B5" s="632"/>
      <c r="C5" s="632"/>
      <c r="D5" s="632"/>
      <c r="E5" s="632"/>
      <c r="F5" s="632"/>
      <c r="G5" s="632"/>
      <c r="H5" s="632"/>
      <c r="I5" s="632"/>
      <c r="J5" s="632"/>
      <c r="K5" s="632"/>
      <c r="L5" s="632"/>
      <c r="M5" s="632"/>
      <c r="N5" s="632"/>
      <c r="O5" s="632"/>
      <c r="P5" s="632"/>
      <c r="Q5" s="632"/>
      <c r="R5" s="632"/>
      <c r="S5" s="632"/>
      <c r="T5" s="632"/>
      <c r="U5" s="632"/>
      <c r="V5" s="632"/>
      <c r="W5" s="632"/>
      <c r="X5" s="632"/>
      <c r="Y5" s="632"/>
    </row>
    <row r="6" spans="1:26" ht="25.5" customHeight="1">
      <c r="A6" s="633" t="s">
        <v>0</v>
      </c>
      <c r="B6" s="633" t="s">
        <v>1</v>
      </c>
      <c r="C6" s="634" t="s">
        <v>284</v>
      </c>
      <c r="D6" s="634" t="s">
        <v>3</v>
      </c>
      <c r="E6" s="634" t="s">
        <v>22</v>
      </c>
      <c r="F6" s="634" t="s">
        <v>2</v>
      </c>
      <c r="G6" s="634" t="s">
        <v>6</v>
      </c>
      <c r="H6" s="635" t="s">
        <v>7</v>
      </c>
      <c r="I6" s="644" t="s">
        <v>8</v>
      </c>
      <c r="J6" s="635" t="s">
        <v>9</v>
      </c>
      <c r="K6" s="635" t="s">
        <v>15</v>
      </c>
      <c r="L6" s="635" t="s">
        <v>267</v>
      </c>
      <c r="M6" s="635" t="s">
        <v>266</v>
      </c>
      <c r="N6" s="635" t="s">
        <v>283</v>
      </c>
      <c r="O6" s="636" t="s">
        <v>265</v>
      </c>
      <c r="P6" s="654" t="s">
        <v>264</v>
      </c>
      <c r="Q6" s="654" t="s">
        <v>263</v>
      </c>
      <c r="R6" s="652" t="s">
        <v>261</v>
      </c>
      <c r="S6" s="652"/>
      <c r="T6" s="654" t="s">
        <v>262</v>
      </c>
      <c r="U6" s="652" t="s">
        <v>261</v>
      </c>
      <c r="V6" s="652"/>
      <c r="W6" s="636" t="s">
        <v>29</v>
      </c>
      <c r="X6" s="636" t="s">
        <v>246</v>
      </c>
      <c r="Y6" s="653" t="s">
        <v>11</v>
      </c>
    </row>
    <row r="7" spans="1:26" ht="81" customHeight="1">
      <c r="A7" s="633"/>
      <c r="B7" s="633"/>
      <c r="C7" s="634"/>
      <c r="D7" s="634"/>
      <c r="E7" s="634"/>
      <c r="F7" s="634"/>
      <c r="G7" s="634"/>
      <c r="H7" s="635"/>
      <c r="I7" s="644"/>
      <c r="J7" s="635"/>
      <c r="K7" s="635"/>
      <c r="L7" s="635"/>
      <c r="M7" s="635"/>
      <c r="N7" s="635"/>
      <c r="O7" s="636"/>
      <c r="P7" s="654"/>
      <c r="Q7" s="654"/>
      <c r="R7" s="511" t="s">
        <v>260</v>
      </c>
      <c r="S7" s="511" t="s">
        <v>378</v>
      </c>
      <c r="T7" s="654"/>
      <c r="U7" s="511" t="s">
        <v>257</v>
      </c>
      <c r="V7" s="511" t="s">
        <v>256</v>
      </c>
      <c r="W7" s="636"/>
      <c r="X7" s="636"/>
      <c r="Y7" s="653"/>
    </row>
    <row r="8" spans="1:26" s="185" customFormat="1" ht="25.5" customHeight="1">
      <c r="A8" s="55" t="s">
        <v>13</v>
      </c>
      <c r="B8" s="55"/>
      <c r="C8" s="55"/>
      <c r="D8" s="55"/>
      <c r="E8" s="55"/>
      <c r="F8" s="55"/>
      <c r="G8" s="55"/>
      <c r="H8" s="55"/>
      <c r="I8" s="55"/>
      <c r="J8" s="55"/>
      <c r="K8" s="29">
        <f>SUM(K9:K12)</f>
        <v>39398</v>
      </c>
      <c r="L8" s="29">
        <f>SUM(L9:L12)</f>
        <v>35221.1</v>
      </c>
      <c r="M8" s="29">
        <f>SUM(M9:M12)</f>
        <v>4176.8999999999996</v>
      </c>
      <c r="N8" s="29"/>
      <c r="O8" s="29">
        <f t="shared" ref="O8:W8" si="0">SUM(O9:O12)</f>
        <v>2940</v>
      </c>
      <c r="P8" s="198">
        <f t="shared" si="0"/>
        <v>8096</v>
      </c>
      <c r="Q8" s="198">
        <f t="shared" si="0"/>
        <v>4096</v>
      </c>
      <c r="R8" s="198">
        <f t="shared" si="0"/>
        <v>4096</v>
      </c>
      <c r="S8" s="198">
        <f t="shared" si="0"/>
        <v>0</v>
      </c>
      <c r="T8" s="198">
        <f t="shared" si="0"/>
        <v>4000</v>
      </c>
      <c r="U8" s="198">
        <f t="shared" si="0"/>
        <v>4000</v>
      </c>
      <c r="V8" s="198">
        <f t="shared" si="0"/>
        <v>0</v>
      </c>
      <c r="W8" s="29">
        <f t="shared" si="0"/>
        <v>28362</v>
      </c>
      <c r="X8" s="40"/>
      <c r="Y8" s="528"/>
    </row>
    <row r="9" spans="1:26" s="174" customFormat="1" ht="60">
      <c r="A9" s="512">
        <v>1</v>
      </c>
      <c r="B9" s="193" t="s">
        <v>224</v>
      </c>
      <c r="C9" s="512">
        <v>6121</v>
      </c>
      <c r="D9" s="512">
        <v>2321</v>
      </c>
      <c r="E9" s="512">
        <v>61</v>
      </c>
      <c r="F9" s="184">
        <v>60011101434</v>
      </c>
      <c r="G9" s="408" t="s">
        <v>387</v>
      </c>
      <c r="H9" s="182" t="s">
        <v>385</v>
      </c>
      <c r="I9" s="191"/>
      <c r="J9" s="191" t="s">
        <v>47</v>
      </c>
      <c r="K9" s="437">
        <v>10800</v>
      </c>
      <c r="L9" s="437">
        <f>0.85*K9</f>
        <v>9180</v>
      </c>
      <c r="M9" s="437">
        <f>+K9-L9</f>
        <v>1620</v>
      </c>
      <c r="N9" s="166" t="s">
        <v>383</v>
      </c>
      <c r="O9" s="164">
        <v>0</v>
      </c>
      <c r="P9" s="517">
        <f>Q9+T9</f>
        <v>2000</v>
      </c>
      <c r="Q9" s="442">
        <v>0</v>
      </c>
      <c r="R9" s="275">
        <v>0</v>
      </c>
      <c r="S9" s="164">
        <v>0</v>
      </c>
      <c r="T9" s="163">
        <f>SUM(U9:V9)</f>
        <v>2000</v>
      </c>
      <c r="U9" s="513">
        <v>2000</v>
      </c>
      <c r="V9" s="513">
        <v>0</v>
      </c>
      <c r="W9" s="513">
        <f>K9-O9-P9</f>
        <v>8800</v>
      </c>
      <c r="X9" s="527">
        <v>1</v>
      </c>
      <c r="Y9" s="189" t="s">
        <v>384</v>
      </c>
    </row>
    <row r="10" spans="1:26" s="174" customFormat="1" ht="62.25" customHeight="1">
      <c r="A10" s="512">
        <v>2</v>
      </c>
      <c r="B10" s="193" t="s">
        <v>224</v>
      </c>
      <c r="C10" s="512">
        <v>6121</v>
      </c>
      <c r="D10" s="512">
        <v>2321</v>
      </c>
      <c r="E10" s="512">
        <v>61</v>
      </c>
      <c r="F10" s="184">
        <v>60011101435</v>
      </c>
      <c r="G10" s="408" t="s">
        <v>386</v>
      </c>
      <c r="H10" s="182" t="s">
        <v>385</v>
      </c>
      <c r="I10" s="181"/>
      <c r="J10" s="181" t="s">
        <v>47</v>
      </c>
      <c r="K10" s="437">
        <v>15006</v>
      </c>
      <c r="L10" s="437">
        <f>0.85*K10</f>
        <v>12755.1</v>
      </c>
      <c r="M10" s="437">
        <f>+K10-L10</f>
        <v>2250.8999999999996</v>
      </c>
      <c r="N10" s="166" t="s">
        <v>383</v>
      </c>
      <c r="O10" s="164">
        <v>0</v>
      </c>
      <c r="P10" s="517">
        <f>Q10+T10</f>
        <v>2000</v>
      </c>
      <c r="Q10" s="442">
        <v>0</v>
      </c>
      <c r="R10" s="275">
        <v>0</v>
      </c>
      <c r="S10" s="164">
        <v>0</v>
      </c>
      <c r="T10" s="163">
        <f>SUM(U10:V10)</f>
        <v>2000</v>
      </c>
      <c r="U10" s="513">
        <v>2000</v>
      </c>
      <c r="V10" s="513">
        <v>0</v>
      </c>
      <c r="W10" s="513">
        <f>K10-O10-P10</f>
        <v>13006</v>
      </c>
      <c r="X10" s="527">
        <v>1</v>
      </c>
      <c r="Y10" s="189" t="s">
        <v>384</v>
      </c>
    </row>
    <row r="11" spans="1:26" s="174" customFormat="1" ht="39.75" customHeight="1">
      <c r="A11" s="659">
        <v>3</v>
      </c>
      <c r="B11" s="659" t="s">
        <v>224</v>
      </c>
      <c r="C11" s="193">
        <v>5137</v>
      </c>
      <c r="D11" s="193">
        <v>3742</v>
      </c>
      <c r="E11" s="193">
        <v>51</v>
      </c>
      <c r="F11" s="697">
        <v>60011101429</v>
      </c>
      <c r="G11" s="699" t="s">
        <v>382</v>
      </c>
      <c r="H11" s="700" t="s">
        <v>381</v>
      </c>
      <c r="I11" s="701"/>
      <c r="J11" s="664" t="s">
        <v>47</v>
      </c>
      <c r="K11" s="686">
        <v>13592</v>
      </c>
      <c r="L11" s="686">
        <v>13286</v>
      </c>
      <c r="M11" s="686">
        <v>306</v>
      </c>
      <c r="N11" s="705" t="s">
        <v>380</v>
      </c>
      <c r="O11" s="708">
        <v>2940</v>
      </c>
      <c r="P11" s="657">
        <v>4096</v>
      </c>
      <c r="Q11" s="442">
        <v>2462</v>
      </c>
      <c r="R11" s="164">
        <v>2462</v>
      </c>
      <c r="S11" s="164">
        <v>0</v>
      </c>
      <c r="T11" s="163">
        <v>0</v>
      </c>
      <c r="U11" s="513">
        <v>0</v>
      </c>
      <c r="V11" s="513">
        <v>0</v>
      </c>
      <c r="W11" s="655">
        <f>K11-O11-P11</f>
        <v>6556</v>
      </c>
      <c r="X11" s="671">
        <v>2</v>
      </c>
      <c r="Y11" s="668" t="s">
        <v>379</v>
      </c>
    </row>
    <row r="12" spans="1:26" s="174" customFormat="1" ht="39" customHeight="1">
      <c r="A12" s="659"/>
      <c r="B12" s="659"/>
      <c r="C12" s="193">
        <v>6111</v>
      </c>
      <c r="D12" s="193">
        <v>3742</v>
      </c>
      <c r="E12" s="193">
        <v>61</v>
      </c>
      <c r="F12" s="697"/>
      <c r="G12" s="699"/>
      <c r="H12" s="700"/>
      <c r="I12" s="701"/>
      <c r="J12" s="664"/>
      <c r="K12" s="686"/>
      <c r="L12" s="686"/>
      <c r="M12" s="686"/>
      <c r="N12" s="705"/>
      <c r="O12" s="708"/>
      <c r="P12" s="657"/>
      <c r="Q12" s="442">
        <v>1634</v>
      </c>
      <c r="R12" s="164">
        <v>1634</v>
      </c>
      <c r="S12" s="164">
        <v>0</v>
      </c>
      <c r="T12" s="163">
        <v>0</v>
      </c>
      <c r="U12" s="513">
        <v>0</v>
      </c>
      <c r="V12" s="513">
        <v>0</v>
      </c>
      <c r="W12" s="655"/>
      <c r="X12" s="671"/>
      <c r="Y12" s="668"/>
    </row>
    <row r="13" spans="1:26" ht="34.9" customHeight="1">
      <c r="A13" s="417" t="s">
        <v>377</v>
      </c>
      <c r="B13" s="417"/>
      <c r="C13" s="417"/>
      <c r="D13" s="417"/>
      <c r="E13" s="417"/>
      <c r="F13" s="417"/>
      <c r="G13" s="417"/>
      <c r="H13" s="417"/>
      <c r="I13" s="417"/>
      <c r="J13" s="417"/>
      <c r="K13" s="27">
        <f>K8</f>
        <v>39398</v>
      </c>
      <c r="L13" s="27">
        <f>L8</f>
        <v>35221.1</v>
      </c>
      <c r="M13" s="27">
        <f>M8</f>
        <v>4176.8999999999996</v>
      </c>
      <c r="N13" s="27"/>
      <c r="O13" s="27">
        <f t="shared" ref="O13:W13" si="1">O8</f>
        <v>2940</v>
      </c>
      <c r="P13" s="27">
        <f t="shared" si="1"/>
        <v>8096</v>
      </c>
      <c r="Q13" s="27">
        <f t="shared" si="1"/>
        <v>4096</v>
      </c>
      <c r="R13" s="27">
        <f t="shared" si="1"/>
        <v>4096</v>
      </c>
      <c r="S13" s="27">
        <f t="shared" si="1"/>
        <v>0</v>
      </c>
      <c r="T13" s="27">
        <f t="shared" si="1"/>
        <v>4000</v>
      </c>
      <c r="U13" s="27">
        <f t="shared" si="1"/>
        <v>4000</v>
      </c>
      <c r="V13" s="27">
        <f t="shared" si="1"/>
        <v>0</v>
      </c>
      <c r="W13" s="27">
        <f t="shared" si="1"/>
        <v>28362</v>
      </c>
      <c r="X13" s="41"/>
      <c r="Y13" s="24"/>
    </row>
    <row r="14" spans="1:26" s="158" customFormat="1">
      <c r="A14" s="160"/>
      <c r="B14" s="160"/>
      <c r="C14" s="160"/>
      <c r="D14" s="160"/>
      <c r="E14" s="160"/>
      <c r="F14" s="160"/>
      <c r="G14" s="160"/>
      <c r="H14" s="160"/>
      <c r="I14" s="155"/>
      <c r="J14" s="160"/>
      <c r="K14" s="161"/>
      <c r="L14" s="161"/>
      <c r="M14" s="161"/>
      <c r="X14" s="157"/>
      <c r="Y14" s="156"/>
      <c r="Z14" s="155"/>
    </row>
    <row r="15" spans="1:26" s="158" customFormat="1">
      <c r="A15" s="160"/>
      <c r="B15" s="160"/>
      <c r="C15" s="160"/>
      <c r="D15" s="160"/>
      <c r="E15" s="160"/>
      <c r="F15" s="160"/>
      <c r="G15" s="160"/>
      <c r="H15" s="160"/>
      <c r="I15" s="155"/>
      <c r="J15" s="160"/>
      <c r="K15" s="161"/>
      <c r="L15" s="161"/>
      <c r="M15" s="161"/>
      <c r="X15" s="157"/>
      <c r="Y15" s="156"/>
      <c r="Z15" s="155"/>
    </row>
    <row r="16" spans="1:26" s="158" customFormat="1">
      <c r="A16" s="160"/>
      <c r="B16" s="160"/>
      <c r="C16" s="160"/>
      <c r="D16" s="160"/>
      <c r="E16" s="160"/>
      <c r="F16" s="160"/>
      <c r="G16" s="160"/>
      <c r="H16" s="160"/>
      <c r="I16" s="155"/>
      <c r="J16" s="160"/>
      <c r="K16" s="161"/>
      <c r="L16" s="161"/>
      <c r="M16" s="161"/>
      <c r="X16" s="157"/>
      <c r="Y16" s="156"/>
      <c r="Z16" s="155"/>
    </row>
    <row r="17" spans="1:26" s="158" customFormat="1">
      <c r="A17" s="160"/>
      <c r="B17" s="160"/>
      <c r="C17" s="160"/>
      <c r="D17" s="160"/>
      <c r="E17" s="160"/>
      <c r="F17" s="160"/>
      <c r="G17" s="160"/>
      <c r="H17" s="160"/>
      <c r="I17" s="155"/>
      <c r="J17" s="160"/>
      <c r="K17" s="161"/>
      <c r="L17" s="161"/>
      <c r="M17" s="161"/>
      <c r="X17" s="157"/>
      <c r="Y17" s="156"/>
      <c r="Z17" s="155"/>
    </row>
    <row r="18" spans="1:26" s="158" customFormat="1">
      <c r="A18" s="160"/>
      <c r="B18" s="160"/>
      <c r="C18" s="160"/>
      <c r="D18" s="160"/>
      <c r="E18" s="160"/>
      <c r="F18" s="160"/>
      <c r="G18" s="160"/>
      <c r="H18" s="160"/>
      <c r="I18" s="155"/>
      <c r="J18" s="160"/>
      <c r="K18" s="161"/>
      <c r="L18" s="161"/>
      <c r="M18" s="161"/>
      <c r="X18" s="157"/>
      <c r="Y18" s="156"/>
      <c r="Z18" s="155"/>
    </row>
    <row r="19" spans="1:26" s="158" customFormat="1">
      <c r="A19" s="160"/>
      <c r="B19" s="160"/>
      <c r="C19" s="160"/>
      <c r="D19" s="160"/>
      <c r="E19" s="160"/>
      <c r="F19" s="160"/>
      <c r="G19" s="160"/>
      <c r="H19" s="160"/>
      <c r="I19" s="155"/>
      <c r="J19" s="160"/>
      <c r="K19" s="161"/>
      <c r="L19" s="161"/>
      <c r="M19" s="161"/>
      <c r="X19" s="157"/>
      <c r="Y19" s="156"/>
      <c r="Z19" s="155"/>
    </row>
    <row r="20" spans="1:26" s="158" customFormat="1">
      <c r="A20" s="160"/>
      <c r="B20" s="160"/>
      <c r="C20" s="160"/>
      <c r="D20" s="160"/>
      <c r="E20" s="160"/>
      <c r="F20" s="160"/>
      <c r="G20" s="160"/>
      <c r="H20" s="160"/>
      <c r="I20" s="155"/>
      <c r="J20" s="160"/>
      <c r="K20" s="161"/>
      <c r="L20" s="161"/>
      <c r="M20" s="161"/>
      <c r="X20" s="157"/>
      <c r="Y20" s="156"/>
      <c r="Z20" s="155"/>
    </row>
    <row r="21" spans="1:26" s="158" customFormat="1">
      <c r="A21" s="160"/>
      <c r="B21" s="160"/>
      <c r="C21" s="160"/>
      <c r="D21" s="160"/>
      <c r="E21" s="160"/>
      <c r="F21" s="160"/>
      <c r="G21" s="160"/>
      <c r="H21" s="160"/>
      <c r="I21" s="155"/>
      <c r="J21" s="160"/>
      <c r="K21" s="161"/>
      <c r="L21" s="161"/>
      <c r="M21" s="161"/>
      <c r="X21" s="157"/>
      <c r="Y21" s="156"/>
      <c r="Z21" s="155"/>
    </row>
    <row r="22" spans="1:26" s="158" customFormat="1">
      <c r="A22" s="160"/>
      <c r="B22" s="160"/>
      <c r="C22" s="160"/>
      <c r="D22" s="160"/>
      <c r="E22" s="160"/>
      <c r="F22" s="160"/>
      <c r="G22" s="160"/>
      <c r="H22" s="160"/>
      <c r="I22" s="155"/>
      <c r="J22" s="160"/>
      <c r="K22" s="161"/>
      <c r="L22" s="161"/>
      <c r="M22" s="161"/>
      <c r="X22" s="157"/>
      <c r="Y22" s="156"/>
      <c r="Z22" s="155"/>
    </row>
    <row r="23" spans="1:26" s="158" customFormat="1">
      <c r="A23" s="155"/>
      <c r="B23" s="155"/>
      <c r="C23" s="155"/>
      <c r="D23" s="155"/>
      <c r="E23" s="155"/>
      <c r="F23" s="155"/>
      <c r="G23" s="155"/>
      <c r="H23" s="155"/>
      <c r="I23" s="155"/>
      <c r="J23" s="160"/>
      <c r="K23" s="161"/>
      <c r="L23" s="161"/>
      <c r="M23" s="161"/>
      <c r="X23" s="157"/>
      <c r="Y23" s="156"/>
      <c r="Z23" s="155"/>
    </row>
    <row r="24" spans="1:26" s="158" customFormat="1">
      <c r="A24" s="155"/>
      <c r="B24" s="155"/>
      <c r="C24" s="155"/>
      <c r="D24" s="155"/>
      <c r="E24" s="155"/>
      <c r="F24" s="155"/>
      <c r="G24" s="155"/>
      <c r="H24" s="155"/>
      <c r="I24" s="155"/>
      <c r="J24" s="160"/>
      <c r="K24" s="161"/>
      <c r="L24" s="161"/>
      <c r="M24" s="161"/>
      <c r="X24" s="157"/>
      <c r="Y24" s="156"/>
      <c r="Z24" s="155"/>
    </row>
    <row r="25" spans="1:26" s="158" customFormat="1">
      <c r="A25" s="155"/>
      <c r="B25" s="155"/>
      <c r="C25" s="155"/>
      <c r="D25" s="155"/>
      <c r="E25" s="155"/>
      <c r="F25" s="155"/>
      <c r="G25" s="155"/>
      <c r="H25" s="155"/>
      <c r="I25" s="155"/>
      <c r="J25" s="160"/>
      <c r="K25" s="161"/>
      <c r="L25" s="161"/>
      <c r="M25" s="161"/>
      <c r="X25" s="157"/>
      <c r="Y25" s="156"/>
      <c r="Z25" s="155"/>
    </row>
    <row r="26" spans="1:26" s="158" customFormat="1">
      <c r="A26" s="155"/>
      <c r="B26" s="155"/>
      <c r="C26" s="155"/>
      <c r="D26" s="155"/>
      <c r="E26" s="155"/>
      <c r="F26" s="155"/>
      <c r="G26" s="155"/>
      <c r="H26" s="155"/>
      <c r="I26" s="155"/>
      <c r="J26" s="160"/>
      <c r="K26" s="161"/>
      <c r="L26" s="161"/>
      <c r="M26" s="161"/>
      <c r="X26" s="157"/>
      <c r="Y26" s="156"/>
      <c r="Z26" s="155"/>
    </row>
    <row r="27" spans="1:26" s="158" customFormat="1">
      <c r="A27" s="155"/>
      <c r="B27" s="155"/>
      <c r="C27" s="155"/>
      <c r="D27" s="155"/>
      <c r="E27" s="155"/>
      <c r="F27" s="155"/>
      <c r="G27" s="155"/>
      <c r="H27" s="155"/>
      <c r="I27" s="155"/>
      <c r="J27" s="160"/>
      <c r="K27" s="161"/>
      <c r="L27" s="161"/>
      <c r="M27" s="161"/>
      <c r="X27" s="157"/>
      <c r="Y27" s="156"/>
      <c r="Z27" s="155"/>
    </row>
    <row r="28" spans="1:26" s="158" customFormat="1">
      <c r="A28" s="155"/>
      <c r="B28" s="155"/>
      <c r="C28" s="155"/>
      <c r="D28" s="155"/>
      <c r="E28" s="155"/>
      <c r="F28" s="155"/>
      <c r="G28" s="155"/>
      <c r="H28" s="155"/>
      <c r="I28" s="155"/>
      <c r="J28" s="160"/>
      <c r="K28" s="161"/>
      <c r="L28" s="161"/>
      <c r="M28" s="161"/>
      <c r="X28" s="157"/>
      <c r="Y28" s="156"/>
      <c r="Z28" s="155"/>
    </row>
    <row r="29" spans="1:26" s="158" customFormat="1">
      <c r="A29" s="155"/>
      <c r="B29" s="155"/>
      <c r="C29" s="155"/>
      <c r="D29" s="155"/>
      <c r="E29" s="155"/>
      <c r="F29" s="155"/>
      <c r="G29" s="155"/>
      <c r="H29" s="155"/>
      <c r="I29" s="155"/>
      <c r="J29" s="160"/>
      <c r="K29" s="161"/>
      <c r="L29" s="161"/>
      <c r="M29" s="161"/>
      <c r="X29" s="157"/>
      <c r="Y29" s="156"/>
      <c r="Z29" s="155"/>
    </row>
    <row r="30" spans="1:26" s="158" customFormat="1">
      <c r="A30" s="155"/>
      <c r="B30" s="155"/>
      <c r="C30" s="155"/>
      <c r="D30" s="155"/>
      <c r="E30" s="155"/>
      <c r="F30" s="155"/>
      <c r="G30" s="155"/>
      <c r="H30" s="155"/>
      <c r="I30" s="155"/>
      <c r="J30" s="160"/>
      <c r="K30" s="161"/>
      <c r="L30" s="161"/>
      <c r="M30" s="161"/>
      <c r="X30" s="157"/>
      <c r="Y30" s="156"/>
      <c r="Z30" s="155"/>
    </row>
    <row r="31" spans="1:26" s="158" customFormat="1">
      <c r="A31" s="155"/>
      <c r="B31" s="155"/>
      <c r="C31" s="155"/>
      <c r="D31" s="155"/>
      <c r="E31" s="155"/>
      <c r="F31" s="155"/>
      <c r="G31" s="155"/>
      <c r="H31" s="155"/>
      <c r="I31" s="155"/>
      <c r="J31" s="160"/>
      <c r="K31" s="161"/>
      <c r="L31" s="161"/>
      <c r="M31" s="161"/>
      <c r="X31" s="157"/>
      <c r="Y31" s="156"/>
      <c r="Z31" s="155"/>
    </row>
    <row r="32" spans="1:26" s="158" customFormat="1">
      <c r="A32" s="155"/>
      <c r="B32" s="155"/>
      <c r="C32" s="155"/>
      <c r="D32" s="155"/>
      <c r="E32" s="155"/>
      <c r="F32" s="155"/>
      <c r="G32" s="155"/>
      <c r="H32" s="155"/>
      <c r="I32" s="155"/>
      <c r="J32" s="160"/>
      <c r="K32" s="161"/>
      <c r="L32" s="161"/>
      <c r="M32" s="161"/>
      <c r="X32" s="157"/>
      <c r="Y32" s="156"/>
      <c r="Z32" s="155"/>
    </row>
    <row r="33" spans="1:26" s="158" customFormat="1">
      <c r="A33" s="155"/>
      <c r="B33" s="155"/>
      <c r="C33" s="155"/>
      <c r="D33" s="155"/>
      <c r="E33" s="155"/>
      <c r="F33" s="155"/>
      <c r="G33" s="155"/>
      <c r="H33" s="155"/>
      <c r="I33" s="155"/>
      <c r="J33" s="160"/>
      <c r="K33" s="161"/>
      <c r="L33" s="161"/>
      <c r="M33" s="161"/>
      <c r="X33" s="157"/>
      <c r="Y33" s="156"/>
      <c r="Z33" s="155"/>
    </row>
    <row r="34" spans="1:26" s="158" customFormat="1">
      <c r="A34" s="155"/>
      <c r="B34" s="155"/>
      <c r="C34" s="155"/>
      <c r="D34" s="155"/>
      <c r="E34" s="155"/>
      <c r="F34" s="155"/>
      <c r="G34" s="155"/>
      <c r="H34" s="155"/>
      <c r="I34" s="155"/>
      <c r="J34" s="160"/>
      <c r="K34" s="161"/>
      <c r="L34" s="161"/>
      <c r="M34" s="161"/>
      <c r="X34" s="157"/>
      <c r="Y34" s="156"/>
      <c r="Z34" s="155"/>
    </row>
    <row r="35" spans="1:26" s="158" customFormat="1">
      <c r="A35" s="155"/>
      <c r="B35" s="155"/>
      <c r="C35" s="155"/>
      <c r="D35" s="155"/>
      <c r="E35" s="155"/>
      <c r="F35" s="155"/>
      <c r="G35" s="155"/>
      <c r="H35" s="155"/>
      <c r="I35" s="155"/>
      <c r="J35" s="160"/>
      <c r="K35" s="161"/>
      <c r="L35" s="161"/>
      <c r="M35" s="161"/>
      <c r="X35" s="157"/>
      <c r="Y35" s="156"/>
      <c r="Z35" s="155"/>
    </row>
    <row r="36" spans="1:26" s="158" customFormat="1">
      <c r="A36" s="155"/>
      <c r="B36" s="155"/>
      <c r="C36" s="155"/>
      <c r="D36" s="155"/>
      <c r="E36" s="155"/>
      <c r="F36" s="155"/>
      <c r="G36" s="155"/>
      <c r="H36" s="155"/>
      <c r="I36" s="155"/>
      <c r="J36" s="160"/>
      <c r="K36" s="161"/>
      <c r="L36" s="161"/>
      <c r="M36" s="161"/>
      <c r="X36" s="157"/>
      <c r="Y36" s="156"/>
      <c r="Z36" s="155"/>
    </row>
    <row r="37" spans="1:26" s="158" customFormat="1">
      <c r="A37" s="155"/>
      <c r="B37" s="155"/>
      <c r="C37" s="155"/>
      <c r="D37" s="155"/>
      <c r="E37" s="155"/>
      <c r="F37" s="155"/>
      <c r="G37" s="155"/>
      <c r="H37" s="155"/>
      <c r="I37" s="155"/>
      <c r="J37" s="160"/>
      <c r="K37" s="161"/>
      <c r="L37" s="161"/>
      <c r="M37" s="161"/>
      <c r="X37" s="157"/>
      <c r="Y37" s="156"/>
      <c r="Z37" s="155"/>
    </row>
    <row r="38" spans="1:26" s="158" customFormat="1">
      <c r="A38" s="155"/>
      <c r="B38" s="155"/>
      <c r="C38" s="155"/>
      <c r="D38" s="155"/>
      <c r="E38" s="155"/>
      <c r="F38" s="155"/>
      <c r="G38" s="155"/>
      <c r="H38" s="155"/>
      <c r="I38" s="155"/>
      <c r="J38" s="160"/>
      <c r="K38" s="161"/>
      <c r="L38" s="161"/>
      <c r="M38" s="161"/>
      <c r="X38" s="157"/>
      <c r="Y38" s="156"/>
      <c r="Z38" s="155"/>
    </row>
    <row r="39" spans="1:26" s="158" customFormat="1">
      <c r="A39" s="155"/>
      <c r="B39" s="155"/>
      <c r="C39" s="155"/>
      <c r="D39" s="155"/>
      <c r="E39" s="155"/>
      <c r="F39" s="155"/>
      <c r="G39" s="155"/>
      <c r="H39" s="155"/>
      <c r="I39" s="155"/>
      <c r="J39" s="160"/>
      <c r="K39" s="161"/>
      <c r="L39" s="161"/>
      <c r="M39" s="161"/>
      <c r="X39" s="157"/>
      <c r="Y39" s="156"/>
      <c r="Z39" s="155"/>
    </row>
    <row r="40" spans="1:26" s="158" customFormat="1">
      <c r="A40" s="155"/>
      <c r="B40" s="155"/>
      <c r="C40" s="155"/>
      <c r="D40" s="155"/>
      <c r="E40" s="155"/>
      <c r="F40" s="155"/>
      <c r="G40" s="155"/>
      <c r="H40" s="155"/>
      <c r="I40" s="155"/>
      <c r="J40" s="160"/>
      <c r="K40" s="161"/>
      <c r="L40" s="161"/>
      <c r="M40" s="161"/>
      <c r="X40" s="157"/>
      <c r="Y40" s="156"/>
      <c r="Z40" s="155"/>
    </row>
    <row r="41" spans="1:26" s="158" customFormat="1">
      <c r="A41" s="155"/>
      <c r="B41" s="155"/>
      <c r="C41" s="155"/>
      <c r="D41" s="155"/>
      <c r="E41" s="155"/>
      <c r="F41" s="155"/>
      <c r="G41" s="155"/>
      <c r="H41" s="155"/>
      <c r="I41" s="155"/>
      <c r="J41" s="160"/>
      <c r="K41" s="161"/>
      <c r="L41" s="161"/>
      <c r="M41" s="161"/>
      <c r="X41" s="157"/>
      <c r="Y41" s="156"/>
      <c r="Z41" s="155"/>
    </row>
    <row r="42" spans="1:26" s="158" customFormat="1">
      <c r="A42" s="155"/>
      <c r="B42" s="155"/>
      <c r="C42" s="155"/>
      <c r="D42" s="155"/>
      <c r="E42" s="155"/>
      <c r="F42" s="155"/>
      <c r="G42" s="155"/>
      <c r="H42" s="155"/>
      <c r="I42" s="155"/>
      <c r="J42" s="160"/>
      <c r="K42" s="161"/>
      <c r="L42" s="161"/>
      <c r="M42" s="161"/>
      <c r="X42" s="157"/>
      <c r="Y42" s="156"/>
      <c r="Z42" s="155"/>
    </row>
    <row r="43" spans="1:26" s="158" customFormat="1">
      <c r="A43" s="155"/>
      <c r="B43" s="155"/>
      <c r="C43" s="155"/>
      <c r="D43" s="155"/>
      <c r="E43" s="155"/>
      <c r="F43" s="155"/>
      <c r="G43" s="155"/>
      <c r="H43" s="155"/>
      <c r="I43" s="155"/>
      <c r="J43" s="160"/>
      <c r="K43" s="161"/>
      <c r="L43" s="161"/>
      <c r="M43" s="161"/>
      <c r="X43" s="157"/>
      <c r="Y43" s="156"/>
      <c r="Z43" s="155"/>
    </row>
    <row r="44" spans="1:26" s="158" customFormat="1">
      <c r="A44" s="155"/>
      <c r="B44" s="155"/>
      <c r="C44" s="155"/>
      <c r="D44" s="155"/>
      <c r="E44" s="155"/>
      <c r="F44" s="155"/>
      <c r="G44" s="155"/>
      <c r="H44" s="155"/>
      <c r="I44" s="155"/>
      <c r="J44" s="160"/>
      <c r="K44" s="161"/>
      <c r="L44" s="161"/>
      <c r="M44" s="161"/>
      <c r="X44" s="157"/>
      <c r="Y44" s="156"/>
      <c r="Z44" s="155"/>
    </row>
    <row r="45" spans="1:26" s="158" customFormat="1">
      <c r="A45" s="155"/>
      <c r="B45" s="155"/>
      <c r="C45" s="155"/>
      <c r="D45" s="155"/>
      <c r="E45" s="155"/>
      <c r="F45" s="155"/>
      <c r="G45" s="155"/>
      <c r="H45" s="155"/>
      <c r="I45" s="155"/>
      <c r="J45" s="160"/>
      <c r="K45" s="161"/>
      <c r="L45" s="161"/>
      <c r="M45" s="161"/>
      <c r="X45" s="157"/>
      <c r="Y45" s="156"/>
      <c r="Z45" s="155"/>
    </row>
    <row r="46" spans="1:26" s="158" customFormat="1">
      <c r="A46" s="155"/>
      <c r="B46" s="155"/>
      <c r="C46" s="155"/>
      <c r="D46" s="155"/>
      <c r="E46" s="155"/>
      <c r="F46" s="155"/>
      <c r="G46" s="155"/>
      <c r="H46" s="155"/>
      <c r="I46" s="155"/>
      <c r="J46" s="160"/>
      <c r="K46" s="161"/>
      <c r="L46" s="161"/>
      <c r="M46" s="161"/>
      <c r="X46" s="157"/>
      <c r="Y46" s="156"/>
      <c r="Z46" s="155"/>
    </row>
    <row r="47" spans="1:26" s="158" customFormat="1">
      <c r="A47" s="155"/>
      <c r="B47" s="155"/>
      <c r="C47" s="155"/>
      <c r="D47" s="155"/>
      <c r="E47" s="155"/>
      <c r="F47" s="155"/>
      <c r="G47" s="155"/>
      <c r="H47" s="155"/>
      <c r="I47" s="155"/>
      <c r="J47" s="160"/>
      <c r="K47" s="161"/>
      <c r="L47" s="161"/>
      <c r="M47" s="161"/>
      <c r="X47" s="157"/>
      <c r="Y47" s="156"/>
      <c r="Z47" s="155"/>
    </row>
    <row r="48" spans="1:26" s="158" customFormat="1">
      <c r="A48" s="155"/>
      <c r="B48" s="155"/>
      <c r="C48" s="155"/>
      <c r="D48" s="155"/>
      <c r="E48" s="155"/>
      <c r="F48" s="155"/>
      <c r="G48" s="155"/>
      <c r="H48" s="155"/>
      <c r="I48" s="155"/>
      <c r="J48" s="160"/>
      <c r="K48" s="161"/>
      <c r="L48" s="161"/>
      <c r="M48" s="161"/>
      <c r="X48" s="157"/>
      <c r="Y48" s="156"/>
      <c r="Z48" s="155"/>
    </row>
    <row r="49" spans="1:26" s="158" customFormat="1">
      <c r="A49" s="155"/>
      <c r="B49" s="155"/>
      <c r="C49" s="155"/>
      <c r="D49" s="155"/>
      <c r="E49" s="155"/>
      <c r="F49" s="155"/>
      <c r="G49" s="155"/>
      <c r="H49" s="155"/>
      <c r="I49" s="155"/>
      <c r="J49" s="160"/>
      <c r="K49" s="161"/>
      <c r="L49" s="161"/>
      <c r="M49" s="161"/>
      <c r="X49" s="157"/>
      <c r="Y49" s="156"/>
      <c r="Z49" s="155"/>
    </row>
    <row r="50" spans="1:26" s="158" customFormat="1">
      <c r="A50" s="155"/>
      <c r="B50" s="155"/>
      <c r="C50" s="155"/>
      <c r="D50" s="155"/>
      <c r="E50" s="155"/>
      <c r="F50" s="155"/>
      <c r="G50" s="155"/>
      <c r="H50" s="155"/>
      <c r="I50" s="155"/>
      <c r="J50" s="160"/>
      <c r="K50" s="161"/>
      <c r="L50" s="161"/>
      <c r="M50" s="161"/>
      <c r="X50" s="157"/>
      <c r="Y50" s="156"/>
      <c r="Z50" s="155"/>
    </row>
    <row r="51" spans="1:26" s="158" customFormat="1">
      <c r="A51" s="155"/>
      <c r="B51" s="155"/>
      <c r="C51" s="155"/>
      <c r="D51" s="155"/>
      <c r="E51" s="155"/>
      <c r="F51" s="155"/>
      <c r="G51" s="155"/>
      <c r="H51" s="155"/>
      <c r="I51" s="155"/>
      <c r="J51" s="160"/>
      <c r="K51" s="161"/>
      <c r="L51" s="161"/>
      <c r="M51" s="161"/>
      <c r="X51" s="157"/>
      <c r="Y51" s="156"/>
      <c r="Z51" s="155"/>
    </row>
    <row r="52" spans="1:26" s="158" customFormat="1">
      <c r="A52" s="155"/>
      <c r="B52" s="155"/>
      <c r="C52" s="155"/>
      <c r="D52" s="155"/>
      <c r="E52" s="155"/>
      <c r="F52" s="155"/>
      <c r="G52" s="155"/>
      <c r="H52" s="155"/>
      <c r="I52" s="155"/>
      <c r="J52" s="160"/>
      <c r="K52" s="161"/>
      <c r="L52" s="161"/>
      <c r="M52" s="161"/>
      <c r="X52" s="157"/>
      <c r="Y52" s="156"/>
      <c r="Z52" s="155"/>
    </row>
    <row r="53" spans="1:26" s="158" customFormat="1">
      <c r="A53" s="155"/>
      <c r="B53" s="155"/>
      <c r="C53" s="155"/>
      <c r="D53" s="155"/>
      <c r="E53" s="155"/>
      <c r="F53" s="155"/>
      <c r="G53" s="155"/>
      <c r="H53" s="155"/>
      <c r="I53" s="155"/>
      <c r="J53" s="160"/>
      <c r="K53" s="161"/>
      <c r="L53" s="161"/>
      <c r="M53" s="161"/>
      <c r="X53" s="157"/>
      <c r="Y53" s="156"/>
      <c r="Z53" s="155"/>
    </row>
    <row r="54" spans="1:26" s="158" customFormat="1">
      <c r="A54" s="155"/>
      <c r="B54" s="155"/>
      <c r="C54" s="155"/>
      <c r="D54" s="155"/>
      <c r="E54" s="155"/>
      <c r="F54" s="155"/>
      <c r="G54" s="155"/>
      <c r="H54" s="155"/>
      <c r="I54" s="155"/>
      <c r="J54" s="160"/>
      <c r="K54" s="161"/>
      <c r="L54" s="161"/>
      <c r="M54" s="161"/>
      <c r="X54" s="157"/>
      <c r="Y54" s="156"/>
      <c r="Z54" s="155"/>
    </row>
    <row r="55" spans="1:26" s="158" customFormat="1">
      <c r="A55" s="155"/>
      <c r="B55" s="155"/>
      <c r="C55" s="155"/>
      <c r="D55" s="155"/>
      <c r="E55" s="155"/>
      <c r="F55" s="155"/>
      <c r="G55" s="155"/>
      <c r="H55" s="155"/>
      <c r="I55" s="155"/>
      <c r="J55" s="160"/>
      <c r="K55" s="161"/>
      <c r="L55" s="161"/>
      <c r="M55" s="161"/>
      <c r="X55" s="157"/>
      <c r="Y55" s="156"/>
      <c r="Z55" s="155"/>
    </row>
    <row r="56" spans="1:26" s="158" customFormat="1">
      <c r="A56" s="155"/>
      <c r="B56" s="155"/>
      <c r="C56" s="155"/>
      <c r="D56" s="155"/>
      <c r="E56" s="155"/>
      <c r="F56" s="155"/>
      <c r="G56" s="155"/>
      <c r="H56" s="155"/>
      <c r="I56" s="155"/>
      <c r="J56" s="160"/>
      <c r="K56" s="161"/>
      <c r="L56" s="161"/>
      <c r="M56" s="161"/>
      <c r="X56" s="157"/>
      <c r="Y56" s="156"/>
      <c r="Z56" s="155"/>
    </row>
    <row r="57" spans="1:26" s="158" customFormat="1">
      <c r="A57" s="155"/>
      <c r="B57" s="155"/>
      <c r="C57" s="155"/>
      <c r="D57" s="155"/>
      <c r="E57" s="155"/>
      <c r="F57" s="155"/>
      <c r="G57" s="155"/>
      <c r="H57" s="155"/>
      <c r="I57" s="155"/>
      <c r="J57" s="160"/>
      <c r="K57" s="161"/>
      <c r="L57" s="161"/>
      <c r="M57" s="161"/>
      <c r="X57" s="157"/>
      <c r="Y57" s="156"/>
      <c r="Z57" s="155"/>
    </row>
    <row r="58" spans="1:26" s="158" customFormat="1">
      <c r="A58" s="155"/>
      <c r="B58" s="155"/>
      <c r="C58" s="155"/>
      <c r="D58" s="155"/>
      <c r="E58" s="155"/>
      <c r="F58" s="155"/>
      <c r="G58" s="155"/>
      <c r="H58" s="155"/>
      <c r="I58" s="155"/>
      <c r="J58" s="160"/>
      <c r="K58" s="161"/>
      <c r="L58" s="161"/>
      <c r="M58" s="161"/>
      <c r="X58" s="157"/>
      <c r="Y58" s="156"/>
      <c r="Z58" s="155"/>
    </row>
    <row r="59" spans="1:26" s="158" customFormat="1">
      <c r="A59" s="155"/>
      <c r="B59" s="155"/>
      <c r="C59" s="155"/>
      <c r="D59" s="155"/>
      <c r="E59" s="155"/>
      <c r="F59" s="155"/>
      <c r="G59" s="155"/>
      <c r="H59" s="155"/>
      <c r="I59" s="155"/>
      <c r="J59" s="160"/>
      <c r="K59" s="161"/>
      <c r="L59" s="161"/>
      <c r="M59" s="161"/>
      <c r="X59" s="157"/>
      <c r="Y59" s="156"/>
      <c r="Z59" s="155"/>
    </row>
    <row r="60" spans="1:26" s="158" customFormat="1">
      <c r="A60" s="155"/>
      <c r="B60" s="155"/>
      <c r="C60" s="155"/>
      <c r="D60" s="155"/>
      <c r="E60" s="155"/>
      <c r="F60" s="155"/>
      <c r="G60" s="155"/>
      <c r="H60" s="155"/>
      <c r="I60" s="155"/>
      <c r="J60" s="160"/>
      <c r="K60" s="161"/>
      <c r="L60" s="161"/>
      <c r="M60" s="161"/>
      <c r="X60" s="157"/>
      <c r="Y60" s="156"/>
      <c r="Z60" s="155"/>
    </row>
    <row r="61" spans="1:26" s="158" customFormat="1">
      <c r="A61" s="155"/>
      <c r="B61" s="155"/>
      <c r="C61" s="155"/>
      <c r="D61" s="155"/>
      <c r="E61" s="155"/>
      <c r="F61" s="155"/>
      <c r="G61" s="155"/>
      <c r="H61" s="155"/>
      <c r="I61" s="155"/>
      <c r="J61" s="160"/>
      <c r="K61" s="161"/>
      <c r="L61" s="161"/>
      <c r="M61" s="161"/>
      <c r="X61" s="157"/>
      <c r="Y61" s="156"/>
      <c r="Z61" s="155"/>
    </row>
    <row r="62" spans="1:26" s="158" customFormat="1">
      <c r="A62" s="155"/>
      <c r="B62" s="155"/>
      <c r="C62" s="155"/>
      <c r="D62" s="155"/>
      <c r="E62" s="155"/>
      <c r="F62" s="155"/>
      <c r="G62" s="155"/>
      <c r="H62" s="155"/>
      <c r="I62" s="155"/>
      <c r="J62" s="160"/>
      <c r="K62" s="161"/>
      <c r="L62" s="161"/>
      <c r="M62" s="161"/>
      <c r="X62" s="157"/>
      <c r="Y62" s="156"/>
      <c r="Z62" s="155"/>
    </row>
    <row r="63" spans="1:26" s="158" customFormat="1">
      <c r="A63" s="155"/>
      <c r="B63" s="155"/>
      <c r="C63" s="155"/>
      <c r="D63" s="155"/>
      <c r="E63" s="155"/>
      <c r="F63" s="155"/>
      <c r="G63" s="155"/>
      <c r="H63" s="155"/>
      <c r="I63" s="155"/>
      <c r="J63" s="160"/>
      <c r="K63" s="161"/>
      <c r="L63" s="161"/>
      <c r="M63" s="161"/>
      <c r="X63" s="157"/>
      <c r="Y63" s="156"/>
      <c r="Z63" s="155"/>
    </row>
    <row r="64" spans="1:26" s="158" customFormat="1">
      <c r="A64" s="155"/>
      <c r="B64" s="155"/>
      <c r="C64" s="155"/>
      <c r="D64" s="155"/>
      <c r="E64" s="155"/>
      <c r="F64" s="155"/>
      <c r="G64" s="155"/>
      <c r="H64" s="155"/>
      <c r="I64" s="155"/>
      <c r="J64" s="160"/>
      <c r="K64" s="161"/>
      <c r="L64" s="161"/>
      <c r="M64" s="161"/>
      <c r="X64" s="157"/>
      <c r="Y64" s="156"/>
      <c r="Z64" s="155"/>
    </row>
    <row r="65" spans="1:26" s="158" customFormat="1">
      <c r="A65" s="155"/>
      <c r="B65" s="155"/>
      <c r="C65" s="155"/>
      <c r="D65" s="155"/>
      <c r="E65" s="155"/>
      <c r="F65" s="155"/>
      <c r="G65" s="155"/>
      <c r="H65" s="155"/>
      <c r="I65" s="155"/>
      <c r="J65" s="160"/>
      <c r="K65" s="161"/>
      <c r="L65" s="161"/>
      <c r="M65" s="161"/>
      <c r="X65" s="157"/>
      <c r="Y65" s="156"/>
      <c r="Z65" s="155"/>
    </row>
    <row r="66" spans="1:26" s="158" customFormat="1">
      <c r="A66" s="155"/>
      <c r="B66" s="155"/>
      <c r="C66" s="155"/>
      <c r="D66" s="155"/>
      <c r="E66" s="155"/>
      <c r="F66" s="155"/>
      <c r="G66" s="155"/>
      <c r="H66" s="155"/>
      <c r="I66" s="155"/>
      <c r="J66" s="160"/>
      <c r="K66" s="161"/>
      <c r="L66" s="161"/>
      <c r="M66" s="161"/>
      <c r="X66" s="157"/>
      <c r="Y66" s="156"/>
      <c r="Z66" s="155"/>
    </row>
    <row r="67" spans="1:26" s="158" customFormat="1">
      <c r="A67" s="155"/>
      <c r="B67" s="155"/>
      <c r="C67" s="155"/>
      <c r="D67" s="155"/>
      <c r="E67" s="155"/>
      <c r="F67" s="155"/>
      <c r="G67" s="155"/>
      <c r="H67" s="155"/>
      <c r="I67" s="155"/>
      <c r="J67" s="160"/>
      <c r="K67" s="161"/>
      <c r="L67" s="161"/>
      <c r="M67" s="161"/>
      <c r="X67" s="157"/>
      <c r="Y67" s="156"/>
      <c r="Z67" s="155"/>
    </row>
    <row r="68" spans="1:26" s="158" customFormat="1">
      <c r="A68" s="155"/>
      <c r="B68" s="155"/>
      <c r="C68" s="155"/>
      <c r="D68" s="155"/>
      <c r="E68" s="155"/>
      <c r="F68" s="155"/>
      <c r="G68" s="155"/>
      <c r="H68" s="155"/>
      <c r="I68" s="155"/>
      <c r="J68" s="160"/>
      <c r="K68" s="161"/>
      <c r="L68" s="161"/>
      <c r="M68" s="161"/>
      <c r="X68" s="157"/>
      <c r="Y68" s="156"/>
      <c r="Z68" s="155"/>
    </row>
    <row r="69" spans="1:26" s="158" customFormat="1">
      <c r="A69" s="155"/>
      <c r="B69" s="155"/>
      <c r="C69" s="155"/>
      <c r="D69" s="155"/>
      <c r="E69" s="155"/>
      <c r="F69" s="155"/>
      <c r="G69" s="155"/>
      <c r="H69" s="155"/>
      <c r="I69" s="155"/>
      <c r="J69" s="160"/>
      <c r="K69" s="161"/>
      <c r="L69" s="161"/>
      <c r="M69" s="161"/>
      <c r="X69" s="157"/>
      <c r="Y69" s="156"/>
      <c r="Z69" s="155"/>
    </row>
    <row r="70" spans="1:26" s="158" customFormat="1">
      <c r="A70" s="155"/>
      <c r="B70" s="155"/>
      <c r="C70" s="155"/>
      <c r="D70" s="155"/>
      <c r="E70" s="155"/>
      <c r="F70" s="155"/>
      <c r="G70" s="155"/>
      <c r="H70" s="155"/>
      <c r="I70" s="155"/>
      <c r="J70" s="160"/>
      <c r="K70" s="161"/>
      <c r="L70" s="161"/>
      <c r="M70" s="161"/>
      <c r="X70" s="157"/>
      <c r="Y70" s="156"/>
      <c r="Z70" s="155"/>
    </row>
    <row r="71" spans="1:26" s="158" customFormat="1">
      <c r="A71" s="155"/>
      <c r="B71" s="155"/>
      <c r="C71" s="155"/>
      <c r="D71" s="155"/>
      <c r="E71" s="155"/>
      <c r="F71" s="155"/>
      <c r="G71" s="155"/>
      <c r="H71" s="155"/>
      <c r="I71" s="155"/>
      <c r="J71" s="160"/>
      <c r="K71" s="161"/>
      <c r="L71" s="161"/>
      <c r="M71" s="161"/>
      <c r="X71" s="157"/>
      <c r="Y71" s="156"/>
      <c r="Z71" s="155"/>
    </row>
    <row r="72" spans="1:26" s="158" customFormat="1">
      <c r="A72" s="155"/>
      <c r="B72" s="155"/>
      <c r="C72" s="155"/>
      <c r="D72" s="155"/>
      <c r="E72" s="155"/>
      <c r="F72" s="155"/>
      <c r="G72" s="155"/>
      <c r="H72" s="155"/>
      <c r="I72" s="155"/>
      <c r="J72" s="160"/>
      <c r="K72" s="161"/>
      <c r="L72" s="161"/>
      <c r="M72" s="161"/>
      <c r="X72" s="157"/>
      <c r="Y72" s="156"/>
      <c r="Z72" s="155"/>
    </row>
    <row r="73" spans="1:26" s="158" customFormat="1">
      <c r="A73" s="155"/>
      <c r="B73" s="155"/>
      <c r="C73" s="155"/>
      <c r="D73" s="155"/>
      <c r="E73" s="155"/>
      <c r="F73" s="155"/>
      <c r="G73" s="155"/>
      <c r="H73" s="155"/>
      <c r="I73" s="155"/>
      <c r="J73" s="160"/>
      <c r="K73" s="161"/>
      <c r="L73" s="161"/>
      <c r="M73" s="161"/>
      <c r="X73" s="157"/>
      <c r="Y73" s="156"/>
      <c r="Z73" s="155"/>
    </row>
    <row r="74" spans="1:26" s="158" customFormat="1">
      <c r="A74" s="155"/>
      <c r="B74" s="155"/>
      <c r="C74" s="155"/>
      <c r="D74" s="155"/>
      <c r="E74" s="155"/>
      <c r="F74" s="155"/>
      <c r="G74" s="155"/>
      <c r="H74" s="155"/>
      <c r="I74" s="155"/>
      <c r="J74" s="160"/>
      <c r="K74" s="161"/>
      <c r="L74" s="161"/>
      <c r="M74" s="161"/>
      <c r="X74" s="157"/>
      <c r="Y74" s="156"/>
      <c r="Z74" s="155"/>
    </row>
  </sheetData>
  <mergeCells count="40">
    <mergeCell ref="A5:Y5"/>
    <mergeCell ref="Y11:Y12"/>
    <mergeCell ref="O11:O12"/>
    <mergeCell ref="W11:W12"/>
    <mergeCell ref="J11:J12"/>
    <mergeCell ref="K11:K12"/>
    <mergeCell ref="L11:L12"/>
    <mergeCell ref="M11:M12"/>
    <mergeCell ref="N11:N12"/>
    <mergeCell ref="P11:P12"/>
    <mergeCell ref="X11:X12"/>
    <mergeCell ref="A11:A12"/>
    <mergeCell ref="I11:I12"/>
    <mergeCell ref="B11:B12"/>
    <mergeCell ref="F11:F12"/>
    <mergeCell ref="G11:G12"/>
    <mergeCell ref="H11:H12"/>
    <mergeCell ref="M6:M7"/>
    <mergeCell ref="N6:N7"/>
    <mergeCell ref="O6:O7"/>
    <mergeCell ref="A6:A7"/>
    <mergeCell ref="B6:B7"/>
    <mergeCell ref="C6:C7"/>
    <mergeCell ref="D6:D7"/>
    <mergeCell ref="E6:E7"/>
    <mergeCell ref="F6:F7"/>
    <mergeCell ref="G6:G7"/>
    <mergeCell ref="H6:H7"/>
    <mergeCell ref="I6:I7"/>
    <mergeCell ref="J6:J7"/>
    <mergeCell ref="K6:K7"/>
    <mergeCell ref="L6:L7"/>
    <mergeCell ref="Y6:Y7"/>
    <mergeCell ref="P6:P7"/>
    <mergeCell ref="Q6:Q7"/>
    <mergeCell ref="R6:S6"/>
    <mergeCell ref="T6:T7"/>
    <mergeCell ref="U6:V6"/>
    <mergeCell ref="W6:W7"/>
    <mergeCell ref="X6:X7"/>
  </mergeCells>
  <printOptions horizontalCentered="1"/>
  <pageMargins left="0.70866141732283472" right="0.70866141732283472" top="0.78740157480314965" bottom="0.78740157480314965" header="0.31496062992125984" footer="0.31496062992125984"/>
  <pageSetup paperSize="9" scale="37" firstPageNumber="133"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Z85"/>
  <sheetViews>
    <sheetView showGridLines="0" view="pageBreakPreview" zoomScale="70" zoomScaleNormal="70" zoomScaleSheetLayoutView="70" workbookViewId="0">
      <selection activeCell="Q18" sqref="Q18"/>
    </sheetView>
  </sheetViews>
  <sheetFormatPr defaultColWidth="9.140625" defaultRowHeight="15" outlineLevelCol="1"/>
  <cols>
    <col min="1" max="1" width="5.7109375" style="155" customWidth="1"/>
    <col min="2" max="2" width="6.28515625" style="155" hidden="1" customWidth="1"/>
    <col min="3" max="3" width="6" style="155" hidden="1" customWidth="1" outlineLevel="1"/>
    <col min="4" max="4" width="6.42578125" style="155" hidden="1" customWidth="1" outlineLevel="1"/>
    <col min="5" max="5" width="7.7109375" style="155" customWidth="1" outlineLevel="1"/>
    <col min="6" max="6" width="15.140625" style="155" hidden="1" customWidth="1" outlineLevel="1"/>
    <col min="7" max="7" width="56.42578125" style="155" customWidth="1" collapsed="1"/>
    <col min="8" max="8" width="61.85546875" style="155" customWidth="1"/>
    <col min="9" max="9" width="7.140625" style="155" customWidth="1"/>
    <col min="10" max="10" width="14.7109375" style="160" customWidth="1"/>
    <col min="11" max="12" width="14.85546875" style="158" customWidth="1"/>
    <col min="13" max="13" width="13.5703125" style="158" customWidth="1"/>
    <col min="14" max="14" width="16.5703125" style="158" customWidth="1"/>
    <col min="15" max="15" width="14.7109375" style="158" customWidth="1"/>
    <col min="16" max="16" width="15.7109375" style="158" customWidth="1"/>
    <col min="17" max="17" width="16.7109375" style="158" customWidth="1"/>
    <col min="18" max="18" width="16.42578125" style="158" customWidth="1"/>
    <col min="19" max="19" width="17.42578125" style="158" customWidth="1"/>
    <col min="20" max="22" width="14.85546875" style="158" customWidth="1"/>
    <col min="23" max="23" width="14.42578125" style="158" customWidth="1"/>
    <col min="24" max="24" width="10.5703125" style="157" hidden="1" customWidth="1"/>
    <col min="25" max="25" width="17.7109375" style="156" customWidth="1"/>
    <col min="26" max="16384" width="9.140625" style="155"/>
  </cols>
  <sheetData>
    <row r="1" spans="1:26" ht="21.75" customHeight="1">
      <c r="A1" s="1" t="s">
        <v>643</v>
      </c>
      <c r="B1" s="2"/>
      <c r="C1" s="2"/>
      <c r="D1" s="2"/>
      <c r="E1" s="2"/>
      <c r="F1" s="214"/>
      <c r="G1" s="3"/>
      <c r="H1" s="4"/>
      <c r="I1" s="2"/>
      <c r="K1" s="157"/>
      <c r="N1" s="7"/>
      <c r="O1" s="7"/>
      <c r="Q1" s="7"/>
      <c r="R1" s="7"/>
      <c r="S1" s="7"/>
      <c r="T1" s="8"/>
      <c r="U1" s="199"/>
      <c r="V1" s="155"/>
      <c r="W1" s="155"/>
      <c r="X1" s="204"/>
      <c r="Y1" s="155"/>
    </row>
    <row r="2" spans="1:26" ht="18">
      <c r="A2" s="211" t="s">
        <v>645</v>
      </c>
      <c r="B2" s="11"/>
      <c r="C2" s="11"/>
      <c r="F2" s="208"/>
      <c r="G2" s="210" t="s">
        <v>644</v>
      </c>
      <c r="H2" s="419" t="s">
        <v>641</v>
      </c>
      <c r="I2" s="28"/>
      <c r="K2" s="157"/>
      <c r="N2" s="13"/>
      <c r="O2" s="13"/>
      <c r="Q2" s="13"/>
      <c r="R2" s="13"/>
      <c r="S2" s="13"/>
      <c r="T2" s="14"/>
      <c r="U2" s="199"/>
      <c r="V2" s="155"/>
      <c r="W2" s="155"/>
      <c r="X2" s="204"/>
      <c r="Y2" s="155"/>
    </row>
    <row r="3" spans="1:26" ht="15.75">
      <c r="A3" s="209"/>
      <c r="B3" s="12" t="s">
        <v>17</v>
      </c>
      <c r="C3" s="11"/>
      <c r="F3" s="208"/>
      <c r="G3" s="12" t="s">
        <v>17</v>
      </c>
      <c r="H3" s="207"/>
      <c r="I3" s="28"/>
      <c r="K3" s="157"/>
      <c r="N3" s="13"/>
      <c r="O3" s="13"/>
      <c r="Q3" s="13"/>
      <c r="R3" s="13"/>
      <c r="S3" s="13"/>
      <c r="T3" s="14"/>
      <c r="U3" s="199"/>
      <c r="V3" s="155"/>
      <c r="W3" s="155"/>
      <c r="X3" s="204"/>
      <c r="Y3" s="155"/>
    </row>
    <row r="4" spans="1:26" ht="17.45" customHeight="1">
      <c r="A4" s="202"/>
      <c r="B4" s="202"/>
      <c r="C4" s="202"/>
      <c r="D4" s="202"/>
      <c r="E4" s="202"/>
      <c r="F4" s="202"/>
      <c r="G4" s="202"/>
      <c r="H4" s="202"/>
      <c r="I4" s="202"/>
      <c r="J4" s="202"/>
      <c r="K4" s="202"/>
      <c r="L4" s="203"/>
      <c r="M4" s="202"/>
      <c r="N4" s="203"/>
      <c r="O4" s="202"/>
      <c r="P4" s="202"/>
      <c r="Q4" s="202"/>
      <c r="R4" s="202"/>
      <c r="S4" s="202"/>
      <c r="T4" s="202"/>
      <c r="U4" s="202"/>
      <c r="V4" s="202"/>
      <c r="W4" s="201" t="s">
        <v>19</v>
      </c>
      <c r="Y4" s="201"/>
      <c r="Z4" s="199"/>
    </row>
    <row r="5" spans="1:26" ht="25.5" customHeight="1">
      <c r="A5" s="632" t="s">
        <v>655</v>
      </c>
      <c r="B5" s="632"/>
      <c r="C5" s="632"/>
      <c r="D5" s="632"/>
      <c r="E5" s="632"/>
      <c r="F5" s="632"/>
      <c r="G5" s="632"/>
      <c r="H5" s="632"/>
      <c r="I5" s="632"/>
      <c r="J5" s="632"/>
      <c r="K5" s="632"/>
      <c r="L5" s="632"/>
      <c r="M5" s="632"/>
      <c r="N5" s="632"/>
      <c r="O5" s="632"/>
      <c r="P5" s="632"/>
      <c r="Q5" s="632"/>
      <c r="R5" s="632"/>
      <c r="S5" s="632"/>
      <c r="T5" s="632"/>
      <c r="U5" s="632"/>
      <c r="V5" s="632"/>
      <c r="W5" s="632"/>
      <c r="X5" s="632"/>
      <c r="Y5" s="632"/>
    </row>
    <row r="6" spans="1:26" ht="25.5" customHeight="1">
      <c r="A6" s="633" t="s">
        <v>0</v>
      </c>
      <c r="B6" s="633" t="s">
        <v>1</v>
      </c>
      <c r="C6" s="634" t="s">
        <v>284</v>
      </c>
      <c r="D6" s="634" t="s">
        <v>3</v>
      </c>
      <c r="E6" s="634" t="s">
        <v>22</v>
      </c>
      <c r="F6" s="634" t="s">
        <v>2</v>
      </c>
      <c r="G6" s="634" t="s">
        <v>6</v>
      </c>
      <c r="H6" s="635" t="s">
        <v>7</v>
      </c>
      <c r="I6" s="644" t="s">
        <v>8</v>
      </c>
      <c r="J6" s="635" t="s">
        <v>9</v>
      </c>
      <c r="K6" s="635" t="s">
        <v>15</v>
      </c>
      <c r="L6" s="635" t="s">
        <v>267</v>
      </c>
      <c r="M6" s="635" t="s">
        <v>266</v>
      </c>
      <c r="N6" s="635" t="s">
        <v>283</v>
      </c>
      <c r="O6" s="636" t="s">
        <v>265</v>
      </c>
      <c r="P6" s="654" t="s">
        <v>264</v>
      </c>
      <c r="Q6" s="654" t="s">
        <v>263</v>
      </c>
      <c r="R6" s="652" t="s">
        <v>261</v>
      </c>
      <c r="S6" s="652"/>
      <c r="T6" s="654" t="s">
        <v>282</v>
      </c>
      <c r="U6" s="652" t="s">
        <v>261</v>
      </c>
      <c r="V6" s="652"/>
      <c r="W6" s="636" t="s">
        <v>29</v>
      </c>
      <c r="X6" s="636" t="s">
        <v>246</v>
      </c>
      <c r="Y6" s="653" t="s">
        <v>11</v>
      </c>
    </row>
    <row r="7" spans="1:26" ht="81" customHeight="1">
      <c r="A7" s="633"/>
      <c r="B7" s="633"/>
      <c r="C7" s="634"/>
      <c r="D7" s="634"/>
      <c r="E7" s="634"/>
      <c r="F7" s="634"/>
      <c r="G7" s="634"/>
      <c r="H7" s="635"/>
      <c r="I7" s="644"/>
      <c r="J7" s="635"/>
      <c r="K7" s="635"/>
      <c r="L7" s="635"/>
      <c r="M7" s="635"/>
      <c r="N7" s="635"/>
      <c r="O7" s="636"/>
      <c r="P7" s="654"/>
      <c r="Q7" s="654"/>
      <c r="R7" s="511" t="s">
        <v>260</v>
      </c>
      <c r="S7" s="511" t="s">
        <v>281</v>
      </c>
      <c r="T7" s="654"/>
      <c r="U7" s="511" t="s">
        <v>257</v>
      </c>
      <c r="V7" s="511" t="s">
        <v>256</v>
      </c>
      <c r="W7" s="636"/>
      <c r="X7" s="636"/>
      <c r="Y7" s="653"/>
    </row>
    <row r="8" spans="1:26" s="185" customFormat="1" ht="25.5" customHeight="1">
      <c r="A8" s="55" t="s">
        <v>13</v>
      </c>
      <c r="B8" s="55"/>
      <c r="C8" s="55"/>
      <c r="D8" s="55"/>
      <c r="E8" s="55"/>
      <c r="F8" s="55"/>
      <c r="G8" s="55"/>
      <c r="H8" s="55"/>
      <c r="I8" s="55"/>
      <c r="J8" s="55"/>
      <c r="K8" s="29">
        <f>SUM(K9:K9)</f>
        <v>238725</v>
      </c>
      <c r="L8" s="29">
        <f>SUM(L9:L9)</f>
        <v>195650</v>
      </c>
      <c r="M8" s="29">
        <f>SUM(M9:M9)</f>
        <v>43075</v>
      </c>
      <c r="N8" s="29"/>
      <c r="O8" s="29">
        <f t="shared" ref="O8:W8" si="0">SUM(O9:O9)</f>
        <v>0</v>
      </c>
      <c r="P8" s="198">
        <f t="shared" si="0"/>
        <v>40000</v>
      </c>
      <c r="Q8" s="198">
        <f t="shared" si="0"/>
        <v>34000</v>
      </c>
      <c r="R8" s="198">
        <f t="shared" si="0"/>
        <v>0</v>
      </c>
      <c r="S8" s="198">
        <f t="shared" si="0"/>
        <v>34000</v>
      </c>
      <c r="T8" s="198">
        <f t="shared" si="0"/>
        <v>6000</v>
      </c>
      <c r="U8" s="198">
        <f t="shared" si="0"/>
        <v>6000</v>
      </c>
      <c r="V8" s="198">
        <f t="shared" si="0"/>
        <v>0</v>
      </c>
      <c r="W8" s="29">
        <f t="shared" si="0"/>
        <v>198725</v>
      </c>
      <c r="X8" s="40"/>
      <c r="Y8" s="528"/>
    </row>
    <row r="9" spans="1:26" s="174" customFormat="1" ht="141.75" customHeight="1">
      <c r="A9" s="512">
        <v>1</v>
      </c>
      <c r="B9" s="193" t="s">
        <v>224</v>
      </c>
      <c r="C9" s="512">
        <v>6111</v>
      </c>
      <c r="D9" s="512">
        <v>3635</v>
      </c>
      <c r="E9" s="512">
        <v>61</v>
      </c>
      <c r="F9" s="217">
        <v>60012101477</v>
      </c>
      <c r="G9" s="408" t="s">
        <v>376</v>
      </c>
      <c r="H9" s="274" t="s">
        <v>375</v>
      </c>
      <c r="I9" s="181"/>
      <c r="J9" s="181" t="s">
        <v>47</v>
      </c>
      <c r="K9" s="437">
        <v>238725</v>
      </c>
      <c r="L9" s="437">
        <v>195650</v>
      </c>
      <c r="M9" s="437">
        <f>+K9-L9</f>
        <v>43075</v>
      </c>
      <c r="N9" s="581" t="s">
        <v>374</v>
      </c>
      <c r="O9" s="164">
        <v>0</v>
      </c>
      <c r="P9" s="517">
        <f>Q9+T9</f>
        <v>40000</v>
      </c>
      <c r="Q9" s="442">
        <f>SUM(R9:S9)</f>
        <v>34000</v>
      </c>
      <c r="R9" s="164">
        <v>0</v>
      </c>
      <c r="S9" s="164">
        <f>68000/2</f>
        <v>34000</v>
      </c>
      <c r="T9" s="163">
        <f>SUM(U9:V9)</f>
        <v>6000</v>
      </c>
      <c r="U9" s="513">
        <f>12000/2</f>
        <v>6000</v>
      </c>
      <c r="V9" s="513">
        <v>0</v>
      </c>
      <c r="W9" s="513">
        <f>K9-O9-P9</f>
        <v>198725</v>
      </c>
      <c r="X9" s="527">
        <v>1</v>
      </c>
      <c r="Y9" s="189" t="s">
        <v>373</v>
      </c>
    </row>
    <row r="10" spans="1:26" ht="35.450000000000003" customHeight="1">
      <c r="A10" s="417" t="s">
        <v>372</v>
      </c>
      <c r="B10" s="417"/>
      <c r="C10" s="417"/>
      <c r="D10" s="417"/>
      <c r="E10" s="417"/>
      <c r="F10" s="417"/>
      <c r="G10" s="417"/>
      <c r="H10" s="417"/>
      <c r="I10" s="417"/>
      <c r="J10" s="417"/>
      <c r="K10" s="27">
        <f>K8</f>
        <v>238725</v>
      </c>
      <c r="L10" s="27">
        <f>L8</f>
        <v>195650</v>
      </c>
      <c r="M10" s="27">
        <f>M8</f>
        <v>43075</v>
      </c>
      <c r="N10" s="27"/>
      <c r="O10" s="27">
        <f t="shared" ref="O10:W10" si="1">O8</f>
        <v>0</v>
      </c>
      <c r="P10" s="27">
        <f t="shared" si="1"/>
        <v>40000</v>
      </c>
      <c r="Q10" s="27">
        <f t="shared" si="1"/>
        <v>34000</v>
      </c>
      <c r="R10" s="27">
        <f t="shared" si="1"/>
        <v>0</v>
      </c>
      <c r="S10" s="27">
        <f t="shared" si="1"/>
        <v>34000</v>
      </c>
      <c r="T10" s="27">
        <f t="shared" si="1"/>
        <v>6000</v>
      </c>
      <c r="U10" s="27">
        <f t="shared" si="1"/>
        <v>6000</v>
      </c>
      <c r="V10" s="27">
        <f t="shared" si="1"/>
        <v>0</v>
      </c>
      <c r="W10" s="27">
        <f t="shared" si="1"/>
        <v>198725</v>
      </c>
      <c r="X10" s="24"/>
      <c r="Y10" s="24"/>
    </row>
    <row r="11" spans="1:26" s="158" customFormat="1">
      <c r="A11" s="160"/>
      <c r="B11" s="160"/>
      <c r="C11" s="160"/>
      <c r="D11" s="160"/>
      <c r="E11" s="160"/>
      <c r="F11" s="160"/>
      <c r="G11" s="160"/>
      <c r="H11" s="160"/>
      <c r="I11" s="155"/>
      <c r="J11" s="162"/>
      <c r="K11" s="161"/>
      <c r="L11" s="161"/>
      <c r="M11" s="161"/>
      <c r="X11" s="157"/>
      <c r="Y11" s="156"/>
      <c r="Z11" s="155"/>
    </row>
    <row r="12" spans="1:26" s="158" customFormat="1">
      <c r="A12" s="160"/>
      <c r="B12" s="160"/>
      <c r="C12" s="160"/>
      <c r="D12" s="160"/>
      <c r="E12" s="160"/>
      <c r="F12" s="160"/>
      <c r="G12" s="160"/>
      <c r="H12" s="160"/>
      <c r="I12" s="155"/>
      <c r="J12" s="162"/>
      <c r="K12" s="161"/>
      <c r="L12" s="161"/>
      <c r="M12" s="161"/>
      <c r="X12" s="157"/>
      <c r="Y12" s="156"/>
      <c r="Z12" s="155"/>
    </row>
    <row r="13" spans="1:26" s="158" customFormat="1">
      <c r="A13" s="160"/>
      <c r="B13" s="160"/>
      <c r="C13" s="160"/>
      <c r="D13" s="160"/>
      <c r="E13" s="160"/>
      <c r="F13" s="160"/>
      <c r="G13" s="160"/>
      <c r="H13" s="160"/>
      <c r="I13" s="155"/>
      <c r="J13" s="162"/>
      <c r="K13" s="161"/>
      <c r="L13" s="161"/>
      <c r="M13" s="161"/>
      <c r="X13" s="157"/>
      <c r="Y13" s="156"/>
      <c r="Z13" s="155"/>
    </row>
    <row r="14" spans="1:26" s="158" customFormat="1">
      <c r="A14" s="160"/>
      <c r="B14" s="160"/>
      <c r="C14" s="160"/>
      <c r="D14" s="160"/>
      <c r="E14" s="160"/>
      <c r="F14" s="160"/>
      <c r="G14" s="160"/>
      <c r="H14" s="160"/>
      <c r="I14" s="155"/>
      <c r="J14" s="162"/>
      <c r="K14" s="161"/>
      <c r="L14" s="161"/>
      <c r="M14" s="161"/>
      <c r="X14" s="157"/>
      <c r="Y14" s="156"/>
      <c r="Z14" s="155"/>
    </row>
    <row r="15" spans="1:26" s="158" customFormat="1">
      <c r="A15" s="160"/>
      <c r="B15" s="160"/>
      <c r="C15" s="160"/>
      <c r="D15" s="160"/>
      <c r="E15" s="160"/>
      <c r="F15" s="160"/>
      <c r="G15" s="160"/>
      <c r="H15" s="160"/>
      <c r="I15" s="155"/>
      <c r="J15" s="162"/>
      <c r="K15" s="161"/>
      <c r="L15" s="161"/>
      <c r="M15" s="161"/>
      <c r="X15" s="157"/>
      <c r="Y15" s="156"/>
      <c r="Z15" s="155"/>
    </row>
    <row r="16" spans="1:26" s="158" customFormat="1">
      <c r="A16" s="160"/>
      <c r="B16" s="160"/>
      <c r="C16" s="160"/>
      <c r="D16" s="160"/>
      <c r="E16" s="160"/>
      <c r="F16" s="160"/>
      <c r="G16" s="160"/>
      <c r="H16" s="160"/>
      <c r="I16" s="155"/>
      <c r="J16" s="162"/>
      <c r="K16" s="161"/>
      <c r="L16" s="161"/>
      <c r="M16" s="161"/>
      <c r="X16" s="157"/>
      <c r="Y16" s="156"/>
      <c r="Z16" s="155"/>
    </row>
    <row r="17" spans="1:26" s="158" customFormat="1">
      <c r="A17" s="160"/>
      <c r="B17" s="160"/>
      <c r="C17" s="160"/>
      <c r="D17" s="160"/>
      <c r="E17" s="160"/>
      <c r="F17" s="160"/>
      <c r="G17" s="160"/>
      <c r="H17" s="160"/>
      <c r="I17" s="155"/>
      <c r="J17" s="162"/>
      <c r="K17" s="161"/>
      <c r="L17" s="161"/>
      <c r="M17" s="161"/>
      <c r="X17" s="157"/>
      <c r="Y17" s="156"/>
      <c r="Z17" s="155"/>
    </row>
    <row r="18" spans="1:26" s="158" customFormat="1">
      <c r="A18" s="160"/>
      <c r="B18" s="160"/>
      <c r="C18" s="160"/>
      <c r="D18" s="160"/>
      <c r="E18" s="160"/>
      <c r="F18" s="160"/>
      <c r="G18" s="160"/>
      <c r="H18" s="160"/>
      <c r="I18" s="155"/>
      <c r="J18" s="162"/>
      <c r="K18" s="161"/>
      <c r="L18" s="161"/>
      <c r="M18" s="161"/>
      <c r="X18" s="157"/>
      <c r="Y18" s="156"/>
      <c r="Z18" s="155"/>
    </row>
    <row r="19" spans="1:26" s="158" customFormat="1">
      <c r="A19" s="160"/>
      <c r="B19" s="160"/>
      <c r="C19" s="160"/>
      <c r="D19" s="160"/>
      <c r="E19" s="160"/>
      <c r="F19" s="160"/>
      <c r="G19" s="160"/>
      <c r="H19" s="160"/>
      <c r="I19" s="155"/>
      <c r="J19" s="162"/>
      <c r="K19" s="161"/>
      <c r="L19" s="161"/>
      <c r="M19" s="161"/>
      <c r="X19" s="157"/>
      <c r="Y19" s="156"/>
      <c r="Z19" s="155"/>
    </row>
    <row r="20" spans="1:26" s="158" customFormat="1">
      <c r="A20" s="160"/>
      <c r="B20" s="160"/>
      <c r="C20" s="160"/>
      <c r="D20" s="160"/>
      <c r="E20" s="160"/>
      <c r="F20" s="160"/>
      <c r="G20" s="160"/>
      <c r="H20" s="160"/>
      <c r="I20" s="155"/>
      <c r="J20" s="162"/>
      <c r="K20" s="161"/>
      <c r="L20" s="161"/>
      <c r="M20" s="161"/>
      <c r="X20" s="157"/>
      <c r="Y20" s="156"/>
      <c r="Z20" s="155"/>
    </row>
    <row r="21" spans="1:26" s="158" customFormat="1">
      <c r="A21" s="160"/>
      <c r="B21" s="160"/>
      <c r="C21" s="160"/>
      <c r="D21" s="160"/>
      <c r="E21" s="160"/>
      <c r="F21" s="160"/>
      <c r="G21" s="160"/>
      <c r="H21" s="160"/>
      <c r="I21" s="155"/>
      <c r="J21" s="162"/>
      <c r="K21" s="161"/>
      <c r="L21" s="161"/>
      <c r="M21" s="161"/>
      <c r="X21" s="157"/>
      <c r="Y21" s="156"/>
      <c r="Z21" s="155"/>
    </row>
    <row r="22" spans="1:26" s="158" customFormat="1">
      <c r="A22" s="160"/>
      <c r="B22" s="160"/>
      <c r="C22" s="160"/>
      <c r="D22" s="160"/>
      <c r="E22" s="160"/>
      <c r="F22" s="160"/>
      <c r="G22" s="160"/>
      <c r="H22" s="160"/>
      <c r="I22" s="155"/>
      <c r="J22" s="162"/>
      <c r="K22" s="161"/>
      <c r="L22" s="161"/>
      <c r="M22" s="161"/>
      <c r="X22" s="157"/>
      <c r="Y22" s="156"/>
      <c r="Z22" s="155"/>
    </row>
    <row r="23" spans="1:26" s="158" customFormat="1">
      <c r="A23" s="160"/>
      <c r="B23" s="160"/>
      <c r="C23" s="160"/>
      <c r="D23" s="160"/>
      <c r="E23" s="160"/>
      <c r="F23" s="160"/>
      <c r="G23" s="160"/>
      <c r="H23" s="160"/>
      <c r="I23" s="155"/>
      <c r="J23" s="160"/>
      <c r="K23" s="161"/>
      <c r="L23" s="161"/>
      <c r="M23" s="161"/>
      <c r="X23" s="157"/>
      <c r="Y23" s="156"/>
      <c r="Z23" s="155"/>
    </row>
    <row r="24" spans="1:26" s="158" customFormat="1">
      <c r="A24" s="160"/>
      <c r="B24" s="160"/>
      <c r="C24" s="160"/>
      <c r="D24" s="160"/>
      <c r="E24" s="160"/>
      <c r="F24" s="160"/>
      <c r="G24" s="160"/>
      <c r="H24" s="160"/>
      <c r="I24" s="155"/>
      <c r="J24" s="160"/>
      <c r="K24" s="161"/>
      <c r="L24" s="161"/>
      <c r="M24" s="161"/>
      <c r="X24" s="157"/>
      <c r="Y24" s="156"/>
      <c r="Z24" s="155"/>
    </row>
    <row r="25" spans="1:26" s="158" customFormat="1">
      <c r="A25" s="160"/>
      <c r="B25" s="160"/>
      <c r="C25" s="160"/>
      <c r="D25" s="160"/>
      <c r="E25" s="160"/>
      <c r="F25" s="160"/>
      <c r="G25" s="160"/>
      <c r="H25" s="160"/>
      <c r="I25" s="155"/>
      <c r="J25" s="160"/>
      <c r="K25" s="161"/>
      <c r="L25" s="161"/>
      <c r="M25" s="161"/>
      <c r="X25" s="157"/>
      <c r="Y25" s="156"/>
      <c r="Z25" s="155"/>
    </row>
    <row r="26" spans="1:26" s="158" customFormat="1">
      <c r="A26" s="160"/>
      <c r="B26" s="160"/>
      <c r="C26" s="160"/>
      <c r="D26" s="160"/>
      <c r="E26" s="160"/>
      <c r="F26" s="160"/>
      <c r="G26" s="160"/>
      <c r="H26" s="160"/>
      <c r="I26" s="155"/>
      <c r="J26" s="160"/>
      <c r="K26" s="161"/>
      <c r="L26" s="161"/>
      <c r="M26" s="161"/>
      <c r="X26" s="157"/>
      <c r="Y26" s="156"/>
      <c r="Z26" s="155"/>
    </row>
    <row r="27" spans="1:26" s="158" customFormat="1">
      <c r="A27" s="160"/>
      <c r="B27" s="160"/>
      <c r="C27" s="160"/>
      <c r="D27" s="160"/>
      <c r="E27" s="160"/>
      <c r="F27" s="160"/>
      <c r="G27" s="160"/>
      <c r="H27" s="160"/>
      <c r="I27" s="155"/>
      <c r="J27" s="160"/>
      <c r="K27" s="161"/>
      <c r="L27" s="161"/>
      <c r="M27" s="161"/>
      <c r="X27" s="157"/>
      <c r="Y27" s="156"/>
      <c r="Z27" s="155"/>
    </row>
    <row r="28" spans="1:26" s="158" customFormat="1">
      <c r="A28" s="160"/>
      <c r="B28" s="160"/>
      <c r="C28" s="160"/>
      <c r="D28" s="160"/>
      <c r="E28" s="160"/>
      <c r="F28" s="160"/>
      <c r="G28" s="160"/>
      <c r="H28" s="160"/>
      <c r="I28" s="155"/>
      <c r="J28" s="160"/>
      <c r="K28" s="161"/>
      <c r="L28" s="161"/>
      <c r="M28" s="161"/>
      <c r="X28" s="157"/>
      <c r="Y28" s="156"/>
      <c r="Z28" s="155"/>
    </row>
    <row r="29" spans="1:26" s="158" customFormat="1">
      <c r="A29" s="160"/>
      <c r="B29" s="160"/>
      <c r="C29" s="160"/>
      <c r="D29" s="160"/>
      <c r="E29" s="160"/>
      <c r="F29" s="160"/>
      <c r="G29" s="160"/>
      <c r="H29" s="160"/>
      <c r="I29" s="155"/>
      <c r="J29" s="160"/>
      <c r="K29" s="161"/>
      <c r="L29" s="161"/>
      <c r="M29" s="161"/>
      <c r="X29" s="157"/>
      <c r="Y29" s="156"/>
      <c r="Z29" s="155"/>
    </row>
    <row r="30" spans="1:26" s="158" customFormat="1">
      <c r="A30" s="160"/>
      <c r="B30" s="160"/>
      <c r="C30" s="160"/>
      <c r="D30" s="160"/>
      <c r="E30" s="160"/>
      <c r="F30" s="160"/>
      <c r="G30" s="160"/>
      <c r="H30" s="160"/>
      <c r="I30" s="155"/>
      <c r="J30" s="160"/>
      <c r="K30" s="161"/>
      <c r="L30" s="161"/>
      <c r="M30" s="161"/>
      <c r="X30" s="157"/>
      <c r="Y30" s="156"/>
      <c r="Z30" s="155"/>
    </row>
    <row r="31" spans="1:26" s="158" customFormat="1">
      <c r="A31" s="160"/>
      <c r="B31" s="160"/>
      <c r="C31" s="160"/>
      <c r="D31" s="160"/>
      <c r="E31" s="160"/>
      <c r="F31" s="160"/>
      <c r="G31" s="160"/>
      <c r="H31" s="160"/>
      <c r="I31" s="155"/>
      <c r="J31" s="160"/>
      <c r="K31" s="161"/>
      <c r="L31" s="161"/>
      <c r="M31" s="161"/>
      <c r="X31" s="157"/>
      <c r="Y31" s="156"/>
      <c r="Z31" s="155"/>
    </row>
    <row r="32" spans="1:26" s="158" customFormat="1">
      <c r="A32" s="160"/>
      <c r="B32" s="160"/>
      <c r="C32" s="160"/>
      <c r="D32" s="160"/>
      <c r="E32" s="160"/>
      <c r="F32" s="160"/>
      <c r="G32" s="160"/>
      <c r="H32" s="160"/>
      <c r="I32" s="155"/>
      <c r="J32" s="160"/>
      <c r="K32" s="161"/>
      <c r="L32" s="161"/>
      <c r="M32" s="161"/>
      <c r="X32" s="157"/>
      <c r="Y32" s="156"/>
      <c r="Z32" s="155"/>
    </row>
    <row r="33" spans="1:26" s="158" customFormat="1">
      <c r="A33" s="160"/>
      <c r="B33" s="160"/>
      <c r="C33" s="160"/>
      <c r="D33" s="160"/>
      <c r="E33" s="160"/>
      <c r="F33" s="160"/>
      <c r="G33" s="160"/>
      <c r="H33" s="160"/>
      <c r="I33" s="155"/>
      <c r="J33" s="160"/>
      <c r="K33" s="161"/>
      <c r="L33" s="161"/>
      <c r="M33" s="161"/>
      <c r="X33" s="157"/>
      <c r="Y33" s="156"/>
      <c r="Z33" s="155"/>
    </row>
    <row r="34" spans="1:26" s="158" customFormat="1">
      <c r="A34" s="155"/>
      <c r="B34" s="155"/>
      <c r="C34" s="155"/>
      <c r="D34" s="155"/>
      <c r="E34" s="155"/>
      <c r="F34" s="155"/>
      <c r="G34" s="155"/>
      <c r="H34" s="155"/>
      <c r="I34" s="155"/>
      <c r="J34" s="160"/>
      <c r="K34" s="161"/>
      <c r="L34" s="161"/>
      <c r="M34" s="161"/>
      <c r="X34" s="157"/>
      <c r="Y34" s="156"/>
      <c r="Z34" s="155"/>
    </row>
    <row r="35" spans="1:26" s="158" customFormat="1">
      <c r="A35" s="155"/>
      <c r="B35" s="155"/>
      <c r="C35" s="155"/>
      <c r="D35" s="155"/>
      <c r="E35" s="155"/>
      <c r="F35" s="155"/>
      <c r="G35" s="155"/>
      <c r="H35" s="155"/>
      <c r="I35" s="155"/>
      <c r="J35" s="160"/>
      <c r="K35" s="161"/>
      <c r="L35" s="161"/>
      <c r="M35" s="161"/>
      <c r="X35" s="157"/>
      <c r="Y35" s="156"/>
      <c r="Z35" s="155"/>
    </row>
    <row r="36" spans="1:26" s="158" customFormat="1">
      <c r="A36" s="155"/>
      <c r="B36" s="155"/>
      <c r="C36" s="155"/>
      <c r="D36" s="155"/>
      <c r="E36" s="155"/>
      <c r="F36" s="155"/>
      <c r="G36" s="155"/>
      <c r="H36" s="155"/>
      <c r="I36" s="155"/>
      <c r="J36" s="160"/>
      <c r="K36" s="161"/>
      <c r="L36" s="161"/>
      <c r="M36" s="161"/>
      <c r="X36" s="157"/>
      <c r="Y36" s="156"/>
      <c r="Z36" s="155"/>
    </row>
    <row r="37" spans="1:26" s="158" customFormat="1">
      <c r="A37" s="155"/>
      <c r="B37" s="155"/>
      <c r="C37" s="155"/>
      <c r="D37" s="155"/>
      <c r="E37" s="155"/>
      <c r="F37" s="155"/>
      <c r="G37" s="155"/>
      <c r="H37" s="155"/>
      <c r="I37" s="155"/>
      <c r="J37" s="160"/>
      <c r="K37" s="161"/>
      <c r="L37" s="161"/>
      <c r="M37" s="161"/>
      <c r="X37" s="157"/>
      <c r="Y37" s="156"/>
      <c r="Z37" s="155"/>
    </row>
    <row r="38" spans="1:26" s="158" customFormat="1">
      <c r="A38" s="155"/>
      <c r="B38" s="155"/>
      <c r="C38" s="155"/>
      <c r="D38" s="155"/>
      <c r="E38" s="155"/>
      <c r="F38" s="155"/>
      <c r="G38" s="155"/>
      <c r="H38" s="155"/>
      <c r="I38" s="155"/>
      <c r="J38" s="160"/>
      <c r="K38" s="161"/>
      <c r="L38" s="161"/>
      <c r="M38" s="161"/>
      <c r="X38" s="157"/>
      <c r="Y38" s="156"/>
      <c r="Z38" s="155"/>
    </row>
    <row r="39" spans="1:26" s="158" customFormat="1">
      <c r="A39" s="155"/>
      <c r="B39" s="155"/>
      <c r="C39" s="155"/>
      <c r="D39" s="155"/>
      <c r="E39" s="155"/>
      <c r="F39" s="155"/>
      <c r="G39" s="155"/>
      <c r="H39" s="155"/>
      <c r="I39" s="155"/>
      <c r="J39" s="160"/>
      <c r="K39" s="161"/>
      <c r="L39" s="161"/>
      <c r="M39" s="161"/>
      <c r="X39" s="157"/>
      <c r="Y39" s="156"/>
      <c r="Z39" s="155"/>
    </row>
    <row r="40" spans="1:26" s="158" customFormat="1">
      <c r="A40" s="155"/>
      <c r="B40" s="155"/>
      <c r="C40" s="155"/>
      <c r="D40" s="155"/>
      <c r="E40" s="155"/>
      <c r="F40" s="155"/>
      <c r="G40" s="155"/>
      <c r="H40" s="155"/>
      <c r="I40" s="155"/>
      <c r="J40" s="160"/>
      <c r="K40" s="161"/>
      <c r="L40" s="161"/>
      <c r="M40" s="161"/>
      <c r="X40" s="157"/>
      <c r="Y40" s="156"/>
      <c r="Z40" s="155"/>
    </row>
    <row r="41" spans="1:26" s="158" customFormat="1">
      <c r="A41" s="155"/>
      <c r="B41" s="155"/>
      <c r="C41" s="155"/>
      <c r="D41" s="155"/>
      <c r="E41" s="155"/>
      <c r="F41" s="155"/>
      <c r="G41" s="155"/>
      <c r="H41" s="155"/>
      <c r="I41" s="155"/>
      <c r="J41" s="160"/>
      <c r="K41" s="161"/>
      <c r="L41" s="161"/>
      <c r="M41" s="161"/>
      <c r="X41" s="157"/>
      <c r="Y41" s="156"/>
      <c r="Z41" s="155"/>
    </row>
    <row r="42" spans="1:26" s="158" customFormat="1">
      <c r="A42" s="155"/>
      <c r="B42" s="155"/>
      <c r="C42" s="155"/>
      <c r="D42" s="155"/>
      <c r="E42" s="155"/>
      <c r="F42" s="155"/>
      <c r="G42" s="155"/>
      <c r="H42" s="155"/>
      <c r="I42" s="155"/>
      <c r="J42" s="160"/>
      <c r="K42" s="161"/>
      <c r="L42" s="161"/>
      <c r="M42" s="161"/>
      <c r="X42" s="157"/>
      <c r="Y42" s="156"/>
      <c r="Z42" s="155"/>
    </row>
    <row r="43" spans="1:26" s="158" customFormat="1">
      <c r="A43" s="155"/>
      <c r="B43" s="155"/>
      <c r="C43" s="155"/>
      <c r="D43" s="155"/>
      <c r="E43" s="155"/>
      <c r="F43" s="155"/>
      <c r="G43" s="155"/>
      <c r="H43" s="155"/>
      <c r="I43" s="155"/>
      <c r="J43" s="160"/>
      <c r="K43" s="161"/>
      <c r="L43" s="161"/>
      <c r="M43" s="161"/>
      <c r="X43" s="157"/>
      <c r="Y43" s="156"/>
      <c r="Z43" s="155"/>
    </row>
    <row r="44" spans="1:26" s="158" customFormat="1">
      <c r="A44" s="155"/>
      <c r="B44" s="155"/>
      <c r="C44" s="155"/>
      <c r="D44" s="155"/>
      <c r="E44" s="155"/>
      <c r="F44" s="155"/>
      <c r="G44" s="155"/>
      <c r="H44" s="155"/>
      <c r="I44" s="155"/>
      <c r="J44" s="160"/>
      <c r="K44" s="161"/>
      <c r="L44" s="161"/>
      <c r="M44" s="161"/>
      <c r="X44" s="157"/>
      <c r="Y44" s="156"/>
      <c r="Z44" s="155"/>
    </row>
    <row r="45" spans="1:26" s="158" customFormat="1">
      <c r="A45" s="155"/>
      <c r="B45" s="155"/>
      <c r="C45" s="155"/>
      <c r="D45" s="155"/>
      <c r="E45" s="155"/>
      <c r="F45" s="155"/>
      <c r="G45" s="155"/>
      <c r="H45" s="155"/>
      <c r="I45" s="155"/>
      <c r="J45" s="160"/>
      <c r="K45" s="161"/>
      <c r="L45" s="161"/>
      <c r="M45" s="161"/>
      <c r="X45" s="157"/>
      <c r="Y45" s="156"/>
      <c r="Z45" s="155"/>
    </row>
    <row r="46" spans="1:26" s="158" customFormat="1">
      <c r="A46" s="155"/>
      <c r="B46" s="155"/>
      <c r="C46" s="155"/>
      <c r="D46" s="155"/>
      <c r="E46" s="155"/>
      <c r="F46" s="155"/>
      <c r="G46" s="155"/>
      <c r="H46" s="155"/>
      <c r="I46" s="155"/>
      <c r="J46" s="160"/>
      <c r="K46" s="161"/>
      <c r="L46" s="161"/>
      <c r="M46" s="161"/>
      <c r="X46" s="157"/>
      <c r="Y46" s="156"/>
      <c r="Z46" s="155"/>
    </row>
    <row r="47" spans="1:26" s="158" customFormat="1">
      <c r="A47" s="155"/>
      <c r="B47" s="155"/>
      <c r="C47" s="155"/>
      <c r="D47" s="155"/>
      <c r="E47" s="155"/>
      <c r="F47" s="155"/>
      <c r="G47" s="155"/>
      <c r="H47" s="155"/>
      <c r="I47" s="155"/>
      <c r="J47" s="160"/>
      <c r="K47" s="161"/>
      <c r="L47" s="161"/>
      <c r="M47" s="161"/>
      <c r="X47" s="157"/>
      <c r="Y47" s="156"/>
      <c r="Z47" s="155"/>
    </row>
    <row r="48" spans="1:26" s="158" customFormat="1">
      <c r="A48" s="155"/>
      <c r="B48" s="155"/>
      <c r="C48" s="155"/>
      <c r="D48" s="155"/>
      <c r="E48" s="155"/>
      <c r="F48" s="155"/>
      <c r="G48" s="155"/>
      <c r="H48" s="155"/>
      <c r="I48" s="155"/>
      <c r="J48" s="160"/>
      <c r="K48" s="161"/>
      <c r="L48" s="161"/>
      <c r="M48" s="161"/>
      <c r="X48" s="157"/>
      <c r="Y48" s="156"/>
      <c r="Z48" s="155"/>
    </row>
    <row r="49" spans="1:26" s="158" customFormat="1">
      <c r="A49" s="155"/>
      <c r="B49" s="155"/>
      <c r="C49" s="155"/>
      <c r="D49" s="155"/>
      <c r="E49" s="155"/>
      <c r="F49" s="155"/>
      <c r="G49" s="155"/>
      <c r="H49" s="155"/>
      <c r="I49" s="155"/>
      <c r="J49" s="160"/>
      <c r="K49" s="161"/>
      <c r="L49" s="161"/>
      <c r="M49" s="161"/>
      <c r="X49" s="157"/>
      <c r="Y49" s="156"/>
      <c r="Z49" s="155"/>
    </row>
    <row r="50" spans="1:26" s="158" customFormat="1">
      <c r="A50" s="155"/>
      <c r="B50" s="155"/>
      <c r="C50" s="155"/>
      <c r="D50" s="155"/>
      <c r="E50" s="155"/>
      <c r="F50" s="155"/>
      <c r="G50" s="155"/>
      <c r="H50" s="155"/>
      <c r="I50" s="155"/>
      <c r="J50" s="160"/>
      <c r="K50" s="161"/>
      <c r="L50" s="161"/>
      <c r="M50" s="161"/>
      <c r="X50" s="157"/>
      <c r="Y50" s="156"/>
      <c r="Z50" s="155"/>
    </row>
    <row r="51" spans="1:26" s="158" customFormat="1">
      <c r="A51" s="155"/>
      <c r="B51" s="155"/>
      <c r="C51" s="155"/>
      <c r="D51" s="155"/>
      <c r="E51" s="155"/>
      <c r="F51" s="155"/>
      <c r="G51" s="155"/>
      <c r="H51" s="155"/>
      <c r="I51" s="155"/>
      <c r="J51" s="160"/>
      <c r="K51" s="161"/>
      <c r="L51" s="161"/>
      <c r="M51" s="161"/>
      <c r="X51" s="157"/>
      <c r="Y51" s="156"/>
      <c r="Z51" s="155"/>
    </row>
    <row r="52" spans="1:26" s="158" customFormat="1">
      <c r="A52" s="155"/>
      <c r="B52" s="155"/>
      <c r="C52" s="155"/>
      <c r="D52" s="155"/>
      <c r="E52" s="155"/>
      <c r="F52" s="155"/>
      <c r="G52" s="155"/>
      <c r="H52" s="155"/>
      <c r="I52" s="155"/>
      <c r="J52" s="160"/>
      <c r="K52" s="161"/>
      <c r="L52" s="161"/>
      <c r="M52" s="161"/>
      <c r="X52" s="157"/>
      <c r="Y52" s="156"/>
      <c r="Z52" s="155"/>
    </row>
    <row r="53" spans="1:26" s="158" customFormat="1">
      <c r="A53" s="155"/>
      <c r="B53" s="155"/>
      <c r="C53" s="155"/>
      <c r="D53" s="155"/>
      <c r="E53" s="155"/>
      <c r="F53" s="155"/>
      <c r="G53" s="155"/>
      <c r="H53" s="155"/>
      <c r="I53" s="155"/>
      <c r="J53" s="160"/>
      <c r="K53" s="161"/>
      <c r="L53" s="161"/>
      <c r="M53" s="161"/>
      <c r="X53" s="157"/>
      <c r="Y53" s="156"/>
      <c r="Z53" s="155"/>
    </row>
    <row r="54" spans="1:26" s="158" customFormat="1">
      <c r="A54" s="155"/>
      <c r="B54" s="155"/>
      <c r="C54" s="155"/>
      <c r="D54" s="155"/>
      <c r="E54" s="155"/>
      <c r="F54" s="155"/>
      <c r="G54" s="155"/>
      <c r="H54" s="155"/>
      <c r="I54" s="155"/>
      <c r="J54" s="160"/>
      <c r="K54" s="161"/>
      <c r="L54" s="161"/>
      <c r="M54" s="161"/>
      <c r="X54" s="157"/>
      <c r="Y54" s="156"/>
      <c r="Z54" s="155"/>
    </row>
    <row r="55" spans="1:26" s="158" customFormat="1">
      <c r="A55" s="155"/>
      <c r="B55" s="155"/>
      <c r="C55" s="155"/>
      <c r="D55" s="155"/>
      <c r="E55" s="155"/>
      <c r="F55" s="155"/>
      <c r="G55" s="155"/>
      <c r="H55" s="155"/>
      <c r="I55" s="155"/>
      <c r="J55" s="160"/>
      <c r="K55" s="161"/>
      <c r="L55" s="161"/>
      <c r="M55" s="161"/>
      <c r="X55" s="157"/>
      <c r="Y55" s="156"/>
      <c r="Z55" s="155"/>
    </row>
    <row r="56" spans="1:26" s="158" customFormat="1">
      <c r="A56" s="155"/>
      <c r="B56" s="155"/>
      <c r="C56" s="155"/>
      <c r="D56" s="155"/>
      <c r="E56" s="155"/>
      <c r="F56" s="155"/>
      <c r="G56" s="155"/>
      <c r="H56" s="155"/>
      <c r="I56" s="155"/>
      <c r="J56" s="160"/>
      <c r="K56" s="161"/>
      <c r="L56" s="161"/>
      <c r="M56" s="161"/>
      <c r="X56" s="157"/>
      <c r="Y56" s="156"/>
      <c r="Z56" s="155"/>
    </row>
    <row r="57" spans="1:26" s="158" customFormat="1">
      <c r="A57" s="155"/>
      <c r="B57" s="155"/>
      <c r="C57" s="155"/>
      <c r="D57" s="155"/>
      <c r="E57" s="155"/>
      <c r="F57" s="155"/>
      <c r="G57" s="155"/>
      <c r="H57" s="155"/>
      <c r="I57" s="155"/>
      <c r="J57" s="160"/>
      <c r="K57" s="161"/>
      <c r="L57" s="161"/>
      <c r="M57" s="161"/>
      <c r="X57" s="157"/>
      <c r="Y57" s="156"/>
      <c r="Z57" s="155"/>
    </row>
    <row r="58" spans="1:26" s="158" customFormat="1">
      <c r="A58" s="155"/>
      <c r="B58" s="155"/>
      <c r="C58" s="155"/>
      <c r="D58" s="155"/>
      <c r="E58" s="155"/>
      <c r="F58" s="155"/>
      <c r="G58" s="155"/>
      <c r="H58" s="155"/>
      <c r="I58" s="155"/>
      <c r="J58" s="160"/>
      <c r="K58" s="161"/>
      <c r="L58" s="161"/>
      <c r="M58" s="161"/>
      <c r="X58" s="157"/>
      <c r="Y58" s="156"/>
      <c r="Z58" s="155"/>
    </row>
    <row r="59" spans="1:26" s="158" customFormat="1">
      <c r="A59" s="155"/>
      <c r="B59" s="155"/>
      <c r="C59" s="155"/>
      <c r="D59" s="155"/>
      <c r="E59" s="155"/>
      <c r="F59" s="155"/>
      <c r="G59" s="155"/>
      <c r="H59" s="155"/>
      <c r="I59" s="155"/>
      <c r="J59" s="160"/>
      <c r="K59" s="161"/>
      <c r="L59" s="161"/>
      <c r="M59" s="161"/>
      <c r="X59" s="157"/>
      <c r="Y59" s="156"/>
      <c r="Z59" s="155"/>
    </row>
    <row r="60" spans="1:26" s="158" customFormat="1">
      <c r="A60" s="155"/>
      <c r="B60" s="155"/>
      <c r="C60" s="155"/>
      <c r="D60" s="155"/>
      <c r="E60" s="155"/>
      <c r="F60" s="155"/>
      <c r="G60" s="155"/>
      <c r="H60" s="155"/>
      <c r="I60" s="155"/>
      <c r="J60" s="160"/>
      <c r="K60" s="161"/>
      <c r="L60" s="161"/>
      <c r="M60" s="161"/>
      <c r="X60" s="157"/>
      <c r="Y60" s="156"/>
      <c r="Z60" s="155"/>
    </row>
    <row r="61" spans="1:26" s="158" customFormat="1">
      <c r="A61" s="155"/>
      <c r="B61" s="155"/>
      <c r="C61" s="155"/>
      <c r="D61" s="155"/>
      <c r="E61" s="155"/>
      <c r="F61" s="155"/>
      <c r="G61" s="155"/>
      <c r="H61" s="155"/>
      <c r="I61" s="155"/>
      <c r="J61" s="160"/>
      <c r="K61" s="161"/>
      <c r="L61" s="161"/>
      <c r="M61" s="161"/>
      <c r="X61" s="157"/>
      <c r="Y61" s="156"/>
      <c r="Z61" s="155"/>
    </row>
    <row r="62" spans="1:26" s="158" customFormat="1">
      <c r="A62" s="155"/>
      <c r="B62" s="155"/>
      <c r="C62" s="155"/>
      <c r="D62" s="155"/>
      <c r="E62" s="155"/>
      <c r="F62" s="155"/>
      <c r="G62" s="155"/>
      <c r="H62" s="155"/>
      <c r="I62" s="155"/>
      <c r="J62" s="160"/>
      <c r="K62" s="161"/>
      <c r="L62" s="161"/>
      <c r="M62" s="161"/>
      <c r="X62" s="157"/>
      <c r="Y62" s="156"/>
      <c r="Z62" s="155"/>
    </row>
    <row r="63" spans="1:26" s="158" customFormat="1">
      <c r="A63" s="155"/>
      <c r="B63" s="155"/>
      <c r="C63" s="155"/>
      <c r="D63" s="155"/>
      <c r="E63" s="155"/>
      <c r="F63" s="155"/>
      <c r="G63" s="155"/>
      <c r="H63" s="155"/>
      <c r="I63" s="155"/>
      <c r="J63" s="160"/>
      <c r="K63" s="161"/>
      <c r="L63" s="161"/>
      <c r="M63" s="161"/>
      <c r="X63" s="157"/>
      <c r="Y63" s="156"/>
      <c r="Z63" s="155"/>
    </row>
    <row r="64" spans="1:26" s="158" customFormat="1">
      <c r="A64" s="155"/>
      <c r="B64" s="155"/>
      <c r="C64" s="155"/>
      <c r="D64" s="155"/>
      <c r="E64" s="155"/>
      <c r="F64" s="155"/>
      <c r="G64" s="155"/>
      <c r="H64" s="155"/>
      <c r="I64" s="155"/>
      <c r="J64" s="160"/>
      <c r="K64" s="161"/>
      <c r="L64" s="161"/>
      <c r="M64" s="161"/>
      <c r="X64" s="157"/>
      <c r="Y64" s="156"/>
      <c r="Z64" s="155"/>
    </row>
    <row r="65" spans="1:26" s="158" customFormat="1">
      <c r="A65" s="155"/>
      <c r="B65" s="155"/>
      <c r="C65" s="155"/>
      <c r="D65" s="155"/>
      <c r="E65" s="155"/>
      <c r="F65" s="155"/>
      <c r="G65" s="155"/>
      <c r="H65" s="155"/>
      <c r="I65" s="155"/>
      <c r="J65" s="160"/>
      <c r="K65" s="161"/>
      <c r="L65" s="161"/>
      <c r="M65" s="161"/>
      <c r="X65" s="157"/>
      <c r="Y65" s="156"/>
      <c r="Z65" s="155"/>
    </row>
    <row r="66" spans="1:26" s="158" customFormat="1">
      <c r="A66" s="155"/>
      <c r="B66" s="155"/>
      <c r="C66" s="155"/>
      <c r="D66" s="155"/>
      <c r="E66" s="155"/>
      <c r="F66" s="155"/>
      <c r="G66" s="155"/>
      <c r="H66" s="155"/>
      <c r="I66" s="155"/>
      <c r="J66" s="160"/>
      <c r="K66" s="161"/>
      <c r="L66" s="161"/>
      <c r="M66" s="161"/>
      <c r="X66" s="157"/>
      <c r="Y66" s="156"/>
      <c r="Z66" s="155"/>
    </row>
    <row r="67" spans="1:26" s="158" customFormat="1">
      <c r="A67" s="155"/>
      <c r="B67" s="155"/>
      <c r="C67" s="155"/>
      <c r="D67" s="155"/>
      <c r="E67" s="155"/>
      <c r="F67" s="155"/>
      <c r="G67" s="155"/>
      <c r="H67" s="155"/>
      <c r="I67" s="155"/>
      <c r="J67" s="160"/>
      <c r="K67" s="161"/>
      <c r="L67" s="161"/>
      <c r="M67" s="161"/>
      <c r="X67" s="157"/>
      <c r="Y67" s="156"/>
      <c r="Z67" s="155"/>
    </row>
    <row r="68" spans="1:26" s="158" customFormat="1">
      <c r="A68" s="155"/>
      <c r="B68" s="155"/>
      <c r="C68" s="155"/>
      <c r="D68" s="155"/>
      <c r="E68" s="155"/>
      <c r="F68" s="155"/>
      <c r="G68" s="155"/>
      <c r="H68" s="155"/>
      <c r="I68" s="155"/>
      <c r="J68" s="160"/>
      <c r="K68" s="161"/>
      <c r="L68" s="161"/>
      <c r="M68" s="161"/>
      <c r="X68" s="157"/>
      <c r="Y68" s="156"/>
      <c r="Z68" s="155"/>
    </row>
    <row r="69" spans="1:26" s="158" customFormat="1">
      <c r="A69" s="155"/>
      <c r="B69" s="155"/>
      <c r="C69" s="155"/>
      <c r="D69" s="155"/>
      <c r="E69" s="155"/>
      <c r="F69" s="155"/>
      <c r="G69" s="155"/>
      <c r="H69" s="155"/>
      <c r="I69" s="155"/>
      <c r="J69" s="160"/>
      <c r="K69" s="161"/>
      <c r="L69" s="161"/>
      <c r="M69" s="161"/>
      <c r="X69" s="157"/>
      <c r="Y69" s="156"/>
      <c r="Z69" s="155"/>
    </row>
    <row r="70" spans="1:26" s="158" customFormat="1">
      <c r="A70" s="155"/>
      <c r="B70" s="155"/>
      <c r="C70" s="155"/>
      <c r="D70" s="155"/>
      <c r="E70" s="155"/>
      <c r="F70" s="155"/>
      <c r="G70" s="155"/>
      <c r="H70" s="155"/>
      <c r="I70" s="155"/>
      <c r="J70" s="160"/>
      <c r="K70" s="161"/>
      <c r="L70" s="161"/>
      <c r="M70" s="161"/>
      <c r="X70" s="157"/>
      <c r="Y70" s="156"/>
      <c r="Z70" s="155"/>
    </row>
    <row r="71" spans="1:26" s="158" customFormat="1">
      <c r="A71" s="155"/>
      <c r="B71" s="155"/>
      <c r="C71" s="155"/>
      <c r="D71" s="155"/>
      <c r="E71" s="155"/>
      <c r="F71" s="155"/>
      <c r="G71" s="155"/>
      <c r="H71" s="155"/>
      <c r="I71" s="155"/>
      <c r="J71" s="160"/>
      <c r="K71" s="161"/>
      <c r="L71" s="161"/>
      <c r="M71" s="161"/>
      <c r="X71" s="157"/>
      <c r="Y71" s="156"/>
      <c r="Z71" s="155"/>
    </row>
    <row r="72" spans="1:26" s="158" customFormat="1">
      <c r="A72" s="155"/>
      <c r="B72" s="155"/>
      <c r="C72" s="155"/>
      <c r="D72" s="155"/>
      <c r="E72" s="155"/>
      <c r="F72" s="155"/>
      <c r="G72" s="155"/>
      <c r="H72" s="155"/>
      <c r="I72" s="155"/>
      <c r="J72" s="160"/>
      <c r="K72" s="161"/>
      <c r="L72" s="161"/>
      <c r="M72" s="161"/>
      <c r="X72" s="157"/>
      <c r="Y72" s="156"/>
      <c r="Z72" s="155"/>
    </row>
    <row r="73" spans="1:26" s="158" customFormat="1">
      <c r="A73" s="155"/>
      <c r="B73" s="155"/>
      <c r="C73" s="155"/>
      <c r="D73" s="155"/>
      <c r="E73" s="155"/>
      <c r="F73" s="155"/>
      <c r="G73" s="155"/>
      <c r="H73" s="155"/>
      <c r="I73" s="155"/>
      <c r="J73" s="160"/>
      <c r="K73" s="161"/>
      <c r="L73" s="161"/>
      <c r="M73" s="161"/>
      <c r="X73" s="157"/>
      <c r="Y73" s="156"/>
      <c r="Z73" s="155"/>
    </row>
    <row r="74" spans="1:26" s="158" customFormat="1">
      <c r="A74" s="155"/>
      <c r="B74" s="155"/>
      <c r="C74" s="155"/>
      <c r="D74" s="155"/>
      <c r="E74" s="155"/>
      <c r="F74" s="155"/>
      <c r="G74" s="155"/>
      <c r="H74" s="155"/>
      <c r="I74" s="155"/>
      <c r="J74" s="160"/>
      <c r="K74" s="161"/>
      <c r="L74" s="161"/>
      <c r="M74" s="161"/>
      <c r="X74" s="157"/>
      <c r="Y74" s="156"/>
      <c r="Z74" s="155"/>
    </row>
    <row r="75" spans="1:26" s="158" customFormat="1">
      <c r="A75" s="155"/>
      <c r="B75" s="155"/>
      <c r="C75" s="155"/>
      <c r="D75" s="155"/>
      <c r="E75" s="155"/>
      <c r="F75" s="155"/>
      <c r="G75" s="155"/>
      <c r="H75" s="155"/>
      <c r="I75" s="155"/>
      <c r="J75" s="160"/>
      <c r="K75" s="161"/>
      <c r="L75" s="161"/>
      <c r="M75" s="161"/>
      <c r="X75" s="157"/>
      <c r="Y75" s="156"/>
      <c r="Z75" s="155"/>
    </row>
    <row r="76" spans="1:26" s="158" customFormat="1">
      <c r="A76" s="155"/>
      <c r="B76" s="155"/>
      <c r="C76" s="155"/>
      <c r="D76" s="155"/>
      <c r="E76" s="155"/>
      <c r="F76" s="155"/>
      <c r="G76" s="155"/>
      <c r="H76" s="155"/>
      <c r="I76" s="155"/>
      <c r="J76" s="160"/>
      <c r="K76" s="161"/>
      <c r="L76" s="161"/>
      <c r="M76" s="161"/>
      <c r="X76" s="157"/>
      <c r="Y76" s="156"/>
      <c r="Z76" s="155"/>
    </row>
    <row r="77" spans="1:26" s="158" customFormat="1">
      <c r="A77" s="155"/>
      <c r="B77" s="155"/>
      <c r="C77" s="155"/>
      <c r="D77" s="155"/>
      <c r="E77" s="155"/>
      <c r="F77" s="155"/>
      <c r="G77" s="155"/>
      <c r="H77" s="155"/>
      <c r="I77" s="155"/>
      <c r="J77" s="160"/>
      <c r="K77" s="161"/>
      <c r="L77" s="161"/>
      <c r="M77" s="161"/>
      <c r="X77" s="157"/>
      <c r="Y77" s="156"/>
      <c r="Z77" s="155"/>
    </row>
    <row r="78" spans="1:26" s="158" customFormat="1">
      <c r="A78" s="155"/>
      <c r="B78" s="155"/>
      <c r="C78" s="155"/>
      <c r="D78" s="155"/>
      <c r="E78" s="155"/>
      <c r="F78" s="155"/>
      <c r="G78" s="155"/>
      <c r="H78" s="155"/>
      <c r="I78" s="155"/>
      <c r="J78" s="160"/>
      <c r="K78" s="161"/>
      <c r="L78" s="161"/>
      <c r="M78" s="161"/>
      <c r="X78" s="157"/>
      <c r="Y78" s="156"/>
      <c r="Z78" s="155"/>
    </row>
    <row r="79" spans="1:26" s="158" customFormat="1">
      <c r="A79" s="155"/>
      <c r="B79" s="155"/>
      <c r="C79" s="155"/>
      <c r="D79" s="155"/>
      <c r="E79" s="155"/>
      <c r="F79" s="155"/>
      <c r="G79" s="155"/>
      <c r="H79" s="155"/>
      <c r="I79" s="155"/>
      <c r="J79" s="160"/>
      <c r="K79" s="161"/>
      <c r="L79" s="161"/>
      <c r="M79" s="161"/>
      <c r="X79" s="157"/>
      <c r="Y79" s="156"/>
      <c r="Z79" s="155"/>
    </row>
    <row r="80" spans="1:26" s="158" customFormat="1">
      <c r="A80" s="155"/>
      <c r="B80" s="155"/>
      <c r="C80" s="155"/>
      <c r="D80" s="155"/>
      <c r="E80" s="155"/>
      <c r="F80" s="155"/>
      <c r="G80" s="155"/>
      <c r="H80" s="155"/>
      <c r="I80" s="155"/>
      <c r="J80" s="160"/>
      <c r="K80" s="161"/>
      <c r="L80" s="161"/>
      <c r="M80" s="161"/>
      <c r="X80" s="157"/>
      <c r="Y80" s="156"/>
      <c r="Z80" s="155"/>
    </row>
    <row r="81" spans="1:26" s="158" customFormat="1">
      <c r="A81" s="155"/>
      <c r="B81" s="155"/>
      <c r="C81" s="155"/>
      <c r="D81" s="155"/>
      <c r="E81" s="155"/>
      <c r="F81" s="155"/>
      <c r="G81" s="155"/>
      <c r="H81" s="155"/>
      <c r="I81" s="155"/>
      <c r="J81" s="160"/>
      <c r="K81" s="161"/>
      <c r="L81" s="161"/>
      <c r="M81" s="161"/>
      <c r="X81" s="157"/>
      <c r="Y81" s="156"/>
      <c r="Z81" s="155"/>
    </row>
    <row r="82" spans="1:26" s="158" customFormat="1">
      <c r="A82" s="155"/>
      <c r="B82" s="155"/>
      <c r="C82" s="155"/>
      <c r="D82" s="155"/>
      <c r="E82" s="155"/>
      <c r="F82" s="155"/>
      <c r="G82" s="155"/>
      <c r="H82" s="155"/>
      <c r="I82" s="155"/>
      <c r="J82" s="160"/>
      <c r="K82" s="161"/>
      <c r="L82" s="161"/>
      <c r="M82" s="161"/>
      <c r="X82" s="157"/>
      <c r="Y82" s="156"/>
      <c r="Z82" s="155"/>
    </row>
    <row r="83" spans="1:26" s="158" customFormat="1">
      <c r="A83" s="155"/>
      <c r="B83" s="155"/>
      <c r="C83" s="155"/>
      <c r="D83" s="155"/>
      <c r="E83" s="155"/>
      <c r="F83" s="155"/>
      <c r="G83" s="155"/>
      <c r="H83" s="155"/>
      <c r="I83" s="155"/>
      <c r="J83" s="160"/>
      <c r="K83" s="161"/>
      <c r="L83" s="161"/>
      <c r="M83" s="161"/>
      <c r="X83" s="157"/>
      <c r="Y83" s="156"/>
      <c r="Z83" s="155"/>
    </row>
    <row r="84" spans="1:26" s="158" customFormat="1">
      <c r="A84" s="155"/>
      <c r="B84" s="155"/>
      <c r="C84" s="155"/>
      <c r="D84" s="155"/>
      <c r="E84" s="155"/>
      <c r="F84" s="155"/>
      <c r="G84" s="155"/>
      <c r="H84" s="155"/>
      <c r="I84" s="155"/>
      <c r="J84" s="160"/>
      <c r="K84" s="161"/>
      <c r="L84" s="161"/>
      <c r="M84" s="161"/>
      <c r="X84" s="157"/>
      <c r="Y84" s="156"/>
      <c r="Z84" s="155"/>
    </row>
    <row r="85" spans="1:26" s="158" customFormat="1">
      <c r="A85" s="155"/>
      <c r="B85" s="155"/>
      <c r="C85" s="155"/>
      <c r="D85" s="155"/>
      <c r="E85" s="155"/>
      <c r="F85" s="155"/>
      <c r="G85" s="155"/>
      <c r="H85" s="155"/>
      <c r="I85" s="155"/>
      <c r="J85" s="160"/>
      <c r="K85" s="161"/>
      <c r="L85" s="161"/>
      <c r="M85" s="161"/>
      <c r="X85" s="157"/>
      <c r="Y85" s="156"/>
      <c r="Z85" s="155"/>
    </row>
  </sheetData>
  <mergeCells count="24">
    <mergeCell ref="A5:Y5"/>
    <mergeCell ref="Y6:Y7"/>
    <mergeCell ref="P6:P7"/>
    <mergeCell ref="Q6:Q7"/>
    <mergeCell ref="R6:S6"/>
    <mergeCell ref="T6:T7"/>
    <mergeCell ref="U6:V6"/>
    <mergeCell ref="W6:W7"/>
    <mergeCell ref="X6:X7"/>
    <mergeCell ref="M6:M7"/>
    <mergeCell ref="N6:N7"/>
    <mergeCell ref="O6:O7"/>
    <mergeCell ref="A6:A7"/>
    <mergeCell ref="B6:B7"/>
    <mergeCell ref="C6:C7"/>
    <mergeCell ref="D6:D7"/>
    <mergeCell ref="J6:J7"/>
    <mergeCell ref="K6:K7"/>
    <mergeCell ref="L6:L7"/>
    <mergeCell ref="E6:E7"/>
    <mergeCell ref="F6:F7"/>
    <mergeCell ref="G6:G7"/>
    <mergeCell ref="H6:H7"/>
    <mergeCell ref="I6:I7"/>
  </mergeCells>
  <printOptions horizontalCentered="1"/>
  <pageMargins left="0.70866141732283472" right="0.70866141732283472" top="0.78740157480314965" bottom="0.78740157480314965" header="0.31496062992125984" footer="0.31496062992125984"/>
  <pageSetup paperSize="9" scale="36" firstPageNumber="134"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Z132"/>
  <sheetViews>
    <sheetView showGridLines="0" view="pageBreakPreview" zoomScale="70" zoomScaleNormal="70" zoomScaleSheetLayoutView="70" workbookViewId="0">
      <pane ySplit="8" topLeftCell="A9" activePane="bottomLeft" state="frozen"/>
      <selection activeCell="C21" sqref="C21"/>
      <selection pane="bottomLeft" activeCell="C21" sqref="C21"/>
    </sheetView>
  </sheetViews>
  <sheetFormatPr defaultColWidth="9.28515625" defaultRowHeight="15" outlineLevelCol="1"/>
  <cols>
    <col min="1" max="1" width="5.7109375" style="155" customWidth="1"/>
    <col min="2" max="2" width="18.7109375" style="155" hidden="1" customWidth="1"/>
    <col min="3" max="3" width="7" style="155" hidden="1" customWidth="1" outlineLevel="1"/>
    <col min="4" max="4" width="7.28515625" style="155" hidden="1" customWidth="1" outlineLevel="1"/>
    <col min="5" max="5" width="7.7109375" style="155" customWidth="1" outlineLevel="1"/>
    <col min="6" max="6" width="16.42578125" style="155" hidden="1" customWidth="1" outlineLevel="1"/>
    <col min="7" max="7" width="46.7109375" style="155" customWidth="1" collapsed="1"/>
    <col min="8" max="8" width="46.28515625" style="155" customWidth="1"/>
    <col min="9" max="9" width="7.28515625" style="155" customWidth="1"/>
    <col min="10" max="10" width="14.7109375" style="160" customWidth="1"/>
    <col min="11" max="12" width="14.7109375" style="158" customWidth="1"/>
    <col min="13" max="13" width="13.5703125" style="158" customWidth="1"/>
    <col min="14" max="14" width="13.7109375" style="158" customWidth="1"/>
    <col min="15" max="15" width="14.7109375" style="158" customWidth="1"/>
    <col min="16" max="16" width="16.140625" style="158" customWidth="1"/>
    <col min="17" max="17" width="16.7109375" style="158" customWidth="1"/>
    <col min="18" max="18" width="18" style="158" customWidth="1"/>
    <col min="19" max="19" width="17.42578125" style="158" customWidth="1"/>
    <col min="20" max="22" width="14.7109375" style="158" customWidth="1"/>
    <col min="23" max="23" width="14.42578125" style="158" customWidth="1"/>
    <col min="24" max="24" width="10.5703125" style="157" hidden="1" customWidth="1"/>
    <col min="25" max="25" width="21.42578125" style="156" customWidth="1"/>
    <col min="26" max="26" width="28.28515625" style="155" customWidth="1"/>
    <col min="27" max="16384" width="9.28515625" style="155"/>
  </cols>
  <sheetData>
    <row r="1" spans="1:26" ht="18">
      <c r="A1" s="1" t="s">
        <v>643</v>
      </c>
      <c r="B1" s="2"/>
      <c r="C1" s="2"/>
      <c r="D1" s="2"/>
      <c r="E1" s="2"/>
      <c r="F1" s="214"/>
      <c r="G1" s="3"/>
      <c r="H1" s="4"/>
      <c r="I1" s="2"/>
      <c r="K1" s="157"/>
      <c r="N1" s="7"/>
      <c r="O1" s="7"/>
      <c r="Q1" s="7"/>
      <c r="R1" s="7"/>
      <c r="S1" s="7"/>
      <c r="T1" s="8"/>
      <c r="U1" s="199"/>
      <c r="V1" s="155"/>
      <c r="W1" s="155"/>
      <c r="X1" s="204"/>
      <c r="Y1" s="155"/>
    </row>
    <row r="2" spans="1:26" ht="18">
      <c r="A2" s="211" t="s">
        <v>195</v>
      </c>
      <c r="B2" s="11"/>
      <c r="C2" s="11"/>
      <c r="F2" s="208"/>
      <c r="G2" s="210" t="s">
        <v>644</v>
      </c>
      <c r="H2" s="419" t="s">
        <v>656</v>
      </c>
      <c r="I2" s="28"/>
      <c r="K2" s="157"/>
      <c r="N2" s="13"/>
      <c r="O2" s="13"/>
      <c r="Q2" s="13"/>
      <c r="R2" s="13"/>
      <c r="S2" s="13"/>
      <c r="T2" s="14"/>
      <c r="U2" s="199"/>
      <c r="V2" s="155"/>
      <c r="W2" s="155"/>
      <c r="X2" s="204"/>
      <c r="Y2" s="155"/>
    </row>
    <row r="3" spans="1:26" ht="15.75">
      <c r="A3" s="295"/>
      <c r="B3" s="12" t="s">
        <v>388</v>
      </c>
      <c r="C3" s="11"/>
      <c r="F3" s="208"/>
      <c r="G3" s="433" t="s">
        <v>17</v>
      </c>
      <c r="H3" s="293"/>
      <c r="I3" s="28"/>
      <c r="K3" s="157"/>
      <c r="N3" s="13"/>
      <c r="O3" s="13"/>
      <c r="Q3" s="13"/>
      <c r="R3" s="13"/>
      <c r="S3" s="13"/>
      <c r="T3" s="14"/>
      <c r="U3" s="199"/>
      <c r="V3" s="155"/>
      <c r="W3" s="155"/>
      <c r="X3" s="204"/>
      <c r="Y3" s="155"/>
    </row>
    <row r="4" spans="1:26" ht="17.25" customHeight="1">
      <c r="A4" s="292"/>
      <c r="B4" s="202"/>
      <c r="C4" s="202"/>
      <c r="D4" s="202"/>
      <c r="E4" s="202"/>
      <c r="F4" s="202"/>
      <c r="G4" s="202"/>
      <c r="H4" s="202"/>
      <c r="I4" s="202"/>
      <c r="J4" s="202"/>
      <c r="K4" s="202"/>
      <c r="L4" s="203"/>
      <c r="M4" s="202"/>
      <c r="N4" s="203"/>
      <c r="O4" s="202"/>
      <c r="P4" s="202"/>
      <c r="Q4" s="202"/>
      <c r="R4" s="202"/>
      <c r="S4" s="202"/>
      <c r="T4" s="202"/>
      <c r="U4" s="202"/>
      <c r="V4" s="202"/>
      <c r="W4" s="201" t="s">
        <v>19</v>
      </c>
      <c r="Z4" s="199"/>
    </row>
    <row r="5" spans="1:26" ht="25.5" customHeight="1">
      <c r="A5" s="632" t="s">
        <v>657</v>
      </c>
      <c r="B5" s="632"/>
      <c r="C5" s="632"/>
      <c r="D5" s="632"/>
      <c r="E5" s="632"/>
      <c r="F5" s="632"/>
      <c r="G5" s="632"/>
      <c r="H5" s="632"/>
      <c r="I5" s="632"/>
      <c r="J5" s="632"/>
      <c r="K5" s="632"/>
      <c r="L5" s="632"/>
      <c r="M5" s="632"/>
      <c r="N5" s="632"/>
      <c r="O5" s="632"/>
      <c r="P5" s="632"/>
      <c r="Q5" s="632"/>
      <c r="R5" s="632"/>
      <c r="S5" s="632"/>
      <c r="T5" s="632"/>
      <c r="U5" s="632"/>
      <c r="V5" s="632"/>
      <c r="W5" s="632"/>
      <c r="X5" s="632"/>
      <c r="Y5" s="632"/>
      <c r="Z5" s="632"/>
    </row>
    <row r="6" spans="1:26" ht="25.5" customHeight="1">
      <c r="A6" s="633" t="s">
        <v>0</v>
      </c>
      <c r="B6" s="633" t="s">
        <v>1</v>
      </c>
      <c r="C6" s="634" t="s">
        <v>3</v>
      </c>
      <c r="D6" s="634" t="s">
        <v>4</v>
      </c>
      <c r="E6" s="634" t="s">
        <v>22</v>
      </c>
      <c r="F6" s="634" t="s">
        <v>2</v>
      </c>
      <c r="G6" s="634" t="s">
        <v>6</v>
      </c>
      <c r="H6" s="635" t="s">
        <v>7</v>
      </c>
      <c r="I6" s="644" t="s">
        <v>8</v>
      </c>
      <c r="J6" s="635" t="s">
        <v>9</v>
      </c>
      <c r="K6" s="635" t="s">
        <v>15</v>
      </c>
      <c r="L6" s="635" t="s">
        <v>267</v>
      </c>
      <c r="M6" s="635" t="s">
        <v>266</v>
      </c>
      <c r="N6" s="635" t="s">
        <v>283</v>
      </c>
      <c r="O6" s="636" t="s">
        <v>265</v>
      </c>
      <c r="P6" s="654" t="s">
        <v>264</v>
      </c>
      <c r="Q6" s="654" t="s">
        <v>338</v>
      </c>
      <c r="R6" s="652" t="s">
        <v>261</v>
      </c>
      <c r="S6" s="652"/>
      <c r="T6" s="654" t="s">
        <v>282</v>
      </c>
      <c r="U6" s="652" t="s">
        <v>261</v>
      </c>
      <c r="V6" s="652"/>
      <c r="W6" s="636" t="s">
        <v>29</v>
      </c>
      <c r="X6" s="636" t="s">
        <v>246</v>
      </c>
      <c r="Y6" s="653" t="s">
        <v>11</v>
      </c>
      <c r="Z6" s="653"/>
    </row>
    <row r="7" spans="1:26" ht="81" customHeight="1">
      <c r="A7" s="633"/>
      <c r="B7" s="633"/>
      <c r="C7" s="634"/>
      <c r="D7" s="634"/>
      <c r="E7" s="634"/>
      <c r="F7" s="634"/>
      <c r="G7" s="634"/>
      <c r="H7" s="635"/>
      <c r="I7" s="644"/>
      <c r="J7" s="635"/>
      <c r="K7" s="635"/>
      <c r="L7" s="635"/>
      <c r="M7" s="635"/>
      <c r="N7" s="635"/>
      <c r="O7" s="636"/>
      <c r="P7" s="654"/>
      <c r="Q7" s="654"/>
      <c r="R7" s="511" t="s">
        <v>260</v>
      </c>
      <c r="S7" s="511" t="s">
        <v>281</v>
      </c>
      <c r="T7" s="654"/>
      <c r="U7" s="511" t="s">
        <v>257</v>
      </c>
      <c r="V7" s="511" t="s">
        <v>256</v>
      </c>
      <c r="W7" s="636"/>
      <c r="X7" s="636"/>
      <c r="Y7" s="653"/>
      <c r="Z7" s="653"/>
    </row>
    <row r="8" spans="1:26" s="185" customFormat="1" ht="25.5" customHeight="1">
      <c r="A8" s="55" t="s">
        <v>13</v>
      </c>
      <c r="B8" s="55"/>
      <c r="C8" s="55"/>
      <c r="D8" s="55"/>
      <c r="E8" s="55"/>
      <c r="F8" s="55"/>
      <c r="G8" s="55"/>
      <c r="H8" s="55"/>
      <c r="I8" s="55"/>
      <c r="J8" s="55"/>
      <c r="K8" s="29">
        <f>K21+K36+K48+K61</f>
        <v>19976.599999999999</v>
      </c>
      <c r="L8" s="29">
        <f>L21+L36+L48+L61</f>
        <v>18240.310000000001</v>
      </c>
      <c r="M8" s="29">
        <f>M21+M36+M48+M61</f>
        <v>1736.99</v>
      </c>
      <c r="N8" s="29"/>
      <c r="O8" s="29">
        <f t="shared" ref="O8:W8" si="0">O21+O36+O48+O61</f>
        <v>8083</v>
      </c>
      <c r="P8" s="198">
        <f t="shared" si="0"/>
        <v>5653.2</v>
      </c>
      <c r="Q8" s="198">
        <f t="shared" si="0"/>
        <v>3707</v>
      </c>
      <c r="R8" s="198">
        <f t="shared" si="0"/>
        <v>3707</v>
      </c>
      <c r="S8" s="198">
        <f t="shared" si="0"/>
        <v>0</v>
      </c>
      <c r="T8" s="198">
        <f t="shared" si="0"/>
        <v>1946</v>
      </c>
      <c r="U8" s="198">
        <f t="shared" si="0"/>
        <v>1946</v>
      </c>
      <c r="V8" s="198">
        <f t="shared" si="0"/>
        <v>0</v>
      </c>
      <c r="W8" s="29">
        <f t="shared" si="0"/>
        <v>6240.4</v>
      </c>
      <c r="X8" s="40"/>
      <c r="Y8" s="739"/>
      <c r="Z8" s="739"/>
    </row>
    <row r="9" spans="1:26" s="174" customFormat="1" ht="51">
      <c r="A9" s="512">
        <v>1</v>
      </c>
      <c r="B9" s="193" t="s">
        <v>224</v>
      </c>
      <c r="C9" s="512">
        <v>4357</v>
      </c>
      <c r="D9" s="512">
        <v>5011</v>
      </c>
      <c r="E9" s="512">
        <v>50</v>
      </c>
      <c r="F9" s="184">
        <v>60010101001</v>
      </c>
      <c r="G9" s="277" t="s">
        <v>478</v>
      </c>
      <c r="H9" s="182" t="s">
        <v>492</v>
      </c>
      <c r="I9" s="181" t="s">
        <v>436</v>
      </c>
      <c r="J9" s="181" t="s">
        <v>436</v>
      </c>
      <c r="K9" s="437">
        <v>3277</v>
      </c>
      <c r="L9" s="437">
        <f t="shared" ref="L9:L18" si="1">K9*0.95</f>
        <v>3113.1499999999996</v>
      </c>
      <c r="M9" s="437">
        <f t="shared" ref="M9:M18" si="2">K9*0.05</f>
        <v>163.85000000000002</v>
      </c>
      <c r="N9" s="582" t="s">
        <v>480</v>
      </c>
      <c r="O9" s="164">
        <v>1491</v>
      </c>
      <c r="P9" s="517">
        <v>450</v>
      </c>
      <c r="Q9" s="165">
        <v>405</v>
      </c>
      <c r="R9" s="164">
        <v>405</v>
      </c>
      <c r="S9" s="164">
        <v>0</v>
      </c>
      <c r="T9" s="163">
        <v>45</v>
      </c>
      <c r="U9" s="513">
        <v>45</v>
      </c>
      <c r="V9" s="513">
        <v>0</v>
      </c>
      <c r="W9" s="513">
        <f t="shared" ref="W9:W20" si="3">K9-O9-P9</f>
        <v>1336</v>
      </c>
      <c r="X9" s="671"/>
      <c r="Y9" s="189" t="s">
        <v>479</v>
      </c>
      <c r="Z9" s="189" t="s">
        <v>434</v>
      </c>
    </row>
    <row r="10" spans="1:26" s="174" customFormat="1" ht="60">
      <c r="A10" s="512">
        <v>2</v>
      </c>
      <c r="B10" s="193" t="s">
        <v>224</v>
      </c>
      <c r="C10" s="512"/>
      <c r="D10" s="512">
        <v>5031</v>
      </c>
      <c r="E10" s="512">
        <v>50</v>
      </c>
      <c r="F10" s="184">
        <v>60010101001</v>
      </c>
      <c r="G10" s="277" t="s">
        <v>478</v>
      </c>
      <c r="H10" s="182" t="s">
        <v>491</v>
      </c>
      <c r="I10" s="181" t="s">
        <v>436</v>
      </c>
      <c r="J10" s="181" t="s">
        <v>436</v>
      </c>
      <c r="K10" s="437">
        <v>813</v>
      </c>
      <c r="L10" s="437">
        <f t="shared" si="1"/>
        <v>772.34999999999991</v>
      </c>
      <c r="M10" s="437">
        <f t="shared" si="2"/>
        <v>40.650000000000006</v>
      </c>
      <c r="N10" s="582" t="s">
        <v>480</v>
      </c>
      <c r="O10" s="164">
        <v>372</v>
      </c>
      <c r="P10" s="517">
        <v>112</v>
      </c>
      <c r="Q10" s="165">
        <v>101</v>
      </c>
      <c r="R10" s="164">
        <v>101</v>
      </c>
      <c r="S10" s="164">
        <v>0</v>
      </c>
      <c r="T10" s="163">
        <v>11</v>
      </c>
      <c r="U10" s="513">
        <v>11</v>
      </c>
      <c r="V10" s="513">
        <v>0</v>
      </c>
      <c r="W10" s="513">
        <f t="shared" si="3"/>
        <v>329</v>
      </c>
      <c r="X10" s="671"/>
      <c r="Y10" s="189" t="s">
        <v>479</v>
      </c>
      <c r="Z10" s="189" t="s">
        <v>434</v>
      </c>
    </row>
    <row r="11" spans="1:26" s="174" customFormat="1" ht="60">
      <c r="A11" s="512">
        <v>3</v>
      </c>
      <c r="B11" s="193" t="s">
        <v>224</v>
      </c>
      <c r="C11" s="512"/>
      <c r="D11" s="193">
        <v>5032</v>
      </c>
      <c r="E11" s="512">
        <v>50</v>
      </c>
      <c r="F11" s="184">
        <v>60010101001</v>
      </c>
      <c r="G11" s="277" t="s">
        <v>478</v>
      </c>
      <c r="H11" s="182" t="s">
        <v>490</v>
      </c>
      <c r="I11" s="181" t="s">
        <v>436</v>
      </c>
      <c r="J11" s="181" t="s">
        <v>436</v>
      </c>
      <c r="K11" s="437">
        <v>295</v>
      </c>
      <c r="L11" s="437">
        <f t="shared" si="1"/>
        <v>280.25</v>
      </c>
      <c r="M11" s="437">
        <f t="shared" si="2"/>
        <v>14.75</v>
      </c>
      <c r="N11" s="582" t="s">
        <v>480</v>
      </c>
      <c r="O11" s="164">
        <v>134</v>
      </c>
      <c r="P11" s="517">
        <v>41</v>
      </c>
      <c r="Q11" s="165">
        <v>37</v>
      </c>
      <c r="R11" s="164">
        <v>37</v>
      </c>
      <c r="S11" s="164">
        <v>0</v>
      </c>
      <c r="T11" s="163">
        <v>4</v>
      </c>
      <c r="U11" s="513">
        <v>4</v>
      </c>
      <c r="V11" s="513">
        <v>0</v>
      </c>
      <c r="W11" s="513">
        <f t="shared" si="3"/>
        <v>120</v>
      </c>
      <c r="X11" s="671"/>
      <c r="Y11" s="189" t="s">
        <v>479</v>
      </c>
      <c r="Z11" s="189" t="s">
        <v>434</v>
      </c>
    </row>
    <row r="12" spans="1:26" s="174" customFormat="1" ht="75">
      <c r="A12" s="512">
        <v>4</v>
      </c>
      <c r="B12" s="193" t="s">
        <v>224</v>
      </c>
      <c r="C12" s="512"/>
      <c r="D12" s="193">
        <v>5139</v>
      </c>
      <c r="E12" s="512">
        <v>51</v>
      </c>
      <c r="F12" s="184">
        <v>60010101001</v>
      </c>
      <c r="G12" s="277" t="s">
        <v>478</v>
      </c>
      <c r="H12" s="182" t="s">
        <v>489</v>
      </c>
      <c r="I12" s="181" t="s">
        <v>436</v>
      </c>
      <c r="J12" s="181" t="s">
        <v>436</v>
      </c>
      <c r="K12" s="437">
        <v>340</v>
      </c>
      <c r="L12" s="437">
        <f t="shared" si="1"/>
        <v>323</v>
      </c>
      <c r="M12" s="437">
        <f t="shared" si="2"/>
        <v>17</v>
      </c>
      <c r="N12" s="582" t="s">
        <v>480</v>
      </c>
      <c r="O12" s="164">
        <v>0</v>
      </c>
      <c r="P12" s="517">
        <v>303</v>
      </c>
      <c r="Q12" s="165">
        <v>273</v>
      </c>
      <c r="R12" s="164">
        <v>273</v>
      </c>
      <c r="S12" s="164">
        <v>0</v>
      </c>
      <c r="T12" s="163">
        <v>30</v>
      </c>
      <c r="U12" s="513">
        <v>30</v>
      </c>
      <c r="V12" s="513">
        <v>0</v>
      </c>
      <c r="W12" s="513">
        <f t="shared" si="3"/>
        <v>37</v>
      </c>
      <c r="X12" s="671"/>
      <c r="Y12" s="189" t="s">
        <v>479</v>
      </c>
      <c r="Z12" s="189" t="s">
        <v>434</v>
      </c>
    </row>
    <row r="13" spans="1:26" s="174" customFormat="1" ht="51">
      <c r="A13" s="512">
        <v>5</v>
      </c>
      <c r="B13" s="193" t="s">
        <v>224</v>
      </c>
      <c r="C13" s="512"/>
      <c r="D13" s="193">
        <v>5156</v>
      </c>
      <c r="E13" s="512">
        <v>51</v>
      </c>
      <c r="F13" s="184">
        <v>60010101001</v>
      </c>
      <c r="G13" s="277" t="s">
        <v>478</v>
      </c>
      <c r="H13" s="182" t="s">
        <v>488</v>
      </c>
      <c r="I13" s="181" t="s">
        <v>436</v>
      </c>
      <c r="J13" s="181" t="s">
        <v>436</v>
      </c>
      <c r="K13" s="437">
        <v>40</v>
      </c>
      <c r="L13" s="437">
        <f t="shared" si="1"/>
        <v>38</v>
      </c>
      <c r="M13" s="437">
        <f t="shared" si="2"/>
        <v>2</v>
      </c>
      <c r="N13" s="582" t="s">
        <v>480</v>
      </c>
      <c r="O13" s="164">
        <v>2</v>
      </c>
      <c r="P13" s="517">
        <v>17</v>
      </c>
      <c r="Q13" s="165">
        <v>15</v>
      </c>
      <c r="R13" s="164">
        <v>15</v>
      </c>
      <c r="S13" s="164">
        <v>0</v>
      </c>
      <c r="T13" s="163">
        <v>2</v>
      </c>
      <c r="U13" s="513">
        <v>2</v>
      </c>
      <c r="V13" s="513">
        <v>0</v>
      </c>
      <c r="W13" s="513">
        <f t="shared" si="3"/>
        <v>21</v>
      </c>
      <c r="X13" s="671"/>
      <c r="Y13" s="189" t="s">
        <v>479</v>
      </c>
      <c r="Z13" s="189" t="s">
        <v>434</v>
      </c>
    </row>
    <row r="14" spans="1:26" s="174" customFormat="1" ht="90" customHeight="1">
      <c r="A14" s="512">
        <v>6</v>
      </c>
      <c r="B14" s="193" t="s">
        <v>224</v>
      </c>
      <c r="C14" s="512"/>
      <c r="D14" s="193">
        <v>5164</v>
      </c>
      <c r="E14" s="512">
        <v>51</v>
      </c>
      <c r="F14" s="184">
        <v>60010101001</v>
      </c>
      <c r="G14" s="277" t="s">
        <v>478</v>
      </c>
      <c r="H14" s="182" t="s">
        <v>487</v>
      </c>
      <c r="I14" s="181" t="s">
        <v>436</v>
      </c>
      <c r="J14" s="181" t="s">
        <v>436</v>
      </c>
      <c r="K14" s="437">
        <v>80</v>
      </c>
      <c r="L14" s="437">
        <f t="shared" si="1"/>
        <v>76</v>
      </c>
      <c r="M14" s="437">
        <f t="shared" si="2"/>
        <v>4</v>
      </c>
      <c r="N14" s="582" t="s">
        <v>480</v>
      </c>
      <c r="O14" s="164">
        <v>0</v>
      </c>
      <c r="P14" s="517">
        <v>70</v>
      </c>
      <c r="Q14" s="165">
        <v>63</v>
      </c>
      <c r="R14" s="164">
        <v>63</v>
      </c>
      <c r="S14" s="164">
        <v>0</v>
      </c>
      <c r="T14" s="163">
        <v>7</v>
      </c>
      <c r="U14" s="513">
        <v>7</v>
      </c>
      <c r="V14" s="513">
        <v>0</v>
      </c>
      <c r="W14" s="513">
        <f t="shared" si="3"/>
        <v>10</v>
      </c>
      <c r="X14" s="671"/>
      <c r="Y14" s="189" t="s">
        <v>479</v>
      </c>
      <c r="Z14" s="189" t="s">
        <v>434</v>
      </c>
    </row>
    <row r="15" spans="1:26" s="174" customFormat="1" ht="165">
      <c r="A15" s="512">
        <v>7</v>
      </c>
      <c r="B15" s="193" t="s">
        <v>224</v>
      </c>
      <c r="C15" s="512"/>
      <c r="D15" s="193">
        <v>5167</v>
      </c>
      <c r="E15" s="512">
        <v>51</v>
      </c>
      <c r="F15" s="184">
        <v>60010101001</v>
      </c>
      <c r="G15" s="277" t="s">
        <v>478</v>
      </c>
      <c r="H15" s="182" t="s">
        <v>486</v>
      </c>
      <c r="I15" s="181" t="s">
        <v>436</v>
      </c>
      <c r="J15" s="181" t="s">
        <v>436</v>
      </c>
      <c r="K15" s="437">
        <v>23</v>
      </c>
      <c r="L15" s="437">
        <f t="shared" si="1"/>
        <v>21.849999999999998</v>
      </c>
      <c r="M15" s="437">
        <f t="shared" si="2"/>
        <v>1.1500000000000001</v>
      </c>
      <c r="N15" s="582" t="s">
        <v>480</v>
      </c>
      <c r="O15" s="164">
        <v>0</v>
      </c>
      <c r="P15" s="517">
        <v>23</v>
      </c>
      <c r="Q15" s="165">
        <v>21</v>
      </c>
      <c r="R15" s="164">
        <v>21</v>
      </c>
      <c r="S15" s="164">
        <v>0</v>
      </c>
      <c r="T15" s="163">
        <v>2</v>
      </c>
      <c r="U15" s="513">
        <v>2</v>
      </c>
      <c r="V15" s="513">
        <v>0</v>
      </c>
      <c r="W15" s="513">
        <f t="shared" si="3"/>
        <v>0</v>
      </c>
      <c r="X15" s="671"/>
      <c r="Y15" s="189" t="s">
        <v>479</v>
      </c>
      <c r="Z15" s="189" t="s">
        <v>434</v>
      </c>
    </row>
    <row r="16" spans="1:26" s="174" customFormat="1" ht="247.9" customHeight="1">
      <c r="A16" s="512">
        <v>8</v>
      </c>
      <c r="B16" s="193" t="s">
        <v>224</v>
      </c>
      <c r="C16" s="512"/>
      <c r="D16" s="193">
        <v>5169</v>
      </c>
      <c r="E16" s="512">
        <v>51</v>
      </c>
      <c r="F16" s="184">
        <v>60010101001</v>
      </c>
      <c r="G16" s="277" t="s">
        <v>478</v>
      </c>
      <c r="H16" s="182" t="s">
        <v>485</v>
      </c>
      <c r="I16" s="181" t="s">
        <v>436</v>
      </c>
      <c r="J16" s="181" t="s">
        <v>436</v>
      </c>
      <c r="K16" s="437">
        <v>280</v>
      </c>
      <c r="L16" s="437">
        <f t="shared" si="1"/>
        <v>266</v>
      </c>
      <c r="M16" s="437">
        <f t="shared" si="2"/>
        <v>14</v>
      </c>
      <c r="N16" s="582" t="s">
        <v>480</v>
      </c>
      <c r="O16" s="164">
        <v>32</v>
      </c>
      <c r="P16" s="517">
        <v>166</v>
      </c>
      <c r="Q16" s="165">
        <v>149</v>
      </c>
      <c r="R16" s="164">
        <v>149</v>
      </c>
      <c r="S16" s="164">
        <v>0</v>
      </c>
      <c r="T16" s="163">
        <v>17</v>
      </c>
      <c r="U16" s="513">
        <v>17</v>
      </c>
      <c r="V16" s="513">
        <v>0</v>
      </c>
      <c r="W16" s="513">
        <f t="shared" si="3"/>
        <v>82</v>
      </c>
      <c r="X16" s="671"/>
      <c r="Y16" s="189" t="s">
        <v>479</v>
      </c>
      <c r="Z16" s="189" t="s">
        <v>434</v>
      </c>
    </row>
    <row r="17" spans="1:26" s="174" customFormat="1" ht="51">
      <c r="A17" s="512">
        <v>9</v>
      </c>
      <c r="B17" s="193"/>
      <c r="C17" s="512"/>
      <c r="D17" s="193">
        <v>5173</v>
      </c>
      <c r="E17" s="512">
        <v>51</v>
      </c>
      <c r="F17" s="184">
        <v>60010101001</v>
      </c>
      <c r="G17" s="277" t="s">
        <v>478</v>
      </c>
      <c r="H17" s="182" t="s">
        <v>484</v>
      </c>
      <c r="I17" s="181" t="s">
        <v>436</v>
      </c>
      <c r="J17" s="181" t="s">
        <v>436</v>
      </c>
      <c r="K17" s="437">
        <v>70</v>
      </c>
      <c r="L17" s="437">
        <f t="shared" si="1"/>
        <v>66.5</v>
      </c>
      <c r="M17" s="437">
        <f t="shared" si="2"/>
        <v>3.5</v>
      </c>
      <c r="N17" s="582" t="s">
        <v>480</v>
      </c>
      <c r="O17" s="164">
        <v>29</v>
      </c>
      <c r="P17" s="517">
        <v>30</v>
      </c>
      <c r="Q17" s="165">
        <v>27</v>
      </c>
      <c r="R17" s="164">
        <v>27</v>
      </c>
      <c r="S17" s="164">
        <v>0</v>
      </c>
      <c r="T17" s="163">
        <v>3</v>
      </c>
      <c r="U17" s="513">
        <v>3</v>
      </c>
      <c r="V17" s="513">
        <v>0</v>
      </c>
      <c r="W17" s="513">
        <f t="shared" si="3"/>
        <v>11</v>
      </c>
      <c r="X17" s="671"/>
      <c r="Y17" s="189" t="s">
        <v>479</v>
      </c>
      <c r="Z17" s="189" t="s">
        <v>434</v>
      </c>
    </row>
    <row r="18" spans="1:26" s="174" customFormat="1" ht="135">
      <c r="A18" s="512">
        <v>10</v>
      </c>
      <c r="B18" s="193"/>
      <c r="C18" s="512"/>
      <c r="D18" s="193">
        <v>5175</v>
      </c>
      <c r="E18" s="512">
        <v>51</v>
      </c>
      <c r="F18" s="184">
        <v>60010101001</v>
      </c>
      <c r="G18" s="277" t="s">
        <v>478</v>
      </c>
      <c r="H18" s="182" t="s">
        <v>483</v>
      </c>
      <c r="I18" s="181" t="s">
        <v>436</v>
      </c>
      <c r="J18" s="181" t="s">
        <v>436</v>
      </c>
      <c r="K18" s="437">
        <v>106</v>
      </c>
      <c r="L18" s="437">
        <f t="shared" si="1"/>
        <v>100.69999999999999</v>
      </c>
      <c r="M18" s="437">
        <f t="shared" si="2"/>
        <v>5.3000000000000007</v>
      </c>
      <c r="N18" s="582" t="s">
        <v>480</v>
      </c>
      <c r="O18" s="164">
        <v>0</v>
      </c>
      <c r="P18" s="517">
        <v>70</v>
      </c>
      <c r="Q18" s="165">
        <v>63</v>
      </c>
      <c r="R18" s="164">
        <v>63</v>
      </c>
      <c r="S18" s="164">
        <v>0</v>
      </c>
      <c r="T18" s="163">
        <v>7</v>
      </c>
      <c r="U18" s="513">
        <v>7</v>
      </c>
      <c r="V18" s="513">
        <v>0</v>
      </c>
      <c r="W18" s="513">
        <f t="shared" si="3"/>
        <v>36</v>
      </c>
      <c r="X18" s="671"/>
      <c r="Y18" s="189" t="s">
        <v>479</v>
      </c>
      <c r="Z18" s="189" t="s">
        <v>434</v>
      </c>
    </row>
    <row r="19" spans="1:26" s="174" customFormat="1" ht="51">
      <c r="A19" s="512">
        <v>11</v>
      </c>
      <c r="B19" s="193" t="s">
        <v>224</v>
      </c>
      <c r="C19" s="512"/>
      <c r="D19" s="193">
        <v>5176</v>
      </c>
      <c r="E19" s="512">
        <v>51</v>
      </c>
      <c r="F19" s="184">
        <v>60010101001</v>
      </c>
      <c r="G19" s="277" t="s">
        <v>478</v>
      </c>
      <c r="H19" s="182" t="s">
        <v>482</v>
      </c>
      <c r="I19" s="181" t="s">
        <v>436</v>
      </c>
      <c r="J19" s="181" t="s">
        <v>436</v>
      </c>
      <c r="K19" s="437">
        <v>8</v>
      </c>
      <c r="L19" s="437">
        <v>7</v>
      </c>
      <c r="M19" s="437">
        <v>1</v>
      </c>
      <c r="N19" s="582" t="s">
        <v>480</v>
      </c>
      <c r="O19" s="164">
        <v>0</v>
      </c>
      <c r="P19" s="517">
        <v>8.1999999999999993</v>
      </c>
      <c r="Q19" s="165">
        <v>7</v>
      </c>
      <c r="R19" s="164">
        <v>7</v>
      </c>
      <c r="S19" s="164">
        <v>0</v>
      </c>
      <c r="T19" s="163">
        <v>1</v>
      </c>
      <c r="U19" s="513">
        <v>1</v>
      </c>
      <c r="V19" s="513">
        <v>0</v>
      </c>
      <c r="W19" s="513">
        <f t="shared" si="3"/>
        <v>-0.19999999999999929</v>
      </c>
      <c r="X19" s="671"/>
      <c r="Y19" s="189" t="s">
        <v>479</v>
      </c>
      <c r="Z19" s="189" t="s">
        <v>434</v>
      </c>
    </row>
    <row r="20" spans="1:26" s="174" customFormat="1" ht="51">
      <c r="A20" s="512">
        <v>12</v>
      </c>
      <c r="B20" s="193" t="s">
        <v>224</v>
      </c>
      <c r="C20" s="512"/>
      <c r="D20" s="193">
        <v>5424</v>
      </c>
      <c r="E20" s="512">
        <v>54</v>
      </c>
      <c r="F20" s="184">
        <v>60010101001</v>
      </c>
      <c r="G20" s="277" t="s">
        <v>478</v>
      </c>
      <c r="H20" s="182" t="s">
        <v>481</v>
      </c>
      <c r="I20" s="181" t="s">
        <v>436</v>
      </c>
      <c r="J20" s="181" t="s">
        <v>436</v>
      </c>
      <c r="K20" s="437">
        <v>40</v>
      </c>
      <c r="L20" s="437">
        <f>K20*0.95</f>
        <v>38</v>
      </c>
      <c r="M20" s="437">
        <f>K20*0.05</f>
        <v>2</v>
      </c>
      <c r="N20" s="582" t="s">
        <v>480</v>
      </c>
      <c r="O20" s="164">
        <v>20</v>
      </c>
      <c r="P20" s="517">
        <v>20</v>
      </c>
      <c r="Q20" s="165">
        <v>18</v>
      </c>
      <c r="R20" s="164">
        <v>18</v>
      </c>
      <c r="S20" s="164">
        <v>0</v>
      </c>
      <c r="T20" s="163">
        <v>2</v>
      </c>
      <c r="U20" s="513">
        <v>2</v>
      </c>
      <c r="V20" s="513">
        <v>0</v>
      </c>
      <c r="W20" s="513">
        <f t="shared" si="3"/>
        <v>0</v>
      </c>
      <c r="X20" s="671"/>
      <c r="Y20" s="189" t="s">
        <v>479</v>
      </c>
      <c r="Z20" s="189" t="s">
        <v>434</v>
      </c>
    </row>
    <row r="21" spans="1:26" s="174" customFormat="1" ht="31.5">
      <c r="A21" s="288"/>
      <c r="B21" s="444"/>
      <c r="C21" s="288"/>
      <c r="D21" s="444"/>
      <c r="E21" s="288"/>
      <c r="F21" s="281">
        <v>60010101001</v>
      </c>
      <c r="G21" s="408" t="s">
        <v>478</v>
      </c>
      <c r="H21" s="445" t="s">
        <v>432</v>
      </c>
      <c r="I21" s="446"/>
      <c r="J21" s="446"/>
      <c r="K21" s="447">
        <f>SUM(K9:K20)</f>
        <v>5372</v>
      </c>
      <c r="L21" s="447">
        <f>SUM(L9:L20)</f>
        <v>5102.8</v>
      </c>
      <c r="M21" s="447">
        <f>SUM(M9:M20)</f>
        <v>269.20000000000005</v>
      </c>
      <c r="N21" s="583"/>
      <c r="O21" s="286">
        <f t="shared" ref="O21:W21" si="4">SUM(O9:O20)</f>
        <v>2080</v>
      </c>
      <c r="P21" s="285">
        <f t="shared" si="4"/>
        <v>1310.2</v>
      </c>
      <c r="Q21" s="165">
        <f t="shared" si="4"/>
        <v>1179</v>
      </c>
      <c r="R21" s="286">
        <f t="shared" si="4"/>
        <v>1179</v>
      </c>
      <c r="S21" s="286">
        <f t="shared" si="4"/>
        <v>0</v>
      </c>
      <c r="T21" s="163">
        <f t="shared" si="4"/>
        <v>131</v>
      </c>
      <c r="U21" s="285">
        <f t="shared" si="4"/>
        <v>131</v>
      </c>
      <c r="V21" s="285">
        <f t="shared" si="4"/>
        <v>0</v>
      </c>
      <c r="W21" s="285">
        <f t="shared" si="4"/>
        <v>1981.8</v>
      </c>
      <c r="X21" s="284">
        <v>2</v>
      </c>
      <c r="Y21" s="291"/>
      <c r="Z21" s="189"/>
    </row>
    <row r="22" spans="1:26" s="174" customFormat="1" ht="63.75">
      <c r="A22" s="512">
        <v>13</v>
      </c>
      <c r="B22" s="193" t="s">
        <v>224</v>
      </c>
      <c r="C22" s="512"/>
      <c r="D22" s="512">
        <v>5011</v>
      </c>
      <c r="E22" s="512">
        <v>50</v>
      </c>
      <c r="F22" s="184">
        <v>60010101345</v>
      </c>
      <c r="G22" s="408" t="s">
        <v>454</v>
      </c>
      <c r="H22" s="182" t="s">
        <v>477</v>
      </c>
      <c r="I22" s="181" t="s">
        <v>436</v>
      </c>
      <c r="J22" s="181" t="s">
        <v>436</v>
      </c>
      <c r="K22" s="437">
        <f>1200.6-20</f>
        <v>1180.5999999999999</v>
      </c>
      <c r="L22" s="437">
        <f t="shared" ref="L22:L35" si="5">K22*0.85</f>
        <v>1003.5099999999999</v>
      </c>
      <c r="M22" s="437">
        <f t="shared" ref="M22:M30" si="6">K22*0.15</f>
        <v>177.08999999999997</v>
      </c>
      <c r="N22" s="584" t="s">
        <v>451</v>
      </c>
      <c r="O22" s="164">
        <v>694</v>
      </c>
      <c r="P22" s="289">
        <v>48</v>
      </c>
      <c r="Q22" s="165">
        <v>0</v>
      </c>
      <c r="R22" s="164">
        <v>0</v>
      </c>
      <c r="S22" s="164">
        <v>0</v>
      </c>
      <c r="T22" s="163">
        <v>48</v>
      </c>
      <c r="U22" s="513">
        <v>48</v>
      </c>
      <c r="V22" s="513">
        <v>0</v>
      </c>
      <c r="W22" s="513">
        <f t="shared" ref="W22:W35" si="7">K22-O22-P22</f>
        <v>438.59999999999991</v>
      </c>
      <c r="X22" s="527"/>
      <c r="Y22" s="189" t="s">
        <v>450</v>
      </c>
      <c r="Z22" s="189" t="s">
        <v>434</v>
      </c>
    </row>
    <row r="23" spans="1:26" s="174" customFormat="1" ht="63.75">
      <c r="A23" s="512">
        <v>14</v>
      </c>
      <c r="B23" s="193" t="s">
        <v>224</v>
      </c>
      <c r="C23" s="512"/>
      <c r="D23" s="512">
        <v>5021</v>
      </c>
      <c r="E23" s="512">
        <v>50</v>
      </c>
      <c r="F23" s="184">
        <v>60010101345</v>
      </c>
      <c r="G23" s="408" t="s">
        <v>454</v>
      </c>
      <c r="H23" s="182" t="s">
        <v>476</v>
      </c>
      <c r="I23" s="181" t="s">
        <v>436</v>
      </c>
      <c r="J23" s="181" t="s">
        <v>436</v>
      </c>
      <c r="K23" s="437">
        <v>388</v>
      </c>
      <c r="L23" s="437">
        <f t="shared" si="5"/>
        <v>329.8</v>
      </c>
      <c r="M23" s="437">
        <f t="shared" si="6"/>
        <v>58.199999999999996</v>
      </c>
      <c r="N23" s="584" t="s">
        <v>451</v>
      </c>
      <c r="O23" s="164">
        <v>380</v>
      </c>
      <c r="P23" s="289">
        <v>8</v>
      </c>
      <c r="Q23" s="165">
        <v>0</v>
      </c>
      <c r="R23" s="164">
        <v>0</v>
      </c>
      <c r="S23" s="164">
        <v>0</v>
      </c>
      <c r="T23" s="163">
        <v>8</v>
      </c>
      <c r="U23" s="513">
        <v>8</v>
      </c>
      <c r="V23" s="513">
        <v>0</v>
      </c>
      <c r="W23" s="513">
        <f t="shared" si="7"/>
        <v>0</v>
      </c>
      <c r="X23" s="671"/>
      <c r="Y23" s="189" t="s">
        <v>450</v>
      </c>
      <c r="Z23" s="189" t="s">
        <v>434</v>
      </c>
    </row>
    <row r="24" spans="1:26" s="174" customFormat="1" ht="75">
      <c r="A24" s="512">
        <v>15</v>
      </c>
      <c r="B24" s="193" t="s">
        <v>224</v>
      </c>
      <c r="C24" s="512"/>
      <c r="D24" s="512">
        <v>5031</v>
      </c>
      <c r="E24" s="512">
        <v>50</v>
      </c>
      <c r="F24" s="184">
        <v>60010101345</v>
      </c>
      <c r="G24" s="408" t="s">
        <v>454</v>
      </c>
      <c r="H24" s="182" t="s">
        <v>475</v>
      </c>
      <c r="I24" s="181" t="s">
        <v>436</v>
      </c>
      <c r="J24" s="181" t="s">
        <v>436</v>
      </c>
      <c r="K24" s="437">
        <v>373</v>
      </c>
      <c r="L24" s="437">
        <f t="shared" si="5"/>
        <v>317.05</v>
      </c>
      <c r="M24" s="437">
        <f t="shared" si="6"/>
        <v>55.949999999999996</v>
      </c>
      <c r="N24" s="584" t="s">
        <v>451</v>
      </c>
      <c r="O24" s="164">
        <v>159</v>
      </c>
      <c r="P24" s="289">
        <v>61</v>
      </c>
      <c r="Q24" s="165">
        <v>0</v>
      </c>
      <c r="R24" s="164">
        <v>0</v>
      </c>
      <c r="S24" s="164">
        <v>0</v>
      </c>
      <c r="T24" s="163">
        <v>61</v>
      </c>
      <c r="U24" s="513">
        <v>61</v>
      </c>
      <c r="V24" s="513">
        <v>0</v>
      </c>
      <c r="W24" s="513">
        <f t="shared" si="7"/>
        <v>153</v>
      </c>
      <c r="X24" s="671"/>
      <c r="Y24" s="189" t="s">
        <v>450</v>
      </c>
      <c r="Z24" s="189" t="s">
        <v>434</v>
      </c>
    </row>
    <row r="25" spans="1:26" s="174" customFormat="1" ht="75">
      <c r="A25" s="512">
        <v>16</v>
      </c>
      <c r="B25" s="193" t="s">
        <v>224</v>
      </c>
      <c r="C25" s="512"/>
      <c r="D25" s="512">
        <v>5032</v>
      </c>
      <c r="E25" s="512">
        <v>50</v>
      </c>
      <c r="F25" s="184">
        <v>60010101345</v>
      </c>
      <c r="G25" s="408" t="s">
        <v>454</v>
      </c>
      <c r="H25" s="182" t="s">
        <v>474</v>
      </c>
      <c r="I25" s="181" t="s">
        <v>436</v>
      </c>
      <c r="J25" s="181" t="s">
        <v>436</v>
      </c>
      <c r="K25" s="437">
        <v>135</v>
      </c>
      <c r="L25" s="437">
        <f t="shared" si="5"/>
        <v>114.75</v>
      </c>
      <c r="M25" s="437">
        <f t="shared" si="6"/>
        <v>20.25</v>
      </c>
      <c r="N25" s="584" t="s">
        <v>451</v>
      </c>
      <c r="O25" s="164">
        <v>58</v>
      </c>
      <c r="P25" s="289">
        <v>9</v>
      </c>
      <c r="Q25" s="165">
        <v>0</v>
      </c>
      <c r="R25" s="164">
        <v>0</v>
      </c>
      <c r="S25" s="164">
        <v>0</v>
      </c>
      <c r="T25" s="163">
        <v>9</v>
      </c>
      <c r="U25" s="513">
        <v>9</v>
      </c>
      <c r="V25" s="513">
        <v>0</v>
      </c>
      <c r="W25" s="513">
        <f t="shared" si="7"/>
        <v>68</v>
      </c>
      <c r="X25" s="671"/>
      <c r="Y25" s="189" t="s">
        <v>450</v>
      </c>
      <c r="Z25" s="189" t="s">
        <v>434</v>
      </c>
    </row>
    <row r="26" spans="1:26" s="174" customFormat="1" ht="63.75">
      <c r="A26" s="512">
        <v>17</v>
      </c>
      <c r="B26" s="193" t="s">
        <v>224</v>
      </c>
      <c r="C26" s="512"/>
      <c r="D26" s="512">
        <v>5042</v>
      </c>
      <c r="E26" s="512">
        <v>50</v>
      </c>
      <c r="F26" s="184">
        <v>60010101345</v>
      </c>
      <c r="G26" s="408" t="s">
        <v>454</v>
      </c>
      <c r="H26" s="182" t="s">
        <v>473</v>
      </c>
      <c r="I26" s="181" t="s">
        <v>436</v>
      </c>
      <c r="J26" s="181" t="s">
        <v>436</v>
      </c>
      <c r="K26" s="437">
        <v>80</v>
      </c>
      <c r="L26" s="437">
        <f t="shared" si="5"/>
        <v>68</v>
      </c>
      <c r="M26" s="437">
        <f t="shared" si="6"/>
        <v>12</v>
      </c>
      <c r="N26" s="584" t="s">
        <v>451</v>
      </c>
      <c r="O26" s="164">
        <v>0</v>
      </c>
      <c r="P26" s="289">
        <v>12</v>
      </c>
      <c r="Q26" s="165">
        <v>0</v>
      </c>
      <c r="R26" s="164">
        <v>0</v>
      </c>
      <c r="S26" s="164">
        <v>0</v>
      </c>
      <c r="T26" s="163">
        <v>12</v>
      </c>
      <c r="U26" s="513">
        <v>12</v>
      </c>
      <c r="V26" s="513">
        <v>0</v>
      </c>
      <c r="W26" s="513">
        <f t="shared" si="7"/>
        <v>68</v>
      </c>
      <c r="X26" s="671"/>
      <c r="Y26" s="189" t="s">
        <v>450</v>
      </c>
      <c r="Z26" s="189" t="s">
        <v>434</v>
      </c>
    </row>
    <row r="27" spans="1:26" s="174" customFormat="1" ht="63.75">
      <c r="A27" s="512">
        <v>18</v>
      </c>
      <c r="B27" s="193" t="s">
        <v>224</v>
      </c>
      <c r="C27" s="512"/>
      <c r="D27" s="512">
        <v>5156</v>
      </c>
      <c r="E27" s="512">
        <v>51</v>
      </c>
      <c r="F27" s="184">
        <v>60010101345</v>
      </c>
      <c r="G27" s="408" t="s">
        <v>454</v>
      </c>
      <c r="H27" s="182" t="s">
        <v>472</v>
      </c>
      <c r="I27" s="181" t="s">
        <v>436</v>
      </c>
      <c r="J27" s="181" t="s">
        <v>436</v>
      </c>
      <c r="K27" s="437">
        <v>30</v>
      </c>
      <c r="L27" s="437">
        <f t="shared" si="5"/>
        <v>25.5</v>
      </c>
      <c r="M27" s="437">
        <f t="shared" si="6"/>
        <v>4.5</v>
      </c>
      <c r="N27" s="584" t="s">
        <v>451</v>
      </c>
      <c r="O27" s="164">
        <v>10</v>
      </c>
      <c r="P27" s="289">
        <v>2</v>
      </c>
      <c r="Q27" s="165">
        <v>0</v>
      </c>
      <c r="R27" s="164">
        <v>0</v>
      </c>
      <c r="S27" s="164">
        <v>0</v>
      </c>
      <c r="T27" s="163">
        <v>2</v>
      </c>
      <c r="U27" s="513">
        <v>2</v>
      </c>
      <c r="V27" s="513">
        <v>0</v>
      </c>
      <c r="W27" s="513">
        <f t="shared" si="7"/>
        <v>18</v>
      </c>
      <c r="X27" s="671"/>
      <c r="Y27" s="189" t="s">
        <v>450</v>
      </c>
      <c r="Z27" s="189" t="s">
        <v>434</v>
      </c>
    </row>
    <row r="28" spans="1:26" s="174" customFormat="1" ht="63.75">
      <c r="A28" s="512">
        <v>19</v>
      </c>
      <c r="B28" s="193" t="s">
        <v>224</v>
      </c>
      <c r="C28" s="512"/>
      <c r="D28" s="512">
        <v>5163</v>
      </c>
      <c r="E28" s="512">
        <v>51</v>
      </c>
      <c r="F28" s="184">
        <v>60010101345</v>
      </c>
      <c r="G28" s="408" t="s">
        <v>454</v>
      </c>
      <c r="H28" s="182" t="s">
        <v>471</v>
      </c>
      <c r="I28" s="181" t="s">
        <v>436</v>
      </c>
      <c r="J28" s="181" t="s">
        <v>436</v>
      </c>
      <c r="K28" s="437">
        <v>4</v>
      </c>
      <c r="L28" s="437">
        <f t="shared" si="5"/>
        <v>3.4</v>
      </c>
      <c r="M28" s="437">
        <f t="shared" si="6"/>
        <v>0.6</v>
      </c>
      <c r="N28" s="584" t="s">
        <v>451</v>
      </c>
      <c r="O28" s="164">
        <v>1</v>
      </c>
      <c r="P28" s="289">
        <v>1</v>
      </c>
      <c r="Q28" s="165">
        <v>0</v>
      </c>
      <c r="R28" s="164">
        <v>0</v>
      </c>
      <c r="S28" s="164">
        <v>0</v>
      </c>
      <c r="T28" s="163">
        <v>1</v>
      </c>
      <c r="U28" s="513">
        <v>1</v>
      </c>
      <c r="V28" s="513">
        <v>0</v>
      </c>
      <c r="W28" s="513">
        <f t="shared" si="7"/>
        <v>2</v>
      </c>
      <c r="X28" s="671"/>
      <c r="Y28" s="189" t="s">
        <v>450</v>
      </c>
      <c r="Z28" s="189" t="s">
        <v>434</v>
      </c>
    </row>
    <row r="29" spans="1:26" s="174" customFormat="1" ht="63.75">
      <c r="A29" s="512">
        <v>20</v>
      </c>
      <c r="B29" s="193" t="s">
        <v>224</v>
      </c>
      <c r="C29" s="512"/>
      <c r="D29" s="512">
        <v>5167</v>
      </c>
      <c r="E29" s="512">
        <v>51</v>
      </c>
      <c r="F29" s="184">
        <v>60010101345</v>
      </c>
      <c r="G29" s="408" t="s">
        <v>454</v>
      </c>
      <c r="H29" s="182" t="s">
        <v>470</v>
      </c>
      <c r="I29" s="181" t="s">
        <v>436</v>
      </c>
      <c r="J29" s="181" t="s">
        <v>436</v>
      </c>
      <c r="K29" s="437">
        <v>60</v>
      </c>
      <c r="L29" s="437">
        <f t="shared" si="5"/>
        <v>51</v>
      </c>
      <c r="M29" s="437">
        <f t="shared" si="6"/>
        <v>9</v>
      </c>
      <c r="N29" s="584" t="s">
        <v>451</v>
      </c>
      <c r="O29" s="164">
        <v>30</v>
      </c>
      <c r="P29" s="289">
        <v>9</v>
      </c>
      <c r="Q29" s="165">
        <v>0</v>
      </c>
      <c r="R29" s="164">
        <v>0</v>
      </c>
      <c r="S29" s="164">
        <v>0</v>
      </c>
      <c r="T29" s="163">
        <v>9</v>
      </c>
      <c r="U29" s="513">
        <v>9</v>
      </c>
      <c r="V29" s="513">
        <v>0</v>
      </c>
      <c r="W29" s="513">
        <f t="shared" si="7"/>
        <v>21</v>
      </c>
      <c r="X29" s="671"/>
      <c r="Y29" s="189" t="s">
        <v>450</v>
      </c>
      <c r="Z29" s="189" t="s">
        <v>434</v>
      </c>
    </row>
    <row r="30" spans="1:26" s="174" customFormat="1" ht="63.75">
      <c r="A30" s="512">
        <v>21</v>
      </c>
      <c r="B30" s="193" t="s">
        <v>224</v>
      </c>
      <c r="C30" s="512"/>
      <c r="D30" s="512">
        <v>5173</v>
      </c>
      <c r="E30" s="512">
        <v>51</v>
      </c>
      <c r="F30" s="184">
        <v>60010101345</v>
      </c>
      <c r="G30" s="408" t="s">
        <v>454</v>
      </c>
      <c r="H30" s="182" t="s">
        <v>469</v>
      </c>
      <c r="I30" s="181" t="s">
        <v>436</v>
      </c>
      <c r="J30" s="181" t="s">
        <v>436</v>
      </c>
      <c r="K30" s="437">
        <v>110</v>
      </c>
      <c r="L30" s="437">
        <f t="shared" si="5"/>
        <v>93.5</v>
      </c>
      <c r="M30" s="437">
        <f t="shared" si="6"/>
        <v>16.5</v>
      </c>
      <c r="N30" s="584" t="s">
        <v>451</v>
      </c>
      <c r="O30" s="164">
        <v>10</v>
      </c>
      <c r="P30" s="289">
        <v>8</v>
      </c>
      <c r="Q30" s="165">
        <v>0</v>
      </c>
      <c r="R30" s="164">
        <v>0</v>
      </c>
      <c r="S30" s="164">
        <v>0</v>
      </c>
      <c r="T30" s="163">
        <v>8</v>
      </c>
      <c r="U30" s="513">
        <v>8</v>
      </c>
      <c r="V30" s="513">
        <v>0</v>
      </c>
      <c r="W30" s="513">
        <f t="shared" si="7"/>
        <v>92</v>
      </c>
      <c r="X30" s="671"/>
      <c r="Y30" s="189" t="s">
        <v>450</v>
      </c>
      <c r="Z30" s="189" t="s">
        <v>434</v>
      </c>
    </row>
    <row r="31" spans="1:26" s="174" customFormat="1" ht="63.75">
      <c r="A31" s="512">
        <v>22</v>
      </c>
      <c r="B31" s="193" t="s">
        <v>224</v>
      </c>
      <c r="C31" s="512"/>
      <c r="D31" s="512">
        <v>5175</v>
      </c>
      <c r="E31" s="512">
        <v>51</v>
      </c>
      <c r="F31" s="184">
        <v>60010101345</v>
      </c>
      <c r="G31" s="408" t="s">
        <v>454</v>
      </c>
      <c r="H31" s="182" t="s">
        <v>468</v>
      </c>
      <c r="I31" s="181" t="s">
        <v>436</v>
      </c>
      <c r="J31" s="181" t="s">
        <v>436</v>
      </c>
      <c r="K31" s="437">
        <v>2</v>
      </c>
      <c r="L31" s="437">
        <f t="shared" si="5"/>
        <v>1.7</v>
      </c>
      <c r="M31" s="437">
        <v>1</v>
      </c>
      <c r="N31" s="584" t="s">
        <v>451</v>
      </c>
      <c r="O31" s="164">
        <v>1</v>
      </c>
      <c r="P31" s="289">
        <v>1</v>
      </c>
      <c r="Q31" s="165">
        <v>0</v>
      </c>
      <c r="R31" s="164">
        <v>0</v>
      </c>
      <c r="S31" s="164">
        <v>0</v>
      </c>
      <c r="T31" s="163">
        <v>1</v>
      </c>
      <c r="U31" s="513">
        <v>1</v>
      </c>
      <c r="V31" s="513">
        <v>0</v>
      </c>
      <c r="W31" s="513">
        <f t="shared" si="7"/>
        <v>0</v>
      </c>
      <c r="X31" s="671"/>
      <c r="Y31" s="189" t="s">
        <v>450</v>
      </c>
      <c r="Z31" s="189" t="s">
        <v>434</v>
      </c>
    </row>
    <row r="32" spans="1:26" s="174" customFormat="1" ht="63.75">
      <c r="A32" s="512">
        <v>23</v>
      </c>
      <c r="B32" s="193" t="s">
        <v>224</v>
      </c>
      <c r="C32" s="512"/>
      <c r="D32" s="512">
        <v>5176</v>
      </c>
      <c r="E32" s="512">
        <v>51</v>
      </c>
      <c r="F32" s="184">
        <v>60010101345</v>
      </c>
      <c r="G32" s="408" t="s">
        <v>454</v>
      </c>
      <c r="H32" s="182" t="s">
        <v>467</v>
      </c>
      <c r="I32" s="181" t="s">
        <v>436</v>
      </c>
      <c r="J32" s="181" t="s">
        <v>436</v>
      </c>
      <c r="K32" s="437">
        <v>91</v>
      </c>
      <c r="L32" s="437">
        <f t="shared" si="5"/>
        <v>77.349999999999994</v>
      </c>
      <c r="M32" s="437">
        <f>K32*0.15</f>
        <v>13.65</v>
      </c>
      <c r="N32" s="584" t="s">
        <v>451</v>
      </c>
      <c r="O32" s="164">
        <v>30</v>
      </c>
      <c r="P32" s="289">
        <v>5</v>
      </c>
      <c r="Q32" s="165">
        <v>0</v>
      </c>
      <c r="R32" s="164">
        <v>0</v>
      </c>
      <c r="S32" s="164">
        <v>0</v>
      </c>
      <c r="T32" s="163">
        <v>5</v>
      </c>
      <c r="U32" s="513">
        <v>5</v>
      </c>
      <c r="V32" s="513">
        <v>0</v>
      </c>
      <c r="W32" s="513">
        <f t="shared" si="7"/>
        <v>56</v>
      </c>
      <c r="X32" s="671"/>
      <c r="Y32" s="189" t="s">
        <v>450</v>
      </c>
      <c r="Z32" s="189" t="s">
        <v>434</v>
      </c>
    </row>
    <row r="33" spans="1:26" s="174" customFormat="1" ht="180">
      <c r="A33" s="512">
        <v>24</v>
      </c>
      <c r="B33" s="193" t="s">
        <v>224</v>
      </c>
      <c r="C33" s="512"/>
      <c r="D33" s="512">
        <v>5222</v>
      </c>
      <c r="E33" s="512">
        <v>52</v>
      </c>
      <c r="F33" s="184">
        <v>60010101345</v>
      </c>
      <c r="G33" s="408" t="s">
        <v>454</v>
      </c>
      <c r="H33" s="182" t="s">
        <v>466</v>
      </c>
      <c r="I33" s="181" t="s">
        <v>436</v>
      </c>
      <c r="J33" s="181" t="s">
        <v>436</v>
      </c>
      <c r="K33" s="437">
        <v>3190</v>
      </c>
      <c r="L33" s="437">
        <f t="shared" si="5"/>
        <v>2711.5</v>
      </c>
      <c r="M33" s="437">
        <f>K33*0.15</f>
        <v>478.5</v>
      </c>
      <c r="N33" s="584" t="s">
        <v>451</v>
      </c>
      <c r="O33" s="164">
        <v>1378</v>
      </c>
      <c r="P33" s="289">
        <v>1100</v>
      </c>
      <c r="Q33" s="165">
        <v>0</v>
      </c>
      <c r="R33" s="164">
        <v>0</v>
      </c>
      <c r="S33" s="164">
        <v>0</v>
      </c>
      <c r="T33" s="163">
        <v>1100</v>
      </c>
      <c r="U33" s="513">
        <v>1100</v>
      </c>
      <c r="V33" s="513">
        <v>0</v>
      </c>
      <c r="W33" s="513">
        <f t="shared" si="7"/>
        <v>712</v>
      </c>
      <c r="X33" s="671"/>
      <c r="Y33" s="189" t="s">
        <v>450</v>
      </c>
      <c r="Z33" s="189" t="s">
        <v>434</v>
      </c>
    </row>
    <row r="34" spans="1:26" s="174" customFormat="1" ht="255">
      <c r="A34" s="512">
        <v>25</v>
      </c>
      <c r="B34" s="193"/>
      <c r="C34" s="512"/>
      <c r="D34" s="512">
        <v>5213</v>
      </c>
      <c r="E34" s="512">
        <v>52</v>
      </c>
      <c r="F34" s="184">
        <v>60010101345</v>
      </c>
      <c r="G34" s="408" t="s">
        <v>454</v>
      </c>
      <c r="H34" s="182" t="s">
        <v>465</v>
      </c>
      <c r="I34" s="181" t="s">
        <v>436</v>
      </c>
      <c r="J34" s="181" t="s">
        <v>436</v>
      </c>
      <c r="K34" s="437">
        <v>1650</v>
      </c>
      <c r="L34" s="437">
        <f t="shared" si="5"/>
        <v>1402.5</v>
      </c>
      <c r="M34" s="437">
        <f>K34*0.15</f>
        <v>247.5</v>
      </c>
      <c r="N34" s="582" t="s">
        <v>451</v>
      </c>
      <c r="O34" s="164">
        <v>0</v>
      </c>
      <c r="P34" s="289">
        <v>248</v>
      </c>
      <c r="Q34" s="165">
        <v>0</v>
      </c>
      <c r="R34" s="164">
        <v>0</v>
      </c>
      <c r="S34" s="164">
        <v>0</v>
      </c>
      <c r="T34" s="163">
        <v>248</v>
      </c>
      <c r="U34" s="513">
        <v>248</v>
      </c>
      <c r="V34" s="513">
        <v>0</v>
      </c>
      <c r="W34" s="513">
        <f t="shared" si="7"/>
        <v>1402</v>
      </c>
      <c r="X34" s="671"/>
      <c r="Y34" s="189" t="s">
        <v>450</v>
      </c>
      <c r="Z34" s="189" t="s">
        <v>434</v>
      </c>
    </row>
    <row r="35" spans="1:26" s="174" customFormat="1" ht="63.75">
      <c r="A35" s="512">
        <v>26</v>
      </c>
      <c r="B35" s="193"/>
      <c r="C35" s="512"/>
      <c r="D35" s="512">
        <v>5424</v>
      </c>
      <c r="E35" s="512">
        <v>54</v>
      </c>
      <c r="F35" s="184">
        <v>60010101345</v>
      </c>
      <c r="G35" s="408" t="s">
        <v>454</v>
      </c>
      <c r="H35" s="182" t="s">
        <v>464</v>
      </c>
      <c r="I35" s="181" t="s">
        <v>436</v>
      </c>
      <c r="J35" s="181" t="s">
        <v>436</v>
      </c>
      <c r="K35" s="516">
        <v>20</v>
      </c>
      <c r="L35" s="516">
        <f t="shared" si="5"/>
        <v>17</v>
      </c>
      <c r="M35" s="516">
        <f>K35*0.15</f>
        <v>3</v>
      </c>
      <c r="N35" s="584" t="s">
        <v>451</v>
      </c>
      <c r="O35" s="164">
        <v>2</v>
      </c>
      <c r="P35" s="289">
        <v>2</v>
      </c>
      <c r="Q35" s="165">
        <v>0</v>
      </c>
      <c r="R35" s="164">
        <v>0</v>
      </c>
      <c r="S35" s="164">
        <v>0</v>
      </c>
      <c r="T35" s="163">
        <v>2</v>
      </c>
      <c r="U35" s="513">
        <v>2</v>
      </c>
      <c r="V35" s="513">
        <v>0</v>
      </c>
      <c r="W35" s="513">
        <f t="shared" si="7"/>
        <v>16</v>
      </c>
      <c r="X35" s="671"/>
      <c r="Y35" s="189" t="s">
        <v>450</v>
      </c>
      <c r="Z35" s="189" t="s">
        <v>434</v>
      </c>
    </row>
    <row r="36" spans="1:26" s="174" customFormat="1" ht="39" customHeight="1">
      <c r="A36" s="288"/>
      <c r="B36" s="444"/>
      <c r="C36" s="288"/>
      <c r="D36" s="288"/>
      <c r="E36" s="288"/>
      <c r="F36" s="287">
        <v>60010101345</v>
      </c>
      <c r="G36" s="408" t="s">
        <v>454</v>
      </c>
      <c r="H36" s="448" t="s">
        <v>432</v>
      </c>
      <c r="I36" s="449"/>
      <c r="J36" s="450"/>
      <c r="K36" s="451">
        <f>SUM(K22:K35)</f>
        <v>7313.6</v>
      </c>
      <c r="L36" s="451">
        <f>SUM(L22:L35)</f>
        <v>6216.5599999999995</v>
      </c>
      <c r="M36" s="451">
        <f>SUM(M22:M35)</f>
        <v>1097.74</v>
      </c>
      <c r="N36" s="585"/>
      <c r="O36" s="286">
        <f t="shared" ref="O36:W36" si="8">SUM(O22:O35)</f>
        <v>2753</v>
      </c>
      <c r="P36" s="285">
        <f t="shared" si="8"/>
        <v>1514</v>
      </c>
      <c r="Q36" s="165">
        <f t="shared" si="8"/>
        <v>0</v>
      </c>
      <c r="R36" s="286">
        <f t="shared" si="8"/>
        <v>0</v>
      </c>
      <c r="S36" s="286">
        <f t="shared" si="8"/>
        <v>0</v>
      </c>
      <c r="T36" s="163">
        <f t="shared" si="8"/>
        <v>1514</v>
      </c>
      <c r="U36" s="285">
        <f t="shared" si="8"/>
        <v>1514</v>
      </c>
      <c r="V36" s="285">
        <f t="shared" si="8"/>
        <v>0</v>
      </c>
      <c r="W36" s="285">
        <f t="shared" si="8"/>
        <v>3046.6</v>
      </c>
      <c r="X36" s="671"/>
      <c r="Y36" s="283"/>
      <c r="Z36" s="189"/>
    </row>
    <row r="37" spans="1:26" s="174" customFormat="1" ht="75">
      <c r="A37" s="512">
        <v>27</v>
      </c>
      <c r="B37" s="193" t="s">
        <v>224</v>
      </c>
      <c r="C37" s="512"/>
      <c r="D37" s="193">
        <v>5011</v>
      </c>
      <c r="E37" s="512">
        <v>50</v>
      </c>
      <c r="F37" s="184">
        <v>60010101346</v>
      </c>
      <c r="G37" s="277" t="s">
        <v>449</v>
      </c>
      <c r="H37" s="182" t="s">
        <v>463</v>
      </c>
      <c r="I37" s="181" t="s">
        <v>436</v>
      </c>
      <c r="J37" s="181" t="s">
        <v>436</v>
      </c>
      <c r="K37" s="516">
        <v>1422</v>
      </c>
      <c r="L37" s="516">
        <f t="shared" ref="L37:L47" si="9">K37*0.85</f>
        <v>1208.7</v>
      </c>
      <c r="M37" s="516">
        <f t="shared" ref="M37:M47" si="10">K37*0.15</f>
        <v>213.29999999999998</v>
      </c>
      <c r="N37" s="582" t="s">
        <v>451</v>
      </c>
      <c r="O37" s="164">
        <v>558</v>
      </c>
      <c r="P37" s="517">
        <v>63</v>
      </c>
      <c r="Q37" s="165">
        <v>0</v>
      </c>
      <c r="R37" s="164">
        <v>0</v>
      </c>
      <c r="S37" s="164">
        <v>0</v>
      </c>
      <c r="T37" s="163">
        <v>63</v>
      </c>
      <c r="U37" s="513">
        <v>63</v>
      </c>
      <c r="V37" s="513">
        <v>0</v>
      </c>
      <c r="W37" s="513">
        <f t="shared" ref="W37:W47" si="11">K37-O37-P37</f>
        <v>801</v>
      </c>
      <c r="X37" s="671"/>
      <c r="Y37" s="189" t="s">
        <v>450</v>
      </c>
      <c r="Z37" s="189" t="s">
        <v>434</v>
      </c>
    </row>
    <row r="38" spans="1:26" s="174" customFormat="1" ht="90">
      <c r="A38" s="512">
        <v>28</v>
      </c>
      <c r="B38" s="193" t="s">
        <v>224</v>
      </c>
      <c r="C38" s="512"/>
      <c r="D38" s="193">
        <v>5031</v>
      </c>
      <c r="E38" s="512">
        <v>50</v>
      </c>
      <c r="F38" s="184">
        <v>60010101346</v>
      </c>
      <c r="G38" s="277" t="s">
        <v>449</v>
      </c>
      <c r="H38" s="182" t="s">
        <v>462</v>
      </c>
      <c r="I38" s="181" t="s">
        <v>436</v>
      </c>
      <c r="J38" s="181" t="s">
        <v>436</v>
      </c>
      <c r="K38" s="516">
        <v>353</v>
      </c>
      <c r="L38" s="516">
        <f t="shared" si="9"/>
        <v>300.05</v>
      </c>
      <c r="M38" s="516">
        <f t="shared" si="10"/>
        <v>52.949999999999996</v>
      </c>
      <c r="N38" s="582" t="s">
        <v>451</v>
      </c>
      <c r="O38" s="164">
        <v>138</v>
      </c>
      <c r="P38" s="517">
        <v>16</v>
      </c>
      <c r="Q38" s="165">
        <v>0</v>
      </c>
      <c r="R38" s="164">
        <v>0</v>
      </c>
      <c r="S38" s="164">
        <v>0</v>
      </c>
      <c r="T38" s="163">
        <v>16</v>
      </c>
      <c r="U38" s="513">
        <v>16</v>
      </c>
      <c r="V38" s="513">
        <v>0</v>
      </c>
      <c r="W38" s="513">
        <f t="shared" si="11"/>
        <v>199</v>
      </c>
      <c r="X38" s="671"/>
      <c r="Y38" s="189" t="s">
        <v>450</v>
      </c>
      <c r="Z38" s="189" t="s">
        <v>434</v>
      </c>
    </row>
    <row r="39" spans="1:26" s="174" customFormat="1" ht="105">
      <c r="A39" s="512">
        <v>29</v>
      </c>
      <c r="B39" s="193" t="s">
        <v>224</v>
      </c>
      <c r="C39" s="512"/>
      <c r="D39" s="193">
        <v>5032</v>
      </c>
      <c r="E39" s="512">
        <v>50</v>
      </c>
      <c r="F39" s="184">
        <v>60010101346</v>
      </c>
      <c r="G39" s="277" t="s">
        <v>449</v>
      </c>
      <c r="H39" s="182" t="s">
        <v>461</v>
      </c>
      <c r="I39" s="181" t="s">
        <v>436</v>
      </c>
      <c r="J39" s="181" t="s">
        <v>436</v>
      </c>
      <c r="K39" s="516">
        <v>128</v>
      </c>
      <c r="L39" s="516">
        <f t="shared" si="9"/>
        <v>108.8</v>
      </c>
      <c r="M39" s="516">
        <f t="shared" si="10"/>
        <v>19.2</v>
      </c>
      <c r="N39" s="582" t="s">
        <v>451</v>
      </c>
      <c r="O39" s="164">
        <v>50</v>
      </c>
      <c r="P39" s="517">
        <v>6</v>
      </c>
      <c r="Q39" s="165">
        <v>0</v>
      </c>
      <c r="R39" s="164">
        <v>0</v>
      </c>
      <c r="S39" s="164"/>
      <c r="T39" s="163">
        <v>6</v>
      </c>
      <c r="U39" s="513">
        <v>6</v>
      </c>
      <c r="V39" s="513">
        <v>0</v>
      </c>
      <c r="W39" s="513">
        <f t="shared" si="11"/>
        <v>72</v>
      </c>
      <c r="X39" s="671"/>
      <c r="Y39" s="189" t="s">
        <v>450</v>
      </c>
      <c r="Z39" s="189" t="s">
        <v>434</v>
      </c>
    </row>
    <row r="40" spans="1:26" s="174" customFormat="1" ht="63.75">
      <c r="A40" s="512">
        <v>30</v>
      </c>
      <c r="B40" s="193" t="s">
        <v>224</v>
      </c>
      <c r="C40" s="512"/>
      <c r="D40" s="193">
        <v>5139</v>
      </c>
      <c r="E40" s="512">
        <v>51</v>
      </c>
      <c r="F40" s="184">
        <v>60010101346</v>
      </c>
      <c r="G40" s="277" t="s">
        <v>449</v>
      </c>
      <c r="H40" s="182" t="s">
        <v>460</v>
      </c>
      <c r="I40" s="181" t="s">
        <v>436</v>
      </c>
      <c r="J40" s="181" t="s">
        <v>436</v>
      </c>
      <c r="K40" s="437">
        <v>60</v>
      </c>
      <c r="L40" s="437">
        <f t="shared" si="9"/>
        <v>51</v>
      </c>
      <c r="M40" s="437">
        <f t="shared" si="10"/>
        <v>9</v>
      </c>
      <c r="N40" s="582" t="s">
        <v>451</v>
      </c>
      <c r="O40" s="164">
        <v>10</v>
      </c>
      <c r="P40" s="517">
        <v>3</v>
      </c>
      <c r="Q40" s="165">
        <v>0</v>
      </c>
      <c r="R40" s="164">
        <v>0</v>
      </c>
      <c r="S40" s="164">
        <v>0</v>
      </c>
      <c r="T40" s="163">
        <v>3</v>
      </c>
      <c r="U40" s="513">
        <v>3</v>
      </c>
      <c r="V40" s="513">
        <v>0</v>
      </c>
      <c r="W40" s="513">
        <f t="shared" si="11"/>
        <v>47</v>
      </c>
      <c r="X40" s="671"/>
      <c r="Y40" s="189" t="s">
        <v>450</v>
      </c>
      <c r="Z40" s="189" t="s">
        <v>434</v>
      </c>
    </row>
    <row r="41" spans="1:26" s="174" customFormat="1" ht="63.75">
      <c r="A41" s="512">
        <v>31</v>
      </c>
      <c r="B41" s="193" t="s">
        <v>224</v>
      </c>
      <c r="C41" s="512"/>
      <c r="D41" s="193">
        <v>5156</v>
      </c>
      <c r="E41" s="512">
        <v>51</v>
      </c>
      <c r="F41" s="184">
        <v>60010101346</v>
      </c>
      <c r="G41" s="277" t="s">
        <v>449</v>
      </c>
      <c r="H41" s="182" t="s">
        <v>459</v>
      </c>
      <c r="I41" s="181" t="s">
        <v>436</v>
      </c>
      <c r="J41" s="181" t="s">
        <v>436</v>
      </c>
      <c r="K41" s="437">
        <v>10</v>
      </c>
      <c r="L41" s="437">
        <f t="shared" si="9"/>
        <v>8.5</v>
      </c>
      <c r="M41" s="437">
        <f t="shared" si="10"/>
        <v>1.5</v>
      </c>
      <c r="N41" s="582" t="s">
        <v>451</v>
      </c>
      <c r="O41" s="164">
        <v>1</v>
      </c>
      <c r="P41" s="517">
        <v>2</v>
      </c>
      <c r="Q41" s="165">
        <v>0</v>
      </c>
      <c r="R41" s="164">
        <v>0</v>
      </c>
      <c r="S41" s="164">
        <v>0</v>
      </c>
      <c r="T41" s="163">
        <v>2</v>
      </c>
      <c r="U41" s="513">
        <v>2</v>
      </c>
      <c r="V41" s="513">
        <v>0</v>
      </c>
      <c r="W41" s="513">
        <f t="shared" si="11"/>
        <v>7</v>
      </c>
      <c r="X41" s="671"/>
      <c r="Y41" s="189" t="s">
        <v>450</v>
      </c>
      <c r="Z41" s="189" t="s">
        <v>434</v>
      </c>
    </row>
    <row r="42" spans="1:26" s="174" customFormat="1" ht="63.75">
      <c r="A42" s="512">
        <v>32</v>
      </c>
      <c r="B42" s="193" t="s">
        <v>224</v>
      </c>
      <c r="C42" s="512"/>
      <c r="D42" s="193">
        <v>5167</v>
      </c>
      <c r="E42" s="512">
        <v>51</v>
      </c>
      <c r="F42" s="184">
        <v>60010101346</v>
      </c>
      <c r="G42" s="277" t="s">
        <v>449</v>
      </c>
      <c r="H42" s="182" t="s">
        <v>458</v>
      </c>
      <c r="I42" s="181" t="s">
        <v>436</v>
      </c>
      <c r="J42" s="181" t="s">
        <v>436</v>
      </c>
      <c r="K42" s="437">
        <v>30</v>
      </c>
      <c r="L42" s="437">
        <f t="shared" si="9"/>
        <v>25.5</v>
      </c>
      <c r="M42" s="437">
        <f t="shared" si="10"/>
        <v>4.5</v>
      </c>
      <c r="N42" s="582" t="s">
        <v>451</v>
      </c>
      <c r="O42" s="164">
        <v>10</v>
      </c>
      <c r="P42" s="517">
        <v>5</v>
      </c>
      <c r="Q42" s="165">
        <v>0</v>
      </c>
      <c r="R42" s="164">
        <v>0</v>
      </c>
      <c r="S42" s="164">
        <v>0</v>
      </c>
      <c r="T42" s="163">
        <v>5</v>
      </c>
      <c r="U42" s="513">
        <v>5</v>
      </c>
      <c r="V42" s="513">
        <v>0</v>
      </c>
      <c r="W42" s="513">
        <f t="shared" si="11"/>
        <v>15</v>
      </c>
      <c r="X42" s="671"/>
      <c r="Y42" s="189" t="s">
        <v>450</v>
      </c>
      <c r="Z42" s="189" t="s">
        <v>434</v>
      </c>
    </row>
    <row r="43" spans="1:26" s="174" customFormat="1" ht="63.75">
      <c r="A43" s="512">
        <v>33</v>
      </c>
      <c r="B43" s="193" t="s">
        <v>224</v>
      </c>
      <c r="C43" s="512"/>
      <c r="D43" s="193">
        <v>5173</v>
      </c>
      <c r="E43" s="512">
        <v>51</v>
      </c>
      <c r="F43" s="184">
        <v>60010101346</v>
      </c>
      <c r="G43" s="277" t="s">
        <v>449</v>
      </c>
      <c r="H43" s="182" t="s">
        <v>457</v>
      </c>
      <c r="I43" s="181" t="s">
        <v>436</v>
      </c>
      <c r="J43" s="181" t="s">
        <v>436</v>
      </c>
      <c r="K43" s="437">
        <v>20</v>
      </c>
      <c r="L43" s="437">
        <f t="shared" si="9"/>
        <v>17</v>
      </c>
      <c r="M43" s="437">
        <f t="shared" si="10"/>
        <v>3</v>
      </c>
      <c r="N43" s="582" t="s">
        <v>451</v>
      </c>
      <c r="O43" s="164">
        <v>5</v>
      </c>
      <c r="P43" s="517">
        <v>2</v>
      </c>
      <c r="Q43" s="165">
        <v>0</v>
      </c>
      <c r="R43" s="164">
        <v>0</v>
      </c>
      <c r="S43" s="164">
        <v>0</v>
      </c>
      <c r="T43" s="163">
        <v>2</v>
      </c>
      <c r="U43" s="513">
        <v>2</v>
      </c>
      <c r="V43" s="513">
        <v>0</v>
      </c>
      <c r="W43" s="290">
        <f t="shared" si="11"/>
        <v>13</v>
      </c>
      <c r="X43" s="671"/>
      <c r="Y43" s="189" t="s">
        <v>450</v>
      </c>
      <c r="Z43" s="189" t="s">
        <v>434</v>
      </c>
    </row>
    <row r="44" spans="1:26" s="174" customFormat="1" ht="63.75">
      <c r="A44" s="512">
        <v>34</v>
      </c>
      <c r="B44" s="193" t="s">
        <v>224</v>
      </c>
      <c r="C44" s="512"/>
      <c r="D44" s="193">
        <v>5175</v>
      </c>
      <c r="E44" s="512">
        <v>51</v>
      </c>
      <c r="F44" s="184">
        <v>60010101346</v>
      </c>
      <c r="G44" s="277" t="s">
        <v>449</v>
      </c>
      <c r="H44" s="182" t="s">
        <v>456</v>
      </c>
      <c r="I44" s="181" t="s">
        <v>436</v>
      </c>
      <c r="J44" s="181" t="s">
        <v>436</v>
      </c>
      <c r="K44" s="437">
        <v>29</v>
      </c>
      <c r="L44" s="437">
        <f t="shared" si="9"/>
        <v>24.65</v>
      </c>
      <c r="M44" s="437">
        <f t="shared" si="10"/>
        <v>4.3499999999999996</v>
      </c>
      <c r="N44" s="582" t="s">
        <v>451</v>
      </c>
      <c r="O44" s="164">
        <v>0</v>
      </c>
      <c r="P44" s="517">
        <v>3</v>
      </c>
      <c r="Q44" s="165">
        <v>0</v>
      </c>
      <c r="R44" s="164">
        <v>0</v>
      </c>
      <c r="S44" s="164">
        <v>0</v>
      </c>
      <c r="T44" s="163">
        <v>3</v>
      </c>
      <c r="U44" s="513">
        <v>3</v>
      </c>
      <c r="V44" s="513">
        <v>0</v>
      </c>
      <c r="W44" s="513">
        <f t="shared" si="11"/>
        <v>26</v>
      </c>
      <c r="X44" s="671"/>
      <c r="Y44" s="189" t="s">
        <v>450</v>
      </c>
      <c r="Z44" s="189" t="s">
        <v>434</v>
      </c>
    </row>
    <row r="45" spans="1:26" s="174" customFormat="1" ht="63.75">
      <c r="A45" s="512">
        <v>35</v>
      </c>
      <c r="B45" s="193" t="s">
        <v>224</v>
      </c>
      <c r="C45" s="512"/>
      <c r="D45" s="193">
        <v>5176</v>
      </c>
      <c r="E45" s="512">
        <v>51</v>
      </c>
      <c r="F45" s="184">
        <v>60010101346</v>
      </c>
      <c r="G45" s="277" t="s">
        <v>449</v>
      </c>
      <c r="H45" s="182" t="s">
        <v>455</v>
      </c>
      <c r="I45" s="181" t="s">
        <v>436</v>
      </c>
      <c r="J45" s="181" t="s">
        <v>436</v>
      </c>
      <c r="K45" s="437">
        <v>5</v>
      </c>
      <c r="L45" s="437">
        <f t="shared" si="9"/>
        <v>4.25</v>
      </c>
      <c r="M45" s="437">
        <f t="shared" si="10"/>
        <v>0.75</v>
      </c>
      <c r="N45" s="582" t="s">
        <v>451</v>
      </c>
      <c r="O45" s="164">
        <v>0</v>
      </c>
      <c r="P45" s="517">
        <v>1</v>
      </c>
      <c r="Q45" s="165">
        <v>0</v>
      </c>
      <c r="R45" s="164">
        <v>0</v>
      </c>
      <c r="S45" s="164">
        <v>0</v>
      </c>
      <c r="T45" s="163">
        <v>1</v>
      </c>
      <c r="U45" s="513">
        <v>1</v>
      </c>
      <c r="V45" s="513">
        <v>0</v>
      </c>
      <c r="W45" s="513">
        <f t="shared" si="11"/>
        <v>4</v>
      </c>
      <c r="X45" s="671"/>
      <c r="Y45" s="189" t="s">
        <v>450</v>
      </c>
      <c r="Z45" s="189" t="s">
        <v>434</v>
      </c>
    </row>
    <row r="46" spans="1:26" s="174" customFormat="1" ht="180">
      <c r="A46" s="512">
        <v>36</v>
      </c>
      <c r="B46" s="193" t="s">
        <v>224</v>
      </c>
      <c r="C46" s="512"/>
      <c r="D46" s="512">
        <v>5222</v>
      </c>
      <c r="E46" s="512">
        <v>52</v>
      </c>
      <c r="F46" s="184">
        <v>60010101345</v>
      </c>
      <c r="G46" s="277" t="s">
        <v>454</v>
      </c>
      <c r="H46" s="182" t="s">
        <v>453</v>
      </c>
      <c r="I46" s="181" t="s">
        <v>436</v>
      </c>
      <c r="J46" s="181" t="s">
        <v>436</v>
      </c>
      <c r="K46" s="437">
        <v>370</v>
      </c>
      <c r="L46" s="437">
        <f t="shared" si="9"/>
        <v>314.5</v>
      </c>
      <c r="M46" s="437">
        <f t="shared" si="10"/>
        <v>55.5</v>
      </c>
      <c r="N46" s="584" t="s">
        <v>451</v>
      </c>
      <c r="O46" s="164">
        <v>172</v>
      </c>
      <c r="P46" s="289">
        <v>198</v>
      </c>
      <c r="Q46" s="165">
        <v>0</v>
      </c>
      <c r="R46" s="164">
        <v>0</v>
      </c>
      <c r="S46" s="164">
        <v>0</v>
      </c>
      <c r="T46" s="163">
        <v>198</v>
      </c>
      <c r="U46" s="513">
        <v>198</v>
      </c>
      <c r="V46" s="513">
        <v>0</v>
      </c>
      <c r="W46" s="513">
        <f t="shared" si="11"/>
        <v>0</v>
      </c>
      <c r="X46" s="671"/>
      <c r="Y46" s="189" t="s">
        <v>450</v>
      </c>
      <c r="Z46" s="189" t="s">
        <v>434</v>
      </c>
    </row>
    <row r="47" spans="1:26" s="174" customFormat="1" ht="63.75">
      <c r="A47" s="512">
        <v>37</v>
      </c>
      <c r="B47" s="193" t="s">
        <v>224</v>
      </c>
      <c r="C47" s="512"/>
      <c r="D47" s="193">
        <v>5424</v>
      </c>
      <c r="E47" s="512">
        <v>54</v>
      </c>
      <c r="F47" s="184">
        <v>60010101346</v>
      </c>
      <c r="G47" s="277" t="s">
        <v>449</v>
      </c>
      <c r="H47" s="182" t="s">
        <v>452</v>
      </c>
      <c r="I47" s="181" t="s">
        <v>436</v>
      </c>
      <c r="J47" s="181" t="s">
        <v>436</v>
      </c>
      <c r="K47" s="437">
        <v>40</v>
      </c>
      <c r="L47" s="437">
        <f t="shared" si="9"/>
        <v>34</v>
      </c>
      <c r="M47" s="437">
        <f t="shared" si="10"/>
        <v>6</v>
      </c>
      <c r="N47" s="582" t="s">
        <v>451</v>
      </c>
      <c r="O47" s="164">
        <v>10</v>
      </c>
      <c r="P47" s="517">
        <v>2</v>
      </c>
      <c r="Q47" s="165">
        <v>0</v>
      </c>
      <c r="R47" s="164">
        <v>0</v>
      </c>
      <c r="S47" s="164">
        <v>0</v>
      </c>
      <c r="T47" s="163">
        <v>2</v>
      </c>
      <c r="U47" s="513">
        <v>2</v>
      </c>
      <c r="V47" s="513">
        <v>0</v>
      </c>
      <c r="W47" s="513">
        <f t="shared" si="11"/>
        <v>28</v>
      </c>
      <c r="X47" s="671"/>
      <c r="Y47" s="189" t="s">
        <v>450</v>
      </c>
      <c r="Z47" s="189" t="s">
        <v>434</v>
      </c>
    </row>
    <row r="48" spans="1:26" s="174" customFormat="1" ht="31.5">
      <c r="A48" s="288"/>
      <c r="B48" s="444"/>
      <c r="C48" s="288"/>
      <c r="D48" s="288"/>
      <c r="E48" s="288"/>
      <c r="F48" s="287">
        <v>60010101346</v>
      </c>
      <c r="G48" s="408" t="s">
        <v>449</v>
      </c>
      <c r="H48" s="448" t="s">
        <v>432</v>
      </c>
      <c r="I48" s="449"/>
      <c r="J48" s="449"/>
      <c r="K48" s="285">
        <f>SUM(K37:K47)</f>
        <v>2467</v>
      </c>
      <c r="L48" s="285">
        <f>SUM(L37:L47)</f>
        <v>2096.9499999999998</v>
      </c>
      <c r="M48" s="285">
        <f>SUM(M37:M47)</f>
        <v>370.05</v>
      </c>
      <c r="N48" s="586"/>
      <c r="O48" s="286">
        <f t="shared" ref="O48:W48" si="12">SUM(O37:O47)</f>
        <v>954</v>
      </c>
      <c r="P48" s="285">
        <f t="shared" si="12"/>
        <v>301</v>
      </c>
      <c r="Q48" s="165">
        <f t="shared" si="12"/>
        <v>0</v>
      </c>
      <c r="R48" s="286">
        <f t="shared" si="12"/>
        <v>0</v>
      </c>
      <c r="S48" s="286">
        <f t="shared" si="12"/>
        <v>0</v>
      </c>
      <c r="T48" s="163">
        <f t="shared" si="12"/>
        <v>301</v>
      </c>
      <c r="U48" s="285">
        <f t="shared" si="12"/>
        <v>301</v>
      </c>
      <c r="V48" s="285">
        <f t="shared" si="12"/>
        <v>0</v>
      </c>
      <c r="W48" s="285">
        <f t="shared" si="12"/>
        <v>1212</v>
      </c>
      <c r="X48" s="284">
        <v>2</v>
      </c>
      <c r="Y48" s="283"/>
      <c r="Z48" s="175"/>
    </row>
    <row r="49" spans="1:26" s="174" customFormat="1" ht="30">
      <c r="A49" s="512">
        <v>38</v>
      </c>
      <c r="B49" s="193" t="s">
        <v>224</v>
      </c>
      <c r="C49" s="512"/>
      <c r="D49" s="512">
        <v>5011</v>
      </c>
      <c r="E49" s="512">
        <v>50</v>
      </c>
      <c r="F49" s="184">
        <v>60010101440</v>
      </c>
      <c r="G49" s="277" t="s">
        <v>433</v>
      </c>
      <c r="H49" s="182" t="s">
        <v>448</v>
      </c>
      <c r="I49" s="181" t="s">
        <v>436</v>
      </c>
      <c r="J49" s="181" t="s">
        <v>436</v>
      </c>
      <c r="K49" s="437">
        <v>2799</v>
      </c>
      <c r="L49" s="437">
        <f t="shared" ref="L49:L60" si="13">K49</f>
        <v>2799</v>
      </c>
      <c r="M49" s="437">
        <v>0</v>
      </c>
      <c r="N49" s="584" t="s">
        <v>435</v>
      </c>
      <c r="O49" s="164">
        <v>1362</v>
      </c>
      <c r="P49" s="517">
        <f t="shared" ref="P49:P60" si="14">Q49+T49</f>
        <v>1437</v>
      </c>
      <c r="Q49" s="165">
        <f t="shared" ref="Q49:Q60" si="15">SUM(R49:S49)</f>
        <v>1437</v>
      </c>
      <c r="R49" s="164">
        <v>1437</v>
      </c>
      <c r="S49" s="164">
        <v>0</v>
      </c>
      <c r="T49" s="163">
        <f t="shared" ref="T49:T60" si="16">SUM(U49:V49)</f>
        <v>0</v>
      </c>
      <c r="U49" s="513">
        <v>0</v>
      </c>
      <c r="V49" s="513">
        <v>0</v>
      </c>
      <c r="W49" s="513">
        <f t="shared" ref="W49:W60" si="17">K49-O49-P49</f>
        <v>0</v>
      </c>
      <c r="X49" s="671"/>
      <c r="Y49" s="189"/>
      <c r="Z49" s="189" t="s">
        <v>434</v>
      </c>
    </row>
    <row r="50" spans="1:26" s="174" customFormat="1" ht="150">
      <c r="A50" s="512">
        <v>39</v>
      </c>
      <c r="B50" s="193" t="s">
        <v>224</v>
      </c>
      <c r="C50" s="512"/>
      <c r="D50" s="512">
        <v>5021</v>
      </c>
      <c r="E50" s="512">
        <v>50</v>
      </c>
      <c r="F50" s="184">
        <v>60010101440</v>
      </c>
      <c r="G50" s="277" t="s">
        <v>433</v>
      </c>
      <c r="H50" s="182" t="s">
        <v>447</v>
      </c>
      <c r="I50" s="181" t="s">
        <v>436</v>
      </c>
      <c r="J50" s="181" t="s">
        <v>436</v>
      </c>
      <c r="K50" s="437">
        <v>47</v>
      </c>
      <c r="L50" s="437">
        <f t="shared" si="13"/>
        <v>47</v>
      </c>
      <c r="M50" s="437">
        <v>0</v>
      </c>
      <c r="N50" s="584" t="s">
        <v>435</v>
      </c>
      <c r="O50" s="164">
        <v>23</v>
      </c>
      <c r="P50" s="517">
        <f t="shared" si="14"/>
        <v>24</v>
      </c>
      <c r="Q50" s="165">
        <f t="shared" si="15"/>
        <v>24</v>
      </c>
      <c r="R50" s="164">
        <v>24</v>
      </c>
      <c r="S50" s="164">
        <v>0</v>
      </c>
      <c r="T50" s="163">
        <f t="shared" si="16"/>
        <v>0</v>
      </c>
      <c r="U50" s="513">
        <v>0</v>
      </c>
      <c r="V50" s="513">
        <v>0</v>
      </c>
      <c r="W50" s="513">
        <f t="shared" si="17"/>
        <v>0</v>
      </c>
      <c r="X50" s="671"/>
      <c r="Y50" s="189"/>
      <c r="Z50" s="189" t="s">
        <v>434</v>
      </c>
    </row>
    <row r="51" spans="1:26" s="174" customFormat="1" ht="45">
      <c r="A51" s="512">
        <v>40</v>
      </c>
      <c r="B51" s="193" t="s">
        <v>224</v>
      </c>
      <c r="C51" s="512"/>
      <c r="D51" s="512">
        <v>5031</v>
      </c>
      <c r="E51" s="512">
        <v>50</v>
      </c>
      <c r="F51" s="184">
        <v>60010101440</v>
      </c>
      <c r="G51" s="277" t="s">
        <v>433</v>
      </c>
      <c r="H51" s="182" t="s">
        <v>446</v>
      </c>
      <c r="I51" s="181" t="s">
        <v>436</v>
      </c>
      <c r="J51" s="181" t="s">
        <v>436</v>
      </c>
      <c r="K51" s="437">
        <v>707</v>
      </c>
      <c r="L51" s="437">
        <f t="shared" si="13"/>
        <v>707</v>
      </c>
      <c r="M51" s="437">
        <v>0</v>
      </c>
      <c r="N51" s="584" t="s">
        <v>435</v>
      </c>
      <c r="O51" s="164">
        <v>347</v>
      </c>
      <c r="P51" s="517">
        <f t="shared" si="14"/>
        <v>360</v>
      </c>
      <c r="Q51" s="165">
        <f t="shared" si="15"/>
        <v>360</v>
      </c>
      <c r="R51" s="164">
        <v>360</v>
      </c>
      <c r="S51" s="164">
        <v>0</v>
      </c>
      <c r="T51" s="163">
        <f t="shared" si="16"/>
        <v>0</v>
      </c>
      <c r="U51" s="513">
        <v>0</v>
      </c>
      <c r="V51" s="513">
        <v>0</v>
      </c>
      <c r="W51" s="513">
        <f t="shared" si="17"/>
        <v>0</v>
      </c>
      <c r="X51" s="671"/>
      <c r="Y51" s="189"/>
      <c r="Z51" s="189" t="s">
        <v>434</v>
      </c>
    </row>
    <row r="52" spans="1:26" s="174" customFormat="1" ht="60">
      <c r="A52" s="512">
        <v>41</v>
      </c>
      <c r="B52" s="193" t="s">
        <v>224</v>
      </c>
      <c r="C52" s="512"/>
      <c r="D52" s="512">
        <v>5032</v>
      </c>
      <c r="E52" s="512">
        <v>50</v>
      </c>
      <c r="F52" s="184">
        <v>60010101440</v>
      </c>
      <c r="G52" s="277" t="s">
        <v>433</v>
      </c>
      <c r="H52" s="182" t="s">
        <v>445</v>
      </c>
      <c r="I52" s="181" t="s">
        <v>436</v>
      </c>
      <c r="J52" s="181" t="s">
        <v>436</v>
      </c>
      <c r="K52" s="437">
        <v>256</v>
      </c>
      <c r="L52" s="437">
        <f t="shared" si="13"/>
        <v>256</v>
      </c>
      <c r="M52" s="437">
        <v>0</v>
      </c>
      <c r="N52" s="584" t="s">
        <v>435</v>
      </c>
      <c r="O52" s="164">
        <v>126</v>
      </c>
      <c r="P52" s="517">
        <f t="shared" si="14"/>
        <v>130</v>
      </c>
      <c r="Q52" s="165">
        <f t="shared" si="15"/>
        <v>130</v>
      </c>
      <c r="R52" s="164">
        <v>130</v>
      </c>
      <c r="S52" s="164">
        <v>0</v>
      </c>
      <c r="T52" s="163">
        <f t="shared" si="16"/>
        <v>0</v>
      </c>
      <c r="U52" s="513">
        <v>0</v>
      </c>
      <c r="V52" s="513">
        <v>0</v>
      </c>
      <c r="W52" s="513">
        <f t="shared" si="17"/>
        <v>0</v>
      </c>
      <c r="X52" s="671"/>
      <c r="Y52" s="189"/>
      <c r="Z52" s="189" t="s">
        <v>434</v>
      </c>
    </row>
    <row r="53" spans="1:26" s="174" customFormat="1" ht="105">
      <c r="A53" s="512">
        <v>42</v>
      </c>
      <c r="B53" s="193" t="s">
        <v>224</v>
      </c>
      <c r="C53" s="512"/>
      <c r="D53" s="512">
        <v>5139</v>
      </c>
      <c r="E53" s="512">
        <v>51</v>
      </c>
      <c r="F53" s="184">
        <v>60010101440</v>
      </c>
      <c r="G53" s="277" t="s">
        <v>433</v>
      </c>
      <c r="H53" s="182" t="s">
        <v>444</v>
      </c>
      <c r="I53" s="181" t="s">
        <v>436</v>
      </c>
      <c r="J53" s="181" t="s">
        <v>436</v>
      </c>
      <c r="K53" s="437">
        <v>120</v>
      </c>
      <c r="L53" s="437">
        <f t="shared" si="13"/>
        <v>120</v>
      </c>
      <c r="M53" s="437">
        <v>0</v>
      </c>
      <c r="N53" s="584" t="s">
        <v>435</v>
      </c>
      <c r="O53" s="164">
        <v>43</v>
      </c>
      <c r="P53" s="517">
        <f t="shared" si="14"/>
        <v>77</v>
      </c>
      <c r="Q53" s="165">
        <f t="shared" si="15"/>
        <v>77</v>
      </c>
      <c r="R53" s="164">
        <v>77</v>
      </c>
      <c r="S53" s="164">
        <v>0</v>
      </c>
      <c r="T53" s="163">
        <f t="shared" si="16"/>
        <v>0</v>
      </c>
      <c r="U53" s="513">
        <v>0</v>
      </c>
      <c r="V53" s="513">
        <v>0</v>
      </c>
      <c r="W53" s="513">
        <f t="shared" si="17"/>
        <v>0</v>
      </c>
      <c r="X53" s="671"/>
      <c r="Y53" s="189"/>
      <c r="Z53" s="189" t="s">
        <v>434</v>
      </c>
    </row>
    <row r="54" spans="1:26" s="174" customFormat="1" ht="300">
      <c r="A54" s="512">
        <v>43</v>
      </c>
      <c r="B54" s="193" t="s">
        <v>224</v>
      </c>
      <c r="C54" s="512"/>
      <c r="D54" s="512">
        <v>5164</v>
      </c>
      <c r="E54" s="512">
        <v>51</v>
      </c>
      <c r="F54" s="184">
        <v>60010101440</v>
      </c>
      <c r="G54" s="277" t="s">
        <v>433</v>
      </c>
      <c r="H54" s="182" t="s">
        <v>443</v>
      </c>
      <c r="I54" s="181" t="s">
        <v>436</v>
      </c>
      <c r="J54" s="181" t="s">
        <v>436</v>
      </c>
      <c r="K54" s="437">
        <v>230</v>
      </c>
      <c r="L54" s="437">
        <f t="shared" si="13"/>
        <v>230</v>
      </c>
      <c r="M54" s="437">
        <v>0</v>
      </c>
      <c r="N54" s="584" t="s">
        <v>435</v>
      </c>
      <c r="O54" s="164">
        <v>110</v>
      </c>
      <c r="P54" s="517">
        <f t="shared" si="14"/>
        <v>120</v>
      </c>
      <c r="Q54" s="165">
        <f t="shared" si="15"/>
        <v>120</v>
      </c>
      <c r="R54" s="164">
        <v>120</v>
      </c>
      <c r="S54" s="164">
        <v>0</v>
      </c>
      <c r="T54" s="163">
        <f t="shared" si="16"/>
        <v>0</v>
      </c>
      <c r="U54" s="513">
        <v>0</v>
      </c>
      <c r="V54" s="513">
        <v>0</v>
      </c>
      <c r="W54" s="513">
        <f t="shared" si="17"/>
        <v>0</v>
      </c>
      <c r="X54" s="671"/>
      <c r="Y54" s="189"/>
      <c r="Z54" s="189" t="s">
        <v>434</v>
      </c>
    </row>
    <row r="55" spans="1:26" s="174" customFormat="1" ht="120">
      <c r="A55" s="512">
        <v>44</v>
      </c>
      <c r="B55" s="193" t="s">
        <v>224</v>
      </c>
      <c r="C55" s="512"/>
      <c r="D55" s="512">
        <v>5166</v>
      </c>
      <c r="E55" s="512">
        <v>51</v>
      </c>
      <c r="F55" s="184">
        <v>60010101440</v>
      </c>
      <c r="G55" s="277" t="s">
        <v>433</v>
      </c>
      <c r="H55" s="182" t="s">
        <v>442</v>
      </c>
      <c r="I55" s="181" t="s">
        <v>436</v>
      </c>
      <c r="J55" s="181" t="s">
        <v>436</v>
      </c>
      <c r="K55" s="437">
        <v>130</v>
      </c>
      <c r="L55" s="437">
        <f t="shared" si="13"/>
        <v>130</v>
      </c>
      <c r="M55" s="437">
        <v>0</v>
      </c>
      <c r="N55" s="584" t="s">
        <v>435</v>
      </c>
      <c r="O55" s="164">
        <v>60</v>
      </c>
      <c r="P55" s="517">
        <f t="shared" si="14"/>
        <v>70</v>
      </c>
      <c r="Q55" s="165">
        <f t="shared" si="15"/>
        <v>70</v>
      </c>
      <c r="R55" s="164">
        <v>70</v>
      </c>
      <c r="S55" s="164">
        <v>0</v>
      </c>
      <c r="T55" s="163">
        <f t="shared" si="16"/>
        <v>0</v>
      </c>
      <c r="U55" s="513">
        <v>0</v>
      </c>
      <c r="V55" s="513">
        <v>0</v>
      </c>
      <c r="W55" s="513">
        <f t="shared" si="17"/>
        <v>0</v>
      </c>
      <c r="X55" s="671"/>
      <c r="Y55" s="175"/>
      <c r="Z55" s="189" t="s">
        <v>434</v>
      </c>
    </row>
    <row r="56" spans="1:26" s="174" customFormat="1" ht="150">
      <c r="A56" s="512">
        <v>45</v>
      </c>
      <c r="B56" s="193" t="s">
        <v>224</v>
      </c>
      <c r="C56" s="512"/>
      <c r="D56" s="512">
        <v>5167</v>
      </c>
      <c r="E56" s="512">
        <v>51</v>
      </c>
      <c r="F56" s="184">
        <v>60010101440</v>
      </c>
      <c r="G56" s="277" t="s">
        <v>433</v>
      </c>
      <c r="H56" s="182" t="s">
        <v>441</v>
      </c>
      <c r="I56" s="181" t="s">
        <v>436</v>
      </c>
      <c r="J56" s="181" t="s">
        <v>436</v>
      </c>
      <c r="K56" s="437">
        <v>30</v>
      </c>
      <c r="L56" s="437">
        <f t="shared" si="13"/>
        <v>30</v>
      </c>
      <c r="M56" s="437">
        <v>0</v>
      </c>
      <c r="N56" s="584" t="s">
        <v>435</v>
      </c>
      <c r="O56" s="164">
        <v>10</v>
      </c>
      <c r="P56" s="517">
        <f t="shared" si="14"/>
        <v>20</v>
      </c>
      <c r="Q56" s="165">
        <f t="shared" si="15"/>
        <v>20</v>
      </c>
      <c r="R56" s="164">
        <v>20</v>
      </c>
      <c r="S56" s="164">
        <v>0</v>
      </c>
      <c r="T56" s="163">
        <f t="shared" si="16"/>
        <v>0</v>
      </c>
      <c r="U56" s="513">
        <v>0</v>
      </c>
      <c r="V56" s="513">
        <v>0</v>
      </c>
      <c r="W56" s="513">
        <f t="shared" si="17"/>
        <v>0</v>
      </c>
      <c r="X56" s="671"/>
      <c r="Y56" s="175"/>
      <c r="Z56" s="189" t="s">
        <v>434</v>
      </c>
    </row>
    <row r="57" spans="1:26" s="174" customFormat="1" ht="150">
      <c r="A57" s="512">
        <v>46</v>
      </c>
      <c r="B57" s="193" t="s">
        <v>224</v>
      </c>
      <c r="C57" s="512"/>
      <c r="D57" s="512">
        <v>5169</v>
      </c>
      <c r="E57" s="512">
        <v>51</v>
      </c>
      <c r="F57" s="184">
        <v>60010101440</v>
      </c>
      <c r="G57" s="277" t="s">
        <v>433</v>
      </c>
      <c r="H57" s="182" t="s">
        <v>440</v>
      </c>
      <c r="I57" s="181" t="s">
        <v>436</v>
      </c>
      <c r="J57" s="181" t="s">
        <v>436</v>
      </c>
      <c r="K57" s="437">
        <v>70</v>
      </c>
      <c r="L57" s="437">
        <f t="shared" si="13"/>
        <v>70</v>
      </c>
      <c r="M57" s="437">
        <v>0</v>
      </c>
      <c r="N57" s="584" t="s">
        <v>435</v>
      </c>
      <c r="O57" s="164">
        <v>25</v>
      </c>
      <c r="P57" s="517">
        <f t="shared" si="14"/>
        <v>45</v>
      </c>
      <c r="Q57" s="165">
        <f t="shared" si="15"/>
        <v>45</v>
      </c>
      <c r="R57" s="164">
        <v>45</v>
      </c>
      <c r="S57" s="164">
        <v>0</v>
      </c>
      <c r="T57" s="163">
        <f t="shared" si="16"/>
        <v>0</v>
      </c>
      <c r="U57" s="513">
        <v>0</v>
      </c>
      <c r="V57" s="513">
        <v>0</v>
      </c>
      <c r="W57" s="513">
        <f t="shared" si="17"/>
        <v>0</v>
      </c>
      <c r="X57" s="671"/>
      <c r="Y57" s="175"/>
      <c r="Z57" s="189" t="s">
        <v>434</v>
      </c>
    </row>
    <row r="58" spans="1:26" s="174" customFormat="1" ht="195">
      <c r="A58" s="512">
        <v>47</v>
      </c>
      <c r="B58" s="193" t="s">
        <v>224</v>
      </c>
      <c r="C58" s="512"/>
      <c r="D58" s="512">
        <v>5173</v>
      </c>
      <c r="E58" s="512">
        <v>51</v>
      </c>
      <c r="F58" s="184">
        <v>60010101440</v>
      </c>
      <c r="G58" s="277" t="s">
        <v>433</v>
      </c>
      <c r="H58" s="182" t="s">
        <v>439</v>
      </c>
      <c r="I58" s="181" t="s">
        <v>436</v>
      </c>
      <c r="J58" s="181" t="s">
        <v>436</v>
      </c>
      <c r="K58" s="437">
        <v>55</v>
      </c>
      <c r="L58" s="437">
        <f t="shared" si="13"/>
        <v>55</v>
      </c>
      <c r="M58" s="437">
        <v>0</v>
      </c>
      <c r="N58" s="584" t="s">
        <v>435</v>
      </c>
      <c r="O58" s="164">
        <v>25</v>
      </c>
      <c r="P58" s="517">
        <f t="shared" si="14"/>
        <v>30</v>
      </c>
      <c r="Q58" s="165">
        <f t="shared" si="15"/>
        <v>30</v>
      </c>
      <c r="R58" s="164">
        <v>30</v>
      </c>
      <c r="S58" s="164">
        <v>0</v>
      </c>
      <c r="T58" s="163">
        <f t="shared" si="16"/>
        <v>0</v>
      </c>
      <c r="U58" s="513">
        <v>0</v>
      </c>
      <c r="V58" s="513">
        <v>0</v>
      </c>
      <c r="W58" s="513">
        <f t="shared" si="17"/>
        <v>0</v>
      </c>
      <c r="X58" s="671"/>
      <c r="Y58" s="175"/>
      <c r="Z58" s="189" t="s">
        <v>434</v>
      </c>
    </row>
    <row r="59" spans="1:26" s="174" customFormat="1" ht="282" customHeight="1">
      <c r="A59" s="512">
        <v>48</v>
      </c>
      <c r="B59" s="193" t="s">
        <v>224</v>
      </c>
      <c r="C59" s="512"/>
      <c r="D59" s="512">
        <v>5175</v>
      </c>
      <c r="E59" s="512">
        <v>51</v>
      </c>
      <c r="F59" s="184">
        <v>60010101440</v>
      </c>
      <c r="G59" s="277" t="s">
        <v>433</v>
      </c>
      <c r="H59" s="182" t="s">
        <v>438</v>
      </c>
      <c r="I59" s="181" t="s">
        <v>436</v>
      </c>
      <c r="J59" s="181" t="s">
        <v>436</v>
      </c>
      <c r="K59" s="437">
        <v>330</v>
      </c>
      <c r="L59" s="437">
        <f t="shared" si="13"/>
        <v>330</v>
      </c>
      <c r="M59" s="437">
        <v>0</v>
      </c>
      <c r="N59" s="584" t="s">
        <v>435</v>
      </c>
      <c r="O59" s="164">
        <v>150</v>
      </c>
      <c r="P59" s="517">
        <f t="shared" si="14"/>
        <v>180</v>
      </c>
      <c r="Q59" s="165">
        <f t="shared" si="15"/>
        <v>180</v>
      </c>
      <c r="R59" s="164">
        <v>180</v>
      </c>
      <c r="S59" s="164">
        <v>0</v>
      </c>
      <c r="T59" s="163">
        <f t="shared" si="16"/>
        <v>0</v>
      </c>
      <c r="U59" s="513">
        <v>0</v>
      </c>
      <c r="V59" s="513">
        <v>0</v>
      </c>
      <c r="W59" s="513">
        <f t="shared" si="17"/>
        <v>0</v>
      </c>
      <c r="X59" s="671"/>
      <c r="Y59" s="175"/>
      <c r="Z59" s="189" t="s">
        <v>434</v>
      </c>
    </row>
    <row r="60" spans="1:26" s="174" customFormat="1" ht="45">
      <c r="A60" s="512">
        <v>49</v>
      </c>
      <c r="B60" s="193" t="s">
        <v>224</v>
      </c>
      <c r="C60" s="512"/>
      <c r="D60" s="512">
        <v>5424</v>
      </c>
      <c r="E60" s="512">
        <v>54</v>
      </c>
      <c r="F60" s="184">
        <v>60010101440</v>
      </c>
      <c r="G60" s="277" t="s">
        <v>433</v>
      </c>
      <c r="H60" s="182" t="s">
        <v>437</v>
      </c>
      <c r="I60" s="181" t="s">
        <v>436</v>
      </c>
      <c r="J60" s="181" t="s">
        <v>436</v>
      </c>
      <c r="K60" s="437">
        <v>50</v>
      </c>
      <c r="L60" s="437">
        <f t="shared" si="13"/>
        <v>50</v>
      </c>
      <c r="M60" s="437">
        <v>0</v>
      </c>
      <c r="N60" s="584" t="s">
        <v>435</v>
      </c>
      <c r="O60" s="164">
        <v>15</v>
      </c>
      <c r="P60" s="517">
        <f t="shared" si="14"/>
        <v>35</v>
      </c>
      <c r="Q60" s="165">
        <f t="shared" si="15"/>
        <v>35</v>
      </c>
      <c r="R60" s="164">
        <v>35</v>
      </c>
      <c r="S60" s="164">
        <v>0</v>
      </c>
      <c r="T60" s="163">
        <f t="shared" si="16"/>
        <v>0</v>
      </c>
      <c r="U60" s="513">
        <v>0</v>
      </c>
      <c r="V60" s="513">
        <v>0</v>
      </c>
      <c r="W60" s="513">
        <f t="shared" si="17"/>
        <v>0</v>
      </c>
      <c r="X60" s="671"/>
      <c r="Y60" s="175"/>
      <c r="Z60" s="189" t="s">
        <v>434</v>
      </c>
    </row>
    <row r="61" spans="1:26" s="279" customFormat="1" ht="54.6" customHeight="1">
      <c r="A61" s="282"/>
      <c r="B61" s="193" t="s">
        <v>224</v>
      </c>
      <c r="C61" s="282">
        <v>4357</v>
      </c>
      <c r="D61" s="282"/>
      <c r="E61" s="282"/>
      <c r="F61" s="281">
        <v>60010101440</v>
      </c>
      <c r="G61" s="408" t="s">
        <v>433</v>
      </c>
      <c r="H61" s="445" t="s">
        <v>432</v>
      </c>
      <c r="I61" s="446"/>
      <c r="J61" s="446"/>
      <c r="K61" s="447">
        <f t="shared" ref="K61:W61" si="18">SUM(K49:K60)</f>
        <v>4824</v>
      </c>
      <c r="L61" s="447">
        <f t="shared" si="18"/>
        <v>4824</v>
      </c>
      <c r="M61" s="447">
        <f t="shared" si="18"/>
        <v>0</v>
      </c>
      <c r="N61" s="451">
        <f t="shared" si="18"/>
        <v>0</v>
      </c>
      <c r="O61" s="447">
        <f t="shared" si="18"/>
        <v>2296</v>
      </c>
      <c r="P61" s="447">
        <f t="shared" si="18"/>
        <v>2528</v>
      </c>
      <c r="Q61" s="452">
        <f t="shared" si="18"/>
        <v>2528</v>
      </c>
      <c r="R61" s="447">
        <f t="shared" si="18"/>
        <v>2528</v>
      </c>
      <c r="S61" s="447">
        <f t="shared" si="18"/>
        <v>0</v>
      </c>
      <c r="T61" s="452">
        <f t="shared" si="18"/>
        <v>0</v>
      </c>
      <c r="U61" s="447">
        <f t="shared" si="18"/>
        <v>0</v>
      </c>
      <c r="V61" s="447">
        <f t="shared" si="18"/>
        <v>0</v>
      </c>
      <c r="W61" s="447">
        <f t="shared" si="18"/>
        <v>0</v>
      </c>
      <c r="X61" s="453">
        <v>2</v>
      </c>
      <c r="Y61" s="280"/>
      <c r="Z61" s="24"/>
    </row>
    <row r="62" spans="1:26" s="174" customFormat="1" ht="15.75" hidden="1">
      <c r="A62" s="512"/>
      <c r="B62" s="512" t="s">
        <v>42</v>
      </c>
      <c r="C62" s="193">
        <v>4357</v>
      </c>
      <c r="D62" s="193"/>
      <c r="E62" s="193"/>
      <c r="F62" s="192"/>
      <c r="G62" s="183"/>
      <c r="H62" s="182"/>
      <c r="I62" s="191"/>
      <c r="J62" s="454"/>
      <c r="K62" s="516">
        <f>SUM(L62:M62)</f>
        <v>0</v>
      </c>
      <c r="L62" s="516"/>
      <c r="M62" s="516"/>
      <c r="N62" s="180"/>
      <c r="O62" s="178"/>
      <c r="P62" s="177">
        <f>Q62+T62</f>
        <v>0</v>
      </c>
      <c r="Q62" s="178">
        <f>SUM(R62:S62)</f>
        <v>0</v>
      </c>
      <c r="R62" s="178"/>
      <c r="S62" s="178"/>
      <c r="T62" s="176">
        <f>SUM(U62:V62)</f>
        <v>0</v>
      </c>
      <c r="U62" s="176"/>
      <c r="V62" s="176"/>
      <c r="W62" s="176">
        <f>K62-O62-P62</f>
        <v>0</v>
      </c>
      <c r="X62" s="527"/>
      <c r="Y62" s="175"/>
      <c r="Z62" s="24"/>
    </row>
    <row r="63" spans="1:26" s="185" customFormat="1" ht="25.5" hidden="1" customHeight="1">
      <c r="A63" s="56" t="s">
        <v>30</v>
      </c>
      <c r="B63" s="56"/>
      <c r="C63" s="56"/>
      <c r="D63" s="56"/>
      <c r="E63" s="56"/>
      <c r="F63" s="56"/>
      <c r="G63" s="56"/>
      <c r="H63" s="56"/>
      <c r="I63" s="56"/>
      <c r="J63" s="56"/>
      <c r="K63" s="186">
        <f>SUM(K64)</f>
        <v>0</v>
      </c>
      <c r="L63" s="186">
        <f>SUM(L64)</f>
        <v>0</v>
      </c>
      <c r="M63" s="186">
        <f>SUM(M64)</f>
        <v>0</v>
      </c>
      <c r="N63" s="188"/>
      <c r="O63" s="186">
        <f t="shared" ref="O63:W63" si="19">SUM(O64)</f>
        <v>0</v>
      </c>
      <c r="P63" s="187">
        <f t="shared" si="19"/>
        <v>0</v>
      </c>
      <c r="Q63" s="187">
        <f t="shared" si="19"/>
        <v>0</v>
      </c>
      <c r="R63" s="187">
        <f t="shared" si="19"/>
        <v>0</v>
      </c>
      <c r="S63" s="187">
        <f t="shared" si="19"/>
        <v>0</v>
      </c>
      <c r="T63" s="187">
        <f t="shared" si="19"/>
        <v>0</v>
      </c>
      <c r="U63" s="187">
        <f t="shared" si="19"/>
        <v>0</v>
      </c>
      <c r="V63" s="187">
        <f t="shared" si="19"/>
        <v>0</v>
      </c>
      <c r="W63" s="186">
        <f t="shared" si="19"/>
        <v>0</v>
      </c>
      <c r="X63" s="439"/>
      <c r="Y63" s="528"/>
      <c r="Z63" s="24"/>
    </row>
    <row r="64" spans="1:26" s="174" customFormat="1" ht="15.75" hidden="1">
      <c r="A64" s="512">
        <v>1</v>
      </c>
      <c r="B64" s="512" t="s">
        <v>42</v>
      </c>
      <c r="C64" s="193">
        <v>4357</v>
      </c>
      <c r="D64" s="193"/>
      <c r="E64" s="193"/>
      <c r="F64" s="192"/>
      <c r="G64" s="183"/>
      <c r="H64" s="182"/>
      <c r="I64" s="191"/>
      <c r="J64" s="181"/>
      <c r="K64" s="516"/>
      <c r="L64" s="516"/>
      <c r="M64" s="516"/>
      <c r="N64" s="180"/>
      <c r="O64" s="178">
        <v>0</v>
      </c>
      <c r="P64" s="177">
        <f>Q64+T64</f>
        <v>0</v>
      </c>
      <c r="Q64" s="178">
        <f>SUM(R64:S64)</f>
        <v>0</v>
      </c>
      <c r="R64" s="178"/>
      <c r="S64" s="178"/>
      <c r="T64" s="176">
        <f>SUM(U64:V64)</f>
        <v>0</v>
      </c>
      <c r="U64" s="176"/>
      <c r="V64" s="176"/>
      <c r="W64" s="176">
        <f>K64-O64-P64</f>
        <v>0</v>
      </c>
      <c r="X64" s="527"/>
      <c r="Y64" s="175"/>
      <c r="Z64" s="24"/>
    </row>
    <row r="65" spans="1:26" ht="35.25" customHeight="1">
      <c r="A65" s="417" t="s">
        <v>431</v>
      </c>
      <c r="B65" s="417"/>
      <c r="C65" s="417"/>
      <c r="D65" s="417"/>
      <c r="E65" s="417"/>
      <c r="F65" s="417"/>
      <c r="G65" s="417"/>
      <c r="H65" s="417"/>
      <c r="I65" s="417"/>
      <c r="J65" s="417"/>
      <c r="K65" s="27">
        <f>K61+K48+K36+K21</f>
        <v>19976.599999999999</v>
      </c>
      <c r="L65" s="27">
        <f>L61+L48+L36+L21</f>
        <v>18240.309999999998</v>
      </c>
      <c r="M65" s="27">
        <f>M61+M48+M36+M21</f>
        <v>1736.99</v>
      </c>
      <c r="N65" s="27"/>
      <c r="O65" s="27">
        <f t="shared" ref="O65:W65" si="20">O61+O48+O36+O21</f>
        <v>8083</v>
      </c>
      <c r="P65" s="27">
        <f t="shared" si="20"/>
        <v>5653.2</v>
      </c>
      <c r="Q65" s="27">
        <f t="shared" si="20"/>
        <v>3707</v>
      </c>
      <c r="R65" s="27">
        <f t="shared" si="20"/>
        <v>3707</v>
      </c>
      <c r="S65" s="27">
        <f t="shared" si="20"/>
        <v>0</v>
      </c>
      <c r="T65" s="27">
        <f t="shared" si="20"/>
        <v>1946</v>
      </c>
      <c r="U65" s="27">
        <f t="shared" si="20"/>
        <v>1946</v>
      </c>
      <c r="V65" s="27">
        <f t="shared" si="20"/>
        <v>0</v>
      </c>
      <c r="W65" s="173">
        <f t="shared" si="20"/>
        <v>6240.4000000000005</v>
      </c>
      <c r="X65" s="172"/>
      <c r="Y65" s="24"/>
      <c r="Z65" s="24"/>
    </row>
    <row r="66" spans="1:26" s="158" customFormat="1">
      <c r="A66" s="160"/>
      <c r="B66" s="160"/>
      <c r="C66" s="160"/>
      <c r="D66" s="160"/>
      <c r="E66" s="160"/>
      <c r="F66" s="160"/>
      <c r="G66" s="160"/>
      <c r="H66" s="160"/>
      <c r="I66" s="155"/>
      <c r="J66" s="162"/>
      <c r="K66" s="161"/>
      <c r="L66" s="161"/>
      <c r="M66" s="161"/>
      <c r="X66" s="157"/>
      <c r="Y66" s="156"/>
      <c r="Z66" s="155"/>
    </row>
    <row r="67" spans="1:26" s="158" customFormat="1">
      <c r="A67" s="160"/>
      <c r="B67" s="160"/>
      <c r="C67" s="160"/>
      <c r="D67" s="160"/>
      <c r="E67" s="160"/>
      <c r="F67" s="160"/>
      <c r="G67" s="160"/>
      <c r="H67" s="160"/>
      <c r="I67" s="155"/>
      <c r="J67" s="162"/>
      <c r="K67" s="161"/>
      <c r="L67" s="161"/>
      <c r="M67" s="161"/>
      <c r="X67" s="157"/>
      <c r="Y67" s="156"/>
      <c r="Z67" s="155"/>
    </row>
    <row r="68" spans="1:26" s="158" customFormat="1">
      <c r="A68" s="160"/>
      <c r="B68" s="160"/>
      <c r="C68" s="160"/>
      <c r="D68" s="160"/>
      <c r="E68" s="160"/>
      <c r="F68" s="160"/>
      <c r="G68" s="160"/>
      <c r="H68" s="160"/>
      <c r="I68" s="155"/>
      <c r="J68" s="162"/>
      <c r="K68" s="161"/>
      <c r="L68" s="161"/>
      <c r="M68" s="161"/>
      <c r="X68" s="157"/>
      <c r="Y68" s="156"/>
      <c r="Z68" s="155"/>
    </row>
    <row r="69" spans="1:26" s="158" customFormat="1">
      <c r="A69" s="160"/>
      <c r="B69" s="160"/>
      <c r="C69" s="160"/>
      <c r="D69" s="160"/>
      <c r="E69" s="160"/>
      <c r="F69" s="160"/>
      <c r="G69" s="160"/>
      <c r="H69" s="160"/>
      <c r="I69" s="155"/>
      <c r="J69" s="162"/>
      <c r="K69" s="161"/>
      <c r="L69" s="161"/>
      <c r="M69" s="161"/>
      <c r="X69" s="157"/>
      <c r="Y69" s="156"/>
      <c r="Z69" s="155"/>
    </row>
    <row r="70" spans="1:26" s="158" customFormat="1">
      <c r="A70" s="160"/>
      <c r="B70" s="160"/>
      <c r="C70" s="160"/>
      <c r="D70" s="160"/>
      <c r="E70" s="160"/>
      <c r="F70" s="160"/>
      <c r="G70" s="160"/>
      <c r="H70" s="160"/>
      <c r="I70" s="155"/>
      <c r="J70" s="160"/>
      <c r="K70" s="161"/>
      <c r="L70" s="161"/>
      <c r="M70" s="161"/>
      <c r="X70" s="157"/>
      <c r="Y70" s="156"/>
      <c r="Z70" s="155"/>
    </row>
    <row r="71" spans="1:26" s="158" customFormat="1">
      <c r="A71" s="160"/>
      <c r="B71" s="160"/>
      <c r="C71" s="160"/>
      <c r="D71" s="160"/>
      <c r="E71" s="160"/>
      <c r="F71" s="160"/>
      <c r="G71" s="160"/>
      <c r="H71" s="160"/>
      <c r="I71" s="155"/>
      <c r="J71" s="160"/>
      <c r="K71" s="161"/>
      <c r="L71" s="161"/>
      <c r="M71" s="161"/>
      <c r="X71" s="157"/>
      <c r="Y71" s="156"/>
      <c r="Z71" s="155"/>
    </row>
    <row r="72" spans="1:26" s="158" customFormat="1">
      <c r="A72" s="160"/>
      <c r="B72" s="160"/>
      <c r="C72" s="160"/>
      <c r="D72" s="160"/>
      <c r="E72" s="160"/>
      <c r="F72" s="160"/>
      <c r="G72" s="160"/>
      <c r="H72" s="160"/>
      <c r="I72" s="155"/>
      <c r="J72" s="160"/>
      <c r="K72" s="161"/>
      <c r="L72" s="161"/>
      <c r="M72" s="161"/>
      <c r="X72" s="157"/>
      <c r="Y72" s="156"/>
      <c r="Z72" s="155"/>
    </row>
    <row r="73" spans="1:26" s="158" customFormat="1">
      <c r="A73" s="160"/>
      <c r="B73" s="160"/>
      <c r="C73" s="160"/>
      <c r="D73" s="160"/>
      <c r="E73" s="160"/>
      <c r="F73" s="160"/>
      <c r="G73" s="160"/>
      <c r="H73" s="160"/>
      <c r="I73" s="155"/>
      <c r="J73" s="160"/>
      <c r="K73" s="161"/>
      <c r="L73" s="161"/>
      <c r="M73" s="161"/>
      <c r="X73" s="157"/>
      <c r="Y73" s="156"/>
      <c r="Z73" s="155"/>
    </row>
    <row r="74" spans="1:26" s="158" customFormat="1">
      <c r="A74" s="160"/>
      <c r="B74" s="160"/>
      <c r="C74" s="160"/>
      <c r="D74" s="160"/>
      <c r="E74" s="160"/>
      <c r="F74" s="160"/>
      <c r="G74" s="160"/>
      <c r="H74" s="160"/>
      <c r="I74" s="155"/>
      <c r="J74" s="160"/>
      <c r="K74" s="161"/>
      <c r="L74" s="161"/>
      <c r="M74" s="161"/>
      <c r="X74" s="157"/>
      <c r="Y74" s="156"/>
      <c r="Z74" s="155"/>
    </row>
    <row r="75" spans="1:26" s="158" customFormat="1">
      <c r="A75" s="160"/>
      <c r="B75" s="160"/>
      <c r="C75" s="160"/>
      <c r="D75" s="160"/>
      <c r="E75" s="160"/>
      <c r="F75" s="160"/>
      <c r="G75" s="160"/>
      <c r="H75" s="160"/>
      <c r="I75" s="155"/>
      <c r="J75" s="160"/>
      <c r="K75" s="161"/>
      <c r="L75" s="161"/>
      <c r="M75" s="161"/>
      <c r="X75" s="157"/>
      <c r="Y75" s="156"/>
      <c r="Z75" s="155"/>
    </row>
    <row r="76" spans="1:26" s="158" customFormat="1">
      <c r="A76" s="160"/>
      <c r="B76" s="160"/>
      <c r="C76" s="160"/>
      <c r="D76" s="160"/>
      <c r="E76" s="160"/>
      <c r="F76" s="160"/>
      <c r="G76" s="160"/>
      <c r="H76" s="160"/>
      <c r="I76" s="155"/>
      <c r="J76" s="160"/>
      <c r="K76" s="161"/>
      <c r="L76" s="161"/>
      <c r="M76" s="161"/>
      <c r="X76" s="157"/>
      <c r="Y76" s="156"/>
      <c r="Z76" s="155"/>
    </row>
    <row r="77" spans="1:26" s="158" customFormat="1">
      <c r="A77" s="160"/>
      <c r="B77" s="160"/>
      <c r="C77" s="160"/>
      <c r="D77" s="160"/>
      <c r="E77" s="160"/>
      <c r="F77" s="160"/>
      <c r="G77" s="160"/>
      <c r="H77" s="160"/>
      <c r="I77" s="155"/>
      <c r="J77" s="160"/>
      <c r="K77" s="161"/>
      <c r="L77" s="161"/>
      <c r="M77" s="161"/>
      <c r="X77" s="157"/>
      <c r="Y77" s="156"/>
      <c r="Z77" s="155"/>
    </row>
    <row r="78" spans="1:26" s="158" customFormat="1">
      <c r="A78" s="160"/>
      <c r="B78" s="160"/>
      <c r="C78" s="160"/>
      <c r="D78" s="160"/>
      <c r="E78" s="160"/>
      <c r="F78" s="160"/>
      <c r="G78" s="160"/>
      <c r="H78" s="160"/>
      <c r="I78" s="155"/>
      <c r="J78" s="160"/>
      <c r="K78" s="161"/>
      <c r="L78" s="161"/>
      <c r="M78" s="161"/>
      <c r="X78" s="157"/>
      <c r="Y78" s="156"/>
      <c r="Z78" s="155"/>
    </row>
    <row r="79" spans="1:26" s="158" customFormat="1">
      <c r="A79" s="160"/>
      <c r="B79" s="160"/>
      <c r="C79" s="160"/>
      <c r="D79" s="160"/>
      <c r="E79" s="160"/>
      <c r="F79" s="160"/>
      <c r="G79" s="160"/>
      <c r="H79" s="160"/>
      <c r="I79" s="155"/>
      <c r="J79" s="160"/>
      <c r="K79" s="161"/>
      <c r="L79" s="161"/>
      <c r="M79" s="161"/>
      <c r="X79" s="157"/>
      <c r="Y79" s="156"/>
      <c r="Z79" s="155"/>
    </row>
    <row r="80" spans="1:26" s="158" customFormat="1">
      <c r="A80" s="160"/>
      <c r="B80" s="160"/>
      <c r="C80" s="160"/>
      <c r="D80" s="160"/>
      <c r="E80" s="160"/>
      <c r="F80" s="160"/>
      <c r="G80" s="160"/>
      <c r="H80" s="160"/>
      <c r="I80" s="155"/>
      <c r="J80" s="160"/>
      <c r="K80" s="161"/>
      <c r="L80" s="161"/>
      <c r="M80" s="161"/>
      <c r="X80" s="157"/>
      <c r="Y80" s="156"/>
      <c r="Z80" s="155"/>
    </row>
    <row r="81" spans="1:26" s="158" customFormat="1">
      <c r="A81" s="155"/>
      <c r="B81" s="155"/>
      <c r="C81" s="155"/>
      <c r="D81" s="155"/>
      <c r="E81" s="155"/>
      <c r="F81" s="155"/>
      <c r="G81" s="155"/>
      <c r="H81" s="155"/>
      <c r="I81" s="155"/>
      <c r="J81" s="160"/>
      <c r="K81" s="161"/>
      <c r="L81" s="161"/>
      <c r="M81" s="161"/>
      <c r="X81" s="157"/>
      <c r="Y81" s="156"/>
      <c r="Z81" s="155"/>
    </row>
    <row r="82" spans="1:26" s="158" customFormat="1">
      <c r="A82" s="155"/>
      <c r="B82" s="155"/>
      <c r="C82" s="155"/>
      <c r="D82" s="155"/>
      <c r="E82" s="155"/>
      <c r="F82" s="155"/>
      <c r="G82" s="155"/>
      <c r="H82" s="155"/>
      <c r="I82" s="155"/>
      <c r="J82" s="160"/>
      <c r="K82" s="161"/>
      <c r="L82" s="161"/>
      <c r="M82" s="161"/>
      <c r="X82" s="157"/>
      <c r="Y82" s="156"/>
      <c r="Z82" s="155"/>
    </row>
    <row r="83" spans="1:26" s="158" customFormat="1">
      <c r="A83" s="155"/>
      <c r="B83" s="155"/>
      <c r="C83" s="155"/>
      <c r="D83" s="155"/>
      <c r="E83" s="155"/>
      <c r="F83" s="155"/>
      <c r="G83" s="155"/>
      <c r="H83" s="155"/>
      <c r="I83" s="155"/>
      <c r="J83" s="160"/>
      <c r="K83" s="161"/>
      <c r="L83" s="161"/>
      <c r="M83" s="161"/>
      <c r="X83" s="157"/>
      <c r="Y83" s="156"/>
      <c r="Z83" s="155"/>
    </row>
    <row r="84" spans="1:26" s="158" customFormat="1">
      <c r="A84" s="155"/>
      <c r="B84" s="155"/>
      <c r="C84" s="155"/>
      <c r="D84" s="155"/>
      <c r="E84" s="155"/>
      <c r="F84" s="155"/>
      <c r="G84" s="155"/>
      <c r="H84" s="155"/>
      <c r="I84" s="155"/>
      <c r="J84" s="160"/>
      <c r="K84" s="161"/>
      <c r="L84" s="161"/>
      <c r="M84" s="161"/>
      <c r="X84" s="157"/>
      <c r="Y84" s="156"/>
      <c r="Z84" s="155"/>
    </row>
    <row r="85" spans="1:26" s="158" customFormat="1">
      <c r="A85" s="155"/>
      <c r="B85" s="155"/>
      <c r="C85" s="155"/>
      <c r="D85" s="155"/>
      <c r="E85" s="155"/>
      <c r="F85" s="155"/>
      <c r="G85" s="155"/>
      <c r="H85" s="155"/>
      <c r="I85" s="155"/>
      <c r="J85" s="160"/>
      <c r="K85" s="161"/>
      <c r="L85" s="161"/>
      <c r="M85" s="161"/>
      <c r="X85" s="157"/>
      <c r="Y85" s="156"/>
      <c r="Z85" s="155"/>
    </row>
    <row r="86" spans="1:26" s="158" customFormat="1">
      <c r="A86" s="155"/>
      <c r="B86" s="155"/>
      <c r="C86" s="155"/>
      <c r="D86" s="155"/>
      <c r="E86" s="155"/>
      <c r="F86" s="155"/>
      <c r="G86" s="155"/>
      <c r="H86" s="155"/>
      <c r="I86" s="155"/>
      <c r="J86" s="160"/>
      <c r="K86" s="161"/>
      <c r="L86" s="161"/>
      <c r="M86" s="161"/>
      <c r="X86" s="157"/>
      <c r="Y86" s="156"/>
      <c r="Z86" s="155"/>
    </row>
    <row r="87" spans="1:26" s="158" customFormat="1">
      <c r="A87" s="155"/>
      <c r="B87" s="155"/>
      <c r="C87" s="155"/>
      <c r="D87" s="155"/>
      <c r="E87" s="155"/>
      <c r="F87" s="155"/>
      <c r="G87" s="155"/>
      <c r="H87" s="155"/>
      <c r="I87" s="155"/>
      <c r="J87" s="160"/>
      <c r="K87" s="161"/>
      <c r="L87" s="161"/>
      <c r="M87" s="161"/>
      <c r="X87" s="157"/>
      <c r="Y87" s="156"/>
      <c r="Z87" s="155"/>
    </row>
    <row r="88" spans="1:26" s="158" customFormat="1">
      <c r="A88" s="155"/>
      <c r="B88" s="155"/>
      <c r="C88" s="155"/>
      <c r="D88" s="155"/>
      <c r="E88" s="155"/>
      <c r="F88" s="155"/>
      <c r="G88" s="155"/>
      <c r="H88" s="155"/>
      <c r="I88" s="155"/>
      <c r="J88" s="160"/>
      <c r="K88" s="161"/>
      <c r="L88" s="161"/>
      <c r="M88" s="161"/>
      <c r="X88" s="157"/>
      <c r="Y88" s="156"/>
      <c r="Z88" s="155"/>
    </row>
    <row r="89" spans="1:26" s="158" customFormat="1">
      <c r="A89" s="155"/>
      <c r="B89" s="155"/>
      <c r="C89" s="155"/>
      <c r="D89" s="155"/>
      <c r="E89" s="155"/>
      <c r="F89" s="155"/>
      <c r="G89" s="155"/>
      <c r="H89" s="155"/>
      <c r="I89" s="155"/>
      <c r="J89" s="160"/>
      <c r="K89" s="161"/>
      <c r="L89" s="161"/>
      <c r="M89" s="161"/>
      <c r="X89" s="157"/>
      <c r="Y89" s="156"/>
      <c r="Z89" s="155"/>
    </row>
    <row r="90" spans="1:26" s="158" customFormat="1">
      <c r="A90" s="155"/>
      <c r="B90" s="155"/>
      <c r="C90" s="155"/>
      <c r="D90" s="155"/>
      <c r="E90" s="155"/>
      <c r="F90" s="155"/>
      <c r="G90" s="155"/>
      <c r="H90" s="155"/>
      <c r="I90" s="155"/>
      <c r="J90" s="160"/>
      <c r="K90" s="161"/>
      <c r="L90" s="161"/>
      <c r="M90" s="161"/>
      <c r="X90" s="157"/>
      <c r="Y90" s="156"/>
      <c r="Z90" s="155"/>
    </row>
    <row r="91" spans="1:26" s="158" customFormat="1">
      <c r="A91" s="155"/>
      <c r="B91" s="155"/>
      <c r="C91" s="155"/>
      <c r="D91" s="155"/>
      <c r="E91" s="155"/>
      <c r="F91" s="155"/>
      <c r="G91" s="155"/>
      <c r="H91" s="155"/>
      <c r="I91" s="155"/>
      <c r="J91" s="160"/>
      <c r="K91" s="161"/>
      <c r="L91" s="161"/>
      <c r="M91" s="161"/>
      <c r="X91" s="157"/>
      <c r="Y91" s="156"/>
      <c r="Z91" s="155"/>
    </row>
    <row r="92" spans="1:26" s="158" customFormat="1">
      <c r="A92" s="155"/>
      <c r="B92" s="155"/>
      <c r="C92" s="155"/>
      <c r="D92" s="155"/>
      <c r="E92" s="155"/>
      <c r="F92" s="155"/>
      <c r="G92" s="155"/>
      <c r="H92" s="155"/>
      <c r="I92" s="155"/>
      <c r="J92" s="160"/>
      <c r="K92" s="161"/>
      <c r="L92" s="161"/>
      <c r="M92" s="161"/>
      <c r="X92" s="157"/>
      <c r="Y92" s="156"/>
      <c r="Z92" s="155"/>
    </row>
    <row r="93" spans="1:26" s="158" customFormat="1">
      <c r="A93" s="155"/>
      <c r="B93" s="155"/>
      <c r="C93" s="155"/>
      <c r="D93" s="155"/>
      <c r="E93" s="155"/>
      <c r="F93" s="155"/>
      <c r="G93" s="155"/>
      <c r="H93" s="155"/>
      <c r="I93" s="155"/>
      <c r="J93" s="160"/>
      <c r="K93" s="161"/>
      <c r="L93" s="161"/>
      <c r="M93" s="161"/>
      <c r="X93" s="157"/>
      <c r="Y93" s="156"/>
      <c r="Z93" s="155"/>
    </row>
    <row r="94" spans="1:26" s="158" customFormat="1">
      <c r="A94" s="155"/>
      <c r="B94" s="155"/>
      <c r="C94" s="155"/>
      <c r="D94" s="155"/>
      <c r="E94" s="155"/>
      <c r="F94" s="155"/>
      <c r="G94" s="155"/>
      <c r="H94" s="155"/>
      <c r="I94" s="155"/>
      <c r="J94" s="160"/>
      <c r="K94" s="161"/>
      <c r="L94" s="161"/>
      <c r="M94" s="161"/>
      <c r="X94" s="157"/>
      <c r="Y94" s="156"/>
      <c r="Z94" s="155"/>
    </row>
    <row r="95" spans="1:26" s="158" customFormat="1">
      <c r="A95" s="155"/>
      <c r="B95" s="155"/>
      <c r="C95" s="155"/>
      <c r="D95" s="155"/>
      <c r="E95" s="155"/>
      <c r="F95" s="155"/>
      <c r="G95" s="155"/>
      <c r="H95" s="155"/>
      <c r="I95" s="155"/>
      <c r="J95" s="160"/>
      <c r="K95" s="161"/>
      <c r="L95" s="161"/>
      <c r="M95" s="161"/>
      <c r="X95" s="157"/>
      <c r="Y95" s="156"/>
      <c r="Z95" s="155"/>
    </row>
    <row r="96" spans="1:26" s="158" customFormat="1">
      <c r="A96" s="155"/>
      <c r="B96" s="155"/>
      <c r="C96" s="155"/>
      <c r="D96" s="155"/>
      <c r="E96" s="155"/>
      <c r="F96" s="155"/>
      <c r="G96" s="155"/>
      <c r="H96" s="155"/>
      <c r="I96" s="155"/>
      <c r="J96" s="160"/>
      <c r="K96" s="161"/>
      <c r="L96" s="161"/>
      <c r="M96" s="161"/>
      <c r="X96" s="157"/>
      <c r="Y96" s="156"/>
      <c r="Z96" s="155"/>
    </row>
    <row r="97" spans="1:26" s="158" customFormat="1">
      <c r="A97" s="155"/>
      <c r="B97" s="155"/>
      <c r="C97" s="155"/>
      <c r="D97" s="155"/>
      <c r="E97" s="155"/>
      <c r="F97" s="155"/>
      <c r="G97" s="155"/>
      <c r="H97" s="155"/>
      <c r="I97" s="155"/>
      <c r="J97" s="160"/>
      <c r="K97" s="161"/>
      <c r="L97" s="161"/>
      <c r="M97" s="161"/>
      <c r="X97" s="157"/>
      <c r="Y97" s="156"/>
      <c r="Z97" s="155"/>
    </row>
    <row r="98" spans="1:26" s="158" customFormat="1">
      <c r="A98" s="155"/>
      <c r="B98" s="155"/>
      <c r="C98" s="155"/>
      <c r="D98" s="155"/>
      <c r="E98" s="155"/>
      <c r="F98" s="155"/>
      <c r="G98" s="155"/>
      <c r="H98" s="155"/>
      <c r="I98" s="155"/>
      <c r="J98" s="160"/>
      <c r="K98" s="161"/>
      <c r="L98" s="161"/>
      <c r="M98" s="161"/>
      <c r="X98" s="157"/>
      <c r="Y98" s="156"/>
      <c r="Z98" s="155"/>
    </row>
    <row r="99" spans="1:26" s="158" customFormat="1">
      <c r="A99" s="155"/>
      <c r="B99" s="155"/>
      <c r="C99" s="155"/>
      <c r="D99" s="155"/>
      <c r="E99" s="155"/>
      <c r="F99" s="155"/>
      <c r="G99" s="155"/>
      <c r="H99" s="155"/>
      <c r="I99" s="155"/>
      <c r="J99" s="160"/>
      <c r="K99" s="161"/>
      <c r="L99" s="161"/>
      <c r="M99" s="161"/>
      <c r="X99" s="157"/>
      <c r="Y99" s="156"/>
      <c r="Z99" s="155"/>
    </row>
    <row r="100" spans="1:26" s="158" customFormat="1">
      <c r="A100" s="155"/>
      <c r="B100" s="155"/>
      <c r="C100" s="155"/>
      <c r="D100" s="155"/>
      <c r="E100" s="155"/>
      <c r="F100" s="155"/>
      <c r="G100" s="155"/>
      <c r="H100" s="155"/>
      <c r="I100" s="155"/>
      <c r="J100" s="160"/>
      <c r="K100" s="161"/>
      <c r="L100" s="161"/>
      <c r="M100" s="161"/>
      <c r="X100" s="157"/>
      <c r="Y100" s="156"/>
      <c r="Z100" s="155"/>
    </row>
    <row r="101" spans="1:26" s="158" customFormat="1">
      <c r="A101" s="155"/>
      <c r="B101" s="155"/>
      <c r="C101" s="155"/>
      <c r="D101" s="155"/>
      <c r="E101" s="155"/>
      <c r="F101" s="155"/>
      <c r="G101" s="155"/>
      <c r="H101" s="155"/>
      <c r="I101" s="155"/>
      <c r="J101" s="160"/>
      <c r="K101" s="161"/>
      <c r="L101" s="161"/>
      <c r="M101" s="161"/>
      <c r="X101" s="157"/>
      <c r="Y101" s="156"/>
      <c r="Z101" s="155"/>
    </row>
    <row r="102" spans="1:26" s="158" customFormat="1">
      <c r="A102" s="155"/>
      <c r="B102" s="155"/>
      <c r="C102" s="155"/>
      <c r="D102" s="155"/>
      <c r="E102" s="155"/>
      <c r="F102" s="155"/>
      <c r="G102" s="155"/>
      <c r="H102" s="155"/>
      <c r="I102" s="155"/>
      <c r="J102" s="160"/>
      <c r="K102" s="161"/>
      <c r="L102" s="161"/>
      <c r="M102" s="161"/>
      <c r="X102" s="157"/>
      <c r="Y102" s="156"/>
      <c r="Z102" s="155"/>
    </row>
    <row r="103" spans="1:26" s="158" customFormat="1">
      <c r="A103" s="155"/>
      <c r="B103" s="155"/>
      <c r="C103" s="155"/>
      <c r="D103" s="155"/>
      <c r="E103" s="155"/>
      <c r="F103" s="155"/>
      <c r="G103" s="155"/>
      <c r="H103" s="155"/>
      <c r="I103" s="155"/>
      <c r="J103" s="160"/>
      <c r="K103" s="161"/>
      <c r="L103" s="161"/>
      <c r="M103" s="161"/>
      <c r="X103" s="157"/>
      <c r="Y103" s="156"/>
      <c r="Z103" s="155"/>
    </row>
    <row r="104" spans="1:26" s="158" customFormat="1">
      <c r="A104" s="155"/>
      <c r="B104" s="155"/>
      <c r="C104" s="155"/>
      <c r="D104" s="155"/>
      <c r="E104" s="155"/>
      <c r="F104" s="155"/>
      <c r="G104" s="155"/>
      <c r="H104" s="155"/>
      <c r="I104" s="155"/>
      <c r="J104" s="160"/>
      <c r="K104" s="161"/>
      <c r="L104" s="161"/>
      <c r="M104" s="161"/>
      <c r="X104" s="157"/>
      <c r="Y104" s="156"/>
      <c r="Z104" s="155"/>
    </row>
    <row r="105" spans="1:26" s="158" customFormat="1">
      <c r="A105" s="155"/>
      <c r="B105" s="155"/>
      <c r="C105" s="155"/>
      <c r="D105" s="155"/>
      <c r="E105" s="155"/>
      <c r="F105" s="155"/>
      <c r="G105" s="155"/>
      <c r="H105" s="155"/>
      <c r="I105" s="155"/>
      <c r="J105" s="160"/>
      <c r="K105" s="161"/>
      <c r="L105" s="161"/>
      <c r="M105" s="161"/>
      <c r="X105" s="157"/>
      <c r="Y105" s="156"/>
      <c r="Z105" s="155"/>
    </row>
    <row r="106" spans="1:26" s="158" customFormat="1">
      <c r="A106" s="155"/>
      <c r="B106" s="155"/>
      <c r="C106" s="155"/>
      <c r="D106" s="155"/>
      <c r="E106" s="155"/>
      <c r="F106" s="155"/>
      <c r="G106" s="155"/>
      <c r="H106" s="155"/>
      <c r="I106" s="155"/>
      <c r="J106" s="160"/>
      <c r="K106" s="161"/>
      <c r="L106" s="161"/>
      <c r="M106" s="161"/>
      <c r="X106" s="157"/>
      <c r="Y106" s="156"/>
      <c r="Z106" s="155"/>
    </row>
    <row r="107" spans="1:26" s="158" customFormat="1">
      <c r="A107" s="155"/>
      <c r="B107" s="155"/>
      <c r="C107" s="155"/>
      <c r="D107" s="155"/>
      <c r="E107" s="155"/>
      <c r="F107" s="155"/>
      <c r="G107" s="155"/>
      <c r="H107" s="155"/>
      <c r="I107" s="155"/>
      <c r="J107" s="160"/>
      <c r="K107" s="161"/>
      <c r="L107" s="161"/>
      <c r="M107" s="161"/>
      <c r="X107" s="157"/>
      <c r="Y107" s="156"/>
      <c r="Z107" s="155"/>
    </row>
    <row r="108" spans="1:26" s="158" customFormat="1">
      <c r="A108" s="155"/>
      <c r="B108" s="155"/>
      <c r="C108" s="155"/>
      <c r="D108" s="155"/>
      <c r="E108" s="155"/>
      <c r="F108" s="155"/>
      <c r="G108" s="155"/>
      <c r="H108" s="155"/>
      <c r="I108" s="155"/>
      <c r="J108" s="160"/>
      <c r="K108" s="161"/>
      <c r="L108" s="161"/>
      <c r="M108" s="161"/>
      <c r="X108" s="157"/>
      <c r="Y108" s="156"/>
      <c r="Z108" s="155"/>
    </row>
    <row r="109" spans="1:26" s="158" customFormat="1">
      <c r="A109" s="155"/>
      <c r="B109" s="155"/>
      <c r="C109" s="155"/>
      <c r="D109" s="155"/>
      <c r="E109" s="155"/>
      <c r="F109" s="155"/>
      <c r="G109" s="155"/>
      <c r="H109" s="155"/>
      <c r="I109" s="155"/>
      <c r="J109" s="160"/>
      <c r="K109" s="161"/>
      <c r="L109" s="161"/>
      <c r="M109" s="161"/>
      <c r="X109" s="157"/>
      <c r="Y109" s="156"/>
      <c r="Z109" s="155"/>
    </row>
    <row r="110" spans="1:26" s="158" customFormat="1">
      <c r="A110" s="155"/>
      <c r="B110" s="155"/>
      <c r="C110" s="155"/>
      <c r="D110" s="155"/>
      <c r="E110" s="155"/>
      <c r="F110" s="155"/>
      <c r="G110" s="155"/>
      <c r="H110" s="155"/>
      <c r="I110" s="155"/>
      <c r="J110" s="160"/>
      <c r="K110" s="161"/>
      <c r="L110" s="161"/>
      <c r="M110" s="161"/>
      <c r="X110" s="157"/>
      <c r="Y110" s="156"/>
      <c r="Z110" s="155"/>
    </row>
    <row r="111" spans="1:26" s="158" customFormat="1">
      <c r="A111" s="155"/>
      <c r="B111" s="155"/>
      <c r="C111" s="155"/>
      <c r="D111" s="155"/>
      <c r="E111" s="155"/>
      <c r="F111" s="155"/>
      <c r="G111" s="155"/>
      <c r="H111" s="155"/>
      <c r="I111" s="155"/>
      <c r="J111" s="160"/>
      <c r="K111" s="161"/>
      <c r="L111" s="161"/>
      <c r="M111" s="161"/>
      <c r="X111" s="157"/>
      <c r="Y111" s="156"/>
      <c r="Z111" s="155"/>
    </row>
    <row r="112" spans="1:26" s="158" customFormat="1">
      <c r="A112" s="155"/>
      <c r="B112" s="155"/>
      <c r="C112" s="155"/>
      <c r="D112" s="155"/>
      <c r="E112" s="155"/>
      <c r="F112" s="155"/>
      <c r="G112" s="155"/>
      <c r="H112" s="155"/>
      <c r="I112" s="155"/>
      <c r="J112" s="160"/>
      <c r="K112" s="161"/>
      <c r="L112" s="161"/>
      <c r="M112" s="161"/>
      <c r="X112" s="157"/>
      <c r="Y112" s="156"/>
      <c r="Z112" s="155"/>
    </row>
    <row r="113" spans="1:26" s="158" customFormat="1">
      <c r="A113" s="155"/>
      <c r="B113" s="155"/>
      <c r="C113" s="155"/>
      <c r="D113" s="155"/>
      <c r="E113" s="155"/>
      <c r="F113" s="155"/>
      <c r="G113" s="155"/>
      <c r="H113" s="155"/>
      <c r="I113" s="155"/>
      <c r="J113" s="160"/>
      <c r="K113" s="161"/>
      <c r="L113" s="161"/>
      <c r="M113" s="161"/>
      <c r="X113" s="157"/>
      <c r="Y113" s="156"/>
      <c r="Z113" s="155"/>
    </row>
    <row r="114" spans="1:26" s="158" customFormat="1">
      <c r="A114" s="155"/>
      <c r="B114" s="155"/>
      <c r="C114" s="155"/>
      <c r="D114" s="155"/>
      <c r="E114" s="155"/>
      <c r="F114" s="155"/>
      <c r="G114" s="155"/>
      <c r="H114" s="155"/>
      <c r="I114" s="155"/>
      <c r="J114" s="160"/>
      <c r="K114" s="161"/>
      <c r="L114" s="161"/>
      <c r="M114" s="161"/>
      <c r="X114" s="157"/>
      <c r="Y114" s="156"/>
      <c r="Z114" s="155"/>
    </row>
    <row r="115" spans="1:26" s="158" customFormat="1">
      <c r="A115" s="155"/>
      <c r="B115" s="155"/>
      <c r="C115" s="155"/>
      <c r="D115" s="155"/>
      <c r="E115" s="155"/>
      <c r="F115" s="155"/>
      <c r="G115" s="155"/>
      <c r="H115" s="155"/>
      <c r="I115" s="155"/>
      <c r="J115" s="160"/>
      <c r="K115" s="161"/>
      <c r="L115" s="161"/>
      <c r="M115" s="161"/>
      <c r="X115" s="157"/>
      <c r="Y115" s="156"/>
      <c r="Z115" s="155"/>
    </row>
    <row r="116" spans="1:26" s="158" customFormat="1">
      <c r="A116" s="155"/>
      <c r="B116" s="155"/>
      <c r="C116" s="155"/>
      <c r="D116" s="155"/>
      <c r="E116" s="155"/>
      <c r="F116" s="155"/>
      <c r="G116" s="155"/>
      <c r="H116" s="155"/>
      <c r="I116" s="155"/>
      <c r="J116" s="160"/>
      <c r="K116" s="161"/>
      <c r="L116" s="161"/>
      <c r="M116" s="161"/>
      <c r="X116" s="157"/>
      <c r="Y116" s="156"/>
      <c r="Z116" s="155"/>
    </row>
    <row r="117" spans="1:26" s="158" customFormat="1">
      <c r="A117" s="155"/>
      <c r="B117" s="155"/>
      <c r="C117" s="155"/>
      <c r="D117" s="155"/>
      <c r="E117" s="155"/>
      <c r="F117" s="155"/>
      <c r="G117" s="155"/>
      <c r="H117" s="155"/>
      <c r="I117" s="155"/>
      <c r="J117" s="160"/>
      <c r="K117" s="161"/>
      <c r="L117" s="161"/>
      <c r="M117" s="161"/>
      <c r="X117" s="157"/>
      <c r="Y117" s="156"/>
      <c r="Z117" s="155"/>
    </row>
    <row r="118" spans="1:26" s="158" customFormat="1">
      <c r="A118" s="155"/>
      <c r="B118" s="155"/>
      <c r="C118" s="155"/>
      <c r="D118" s="155"/>
      <c r="E118" s="155"/>
      <c r="F118" s="155"/>
      <c r="G118" s="155"/>
      <c r="H118" s="155"/>
      <c r="I118" s="155"/>
      <c r="J118" s="160"/>
      <c r="K118" s="161"/>
      <c r="L118" s="161"/>
      <c r="M118" s="161"/>
      <c r="X118" s="157"/>
      <c r="Y118" s="156"/>
      <c r="Z118" s="155"/>
    </row>
    <row r="119" spans="1:26" s="158" customFormat="1">
      <c r="A119" s="155"/>
      <c r="B119" s="155"/>
      <c r="C119" s="155"/>
      <c r="D119" s="155"/>
      <c r="E119" s="155"/>
      <c r="F119" s="155"/>
      <c r="G119" s="155"/>
      <c r="H119" s="155"/>
      <c r="I119" s="155"/>
      <c r="J119" s="160"/>
      <c r="K119" s="161"/>
      <c r="L119" s="161"/>
      <c r="M119" s="161"/>
      <c r="X119" s="157"/>
      <c r="Y119" s="156"/>
      <c r="Z119" s="155"/>
    </row>
    <row r="120" spans="1:26" s="158" customFormat="1">
      <c r="A120" s="155"/>
      <c r="B120" s="155"/>
      <c r="C120" s="155"/>
      <c r="D120" s="155"/>
      <c r="E120" s="155"/>
      <c r="F120" s="155"/>
      <c r="G120" s="155"/>
      <c r="H120" s="155"/>
      <c r="I120" s="155"/>
      <c r="J120" s="160"/>
      <c r="K120" s="161"/>
      <c r="L120" s="161"/>
      <c r="M120" s="161"/>
      <c r="X120" s="157"/>
      <c r="Y120" s="156"/>
      <c r="Z120" s="155"/>
    </row>
    <row r="121" spans="1:26" s="158" customFormat="1">
      <c r="A121" s="155"/>
      <c r="B121" s="155"/>
      <c r="C121" s="155"/>
      <c r="D121" s="155"/>
      <c r="E121" s="155"/>
      <c r="F121" s="155"/>
      <c r="G121" s="155"/>
      <c r="H121" s="155"/>
      <c r="I121" s="155"/>
      <c r="J121" s="160"/>
      <c r="K121" s="161"/>
      <c r="L121" s="161"/>
      <c r="M121" s="161"/>
      <c r="X121" s="157"/>
      <c r="Y121" s="156"/>
      <c r="Z121" s="155"/>
    </row>
    <row r="122" spans="1:26" s="158" customFormat="1">
      <c r="A122" s="155"/>
      <c r="B122" s="155"/>
      <c r="C122" s="155"/>
      <c r="D122" s="155"/>
      <c r="E122" s="155"/>
      <c r="F122" s="155"/>
      <c r="G122" s="155"/>
      <c r="H122" s="155"/>
      <c r="I122" s="155"/>
      <c r="J122" s="160"/>
      <c r="K122" s="161"/>
      <c r="L122" s="161"/>
      <c r="M122" s="161"/>
      <c r="X122" s="157"/>
      <c r="Y122" s="156"/>
      <c r="Z122" s="155"/>
    </row>
    <row r="123" spans="1:26" s="158" customFormat="1">
      <c r="A123" s="155"/>
      <c r="B123" s="155"/>
      <c r="C123" s="155"/>
      <c r="D123" s="155"/>
      <c r="E123" s="155"/>
      <c r="F123" s="155"/>
      <c r="G123" s="155"/>
      <c r="H123" s="155"/>
      <c r="I123" s="155"/>
      <c r="J123" s="160"/>
      <c r="K123" s="161"/>
      <c r="L123" s="161"/>
      <c r="M123" s="161"/>
      <c r="X123" s="157"/>
      <c r="Y123" s="156"/>
      <c r="Z123" s="155"/>
    </row>
    <row r="124" spans="1:26" s="158" customFormat="1">
      <c r="A124" s="155"/>
      <c r="B124" s="155"/>
      <c r="C124" s="155"/>
      <c r="D124" s="155"/>
      <c r="E124" s="155"/>
      <c r="F124" s="155"/>
      <c r="G124" s="155"/>
      <c r="H124" s="155"/>
      <c r="I124" s="155"/>
      <c r="J124" s="160"/>
      <c r="K124" s="161"/>
      <c r="L124" s="161"/>
      <c r="M124" s="161"/>
      <c r="X124" s="157"/>
      <c r="Y124" s="156"/>
      <c r="Z124" s="155"/>
    </row>
    <row r="125" spans="1:26" s="158" customFormat="1">
      <c r="A125" s="155"/>
      <c r="B125" s="155"/>
      <c r="C125" s="155"/>
      <c r="D125" s="155"/>
      <c r="E125" s="155"/>
      <c r="F125" s="155"/>
      <c r="G125" s="155"/>
      <c r="H125" s="155"/>
      <c r="I125" s="155"/>
      <c r="J125" s="160"/>
      <c r="K125" s="161"/>
      <c r="L125" s="161"/>
      <c r="M125" s="161"/>
      <c r="X125" s="157"/>
      <c r="Y125" s="156"/>
      <c r="Z125" s="155"/>
    </row>
    <row r="126" spans="1:26" s="158" customFormat="1">
      <c r="A126" s="155"/>
      <c r="B126" s="155"/>
      <c r="C126" s="155"/>
      <c r="D126" s="155"/>
      <c r="E126" s="155"/>
      <c r="F126" s="155"/>
      <c r="G126" s="155"/>
      <c r="H126" s="155"/>
      <c r="I126" s="155"/>
      <c r="J126" s="160"/>
      <c r="K126" s="161"/>
      <c r="L126" s="161"/>
      <c r="M126" s="161"/>
      <c r="X126" s="157"/>
      <c r="Y126" s="156"/>
      <c r="Z126" s="155"/>
    </row>
    <row r="127" spans="1:26" s="158" customFormat="1">
      <c r="A127" s="155"/>
      <c r="B127" s="155"/>
      <c r="C127" s="155"/>
      <c r="D127" s="155"/>
      <c r="E127" s="155"/>
      <c r="F127" s="155"/>
      <c r="G127" s="155"/>
      <c r="H127" s="155"/>
      <c r="I127" s="155"/>
      <c r="J127" s="160"/>
      <c r="K127" s="161"/>
      <c r="L127" s="161"/>
      <c r="M127" s="161"/>
      <c r="X127" s="157"/>
      <c r="Y127" s="156"/>
      <c r="Z127" s="155"/>
    </row>
    <row r="128" spans="1:26" s="158" customFormat="1">
      <c r="A128" s="155"/>
      <c r="B128" s="155"/>
      <c r="C128" s="155"/>
      <c r="D128" s="155"/>
      <c r="E128" s="155"/>
      <c r="F128" s="155"/>
      <c r="G128" s="155"/>
      <c r="H128" s="155"/>
      <c r="I128" s="155"/>
      <c r="J128" s="160"/>
      <c r="K128" s="161"/>
      <c r="L128" s="161"/>
      <c r="M128" s="161"/>
      <c r="X128" s="157"/>
      <c r="Y128" s="156"/>
      <c r="Z128" s="155"/>
    </row>
    <row r="129" spans="1:26" s="158" customFormat="1">
      <c r="A129" s="155"/>
      <c r="B129" s="155"/>
      <c r="C129" s="155"/>
      <c r="D129" s="155"/>
      <c r="E129" s="155"/>
      <c r="F129" s="155"/>
      <c r="G129" s="155"/>
      <c r="H129" s="155"/>
      <c r="I129" s="155"/>
      <c r="J129" s="160"/>
      <c r="K129" s="161"/>
      <c r="L129" s="161"/>
      <c r="M129" s="161"/>
      <c r="X129" s="157"/>
      <c r="Y129" s="156"/>
      <c r="Z129" s="155"/>
    </row>
    <row r="130" spans="1:26" s="158" customFormat="1">
      <c r="A130" s="155"/>
      <c r="B130" s="155"/>
      <c r="C130" s="155"/>
      <c r="D130" s="155"/>
      <c r="E130" s="155"/>
      <c r="F130" s="155"/>
      <c r="G130" s="155"/>
      <c r="H130" s="155"/>
      <c r="I130" s="155"/>
      <c r="J130" s="160"/>
      <c r="K130" s="161"/>
      <c r="L130" s="161"/>
      <c r="M130" s="161"/>
      <c r="X130" s="157"/>
      <c r="Y130" s="156"/>
      <c r="Z130" s="155"/>
    </row>
    <row r="131" spans="1:26" s="158" customFormat="1">
      <c r="A131" s="155"/>
      <c r="B131" s="155"/>
      <c r="C131" s="155"/>
      <c r="D131" s="155"/>
      <c r="E131" s="155"/>
      <c r="F131" s="155"/>
      <c r="G131" s="155"/>
      <c r="H131" s="155"/>
      <c r="I131" s="155"/>
      <c r="J131" s="160"/>
      <c r="K131" s="161"/>
      <c r="L131" s="161"/>
      <c r="M131" s="161"/>
      <c r="X131" s="157"/>
      <c r="Y131" s="156"/>
      <c r="Z131" s="155"/>
    </row>
    <row r="132" spans="1:26" s="158" customFormat="1">
      <c r="A132" s="155"/>
      <c r="B132" s="155"/>
      <c r="C132" s="155"/>
      <c r="D132" s="155"/>
      <c r="E132" s="155"/>
      <c r="F132" s="155"/>
      <c r="G132" s="155"/>
      <c r="H132" s="155"/>
      <c r="I132" s="155"/>
      <c r="J132" s="160"/>
      <c r="K132" s="161"/>
      <c r="L132" s="161"/>
      <c r="M132" s="161"/>
      <c r="X132" s="157"/>
      <c r="Y132" s="156"/>
      <c r="Z132" s="155"/>
    </row>
  </sheetData>
  <mergeCells count="28">
    <mergeCell ref="A5:Z5"/>
    <mergeCell ref="J6:J7"/>
    <mergeCell ref="K6:K7"/>
    <mergeCell ref="X49:X60"/>
    <mergeCell ref="W6:W7"/>
    <mergeCell ref="Y6:Z7"/>
    <mergeCell ref="Y8:Z8"/>
    <mergeCell ref="T6:T7"/>
    <mergeCell ref="X9:X20"/>
    <mergeCell ref="U6:V6"/>
    <mergeCell ref="X6:X7"/>
    <mergeCell ref="X23:X47"/>
    <mergeCell ref="P6:P7"/>
    <mergeCell ref="Q6:Q7"/>
    <mergeCell ref="R6:S6"/>
    <mergeCell ref="A6:A7"/>
    <mergeCell ref="B6:B7"/>
    <mergeCell ref="C6:C7"/>
    <mergeCell ref="D6:D7"/>
    <mergeCell ref="E6:E7"/>
    <mergeCell ref="F6:F7"/>
    <mergeCell ref="G6:G7"/>
    <mergeCell ref="H6:H7"/>
    <mergeCell ref="O6:O7"/>
    <mergeCell ref="N6:N7"/>
    <mergeCell ref="L6:L7"/>
    <mergeCell ref="M6:M7"/>
    <mergeCell ref="I6:I7"/>
  </mergeCells>
  <printOptions horizontalCentered="1"/>
  <pageMargins left="0.70866141732283472" right="0.70866141732283472" top="0.78740157480314965" bottom="0.78740157480314965" header="0.31496062992125984" footer="0.31496062992125984"/>
  <pageSetup paperSize="9" scale="35" firstPageNumber="135"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AA99"/>
  <sheetViews>
    <sheetView showGridLines="0" view="pageBreakPreview" zoomScale="70" zoomScaleNormal="70" zoomScaleSheetLayoutView="70" workbookViewId="0">
      <selection activeCell="C21" sqref="C21"/>
    </sheetView>
  </sheetViews>
  <sheetFormatPr defaultColWidth="9.140625" defaultRowHeight="15" outlineLevelCol="1"/>
  <cols>
    <col min="1" max="1" width="5.7109375" style="155" customWidth="1"/>
    <col min="2" max="2" width="9.28515625" style="155" hidden="1" customWidth="1"/>
    <col min="3" max="3" width="6" style="155" hidden="1" customWidth="1" outlineLevel="1"/>
    <col min="4" max="4" width="6.42578125" style="155" hidden="1" customWidth="1" outlineLevel="1"/>
    <col min="5" max="5" width="7.7109375" style="155" customWidth="1" outlineLevel="1"/>
    <col min="6" max="6" width="15.5703125" style="155" hidden="1" customWidth="1" outlineLevel="1"/>
    <col min="7" max="7" width="58.28515625" style="155" customWidth="1" collapsed="1"/>
    <col min="8" max="8" width="38.85546875" style="155" customWidth="1"/>
    <col min="9" max="9" width="7.140625" style="155" customWidth="1"/>
    <col min="10" max="10" width="14.7109375" style="160" customWidth="1"/>
    <col min="11" max="12" width="14.85546875" style="158" customWidth="1"/>
    <col min="13" max="13" width="13.5703125" style="158" customWidth="1"/>
    <col min="14" max="14" width="13.7109375" style="158" customWidth="1"/>
    <col min="15" max="15" width="14.7109375" style="158" customWidth="1"/>
    <col min="16" max="16" width="14.85546875" style="158" customWidth="1"/>
    <col min="17" max="17" width="16.7109375" style="158" customWidth="1"/>
    <col min="18" max="18" width="16.85546875" style="158" customWidth="1"/>
    <col min="19" max="19" width="17.140625" style="158" customWidth="1"/>
    <col min="20" max="22" width="14.85546875" style="158" customWidth="1"/>
    <col min="23" max="23" width="14.42578125" style="158" customWidth="1"/>
    <col min="24" max="24" width="10.140625" style="157" hidden="1" customWidth="1"/>
    <col min="25" max="25" width="17.7109375" style="156" hidden="1" customWidth="1"/>
    <col min="26" max="26" width="24.7109375" style="155" customWidth="1"/>
    <col min="27" max="16384" width="9.140625" style="155"/>
  </cols>
  <sheetData>
    <row r="1" spans="1:27" ht="18">
      <c r="A1" s="1" t="s">
        <v>643</v>
      </c>
      <c r="B1" s="2"/>
      <c r="C1" s="2"/>
      <c r="D1" s="2"/>
      <c r="E1" s="2"/>
      <c r="F1" s="214"/>
      <c r="G1" s="3"/>
      <c r="H1" s="301"/>
      <c r="I1" s="300"/>
      <c r="K1" s="157"/>
      <c r="N1" s="7"/>
      <c r="O1" s="7"/>
      <c r="Q1" s="7"/>
      <c r="R1" s="7"/>
      <c r="S1" s="7"/>
      <c r="T1" s="8"/>
      <c r="U1" s="199"/>
      <c r="V1" s="155"/>
      <c r="W1" s="155"/>
      <c r="X1" s="204"/>
      <c r="Y1" s="155"/>
    </row>
    <row r="2" spans="1:27" ht="18">
      <c r="A2" s="211" t="s">
        <v>195</v>
      </c>
      <c r="B2" s="11"/>
      <c r="C2" s="11"/>
      <c r="F2" s="208"/>
      <c r="G2" s="210" t="s">
        <v>644</v>
      </c>
      <c r="H2" s="434" t="s">
        <v>658</v>
      </c>
      <c r="I2" s="298"/>
      <c r="K2" s="157"/>
      <c r="N2" s="13"/>
      <c r="O2" s="13"/>
      <c r="Q2" s="13"/>
      <c r="R2" s="13"/>
      <c r="S2" s="13"/>
      <c r="T2" s="14"/>
      <c r="U2" s="199"/>
      <c r="V2" s="155"/>
      <c r="W2" s="155"/>
      <c r="X2" s="204"/>
      <c r="Y2" s="155"/>
    </row>
    <row r="3" spans="1:27" ht="15.75">
      <c r="A3" s="295"/>
      <c r="B3" s="12" t="s">
        <v>388</v>
      </c>
      <c r="C3" s="11"/>
      <c r="D3" s="299" t="s">
        <v>388</v>
      </c>
      <c r="F3" s="208"/>
      <c r="G3" s="294" t="s">
        <v>17</v>
      </c>
      <c r="H3" s="206"/>
      <c r="I3" s="298"/>
      <c r="K3" s="157"/>
      <c r="N3" s="13"/>
      <c r="O3" s="13"/>
      <c r="Q3" s="13"/>
      <c r="R3" s="13"/>
      <c r="S3" s="13"/>
      <c r="T3" s="14"/>
      <c r="U3" s="199"/>
      <c r="V3" s="155"/>
      <c r="W3" s="155"/>
      <c r="X3" s="204"/>
      <c r="Y3" s="155"/>
    </row>
    <row r="4" spans="1:27" ht="17.25" customHeight="1">
      <c r="A4" s="202"/>
      <c r="B4" s="202"/>
      <c r="C4" s="202"/>
      <c r="D4" s="202"/>
      <c r="E4" s="202"/>
      <c r="F4" s="202"/>
      <c r="G4" s="202"/>
      <c r="H4" s="202"/>
      <c r="I4" s="202"/>
      <c r="J4" s="202"/>
      <c r="K4" s="202"/>
      <c r="L4" s="203"/>
      <c r="M4" s="202"/>
      <c r="N4" s="203"/>
      <c r="O4" s="202"/>
      <c r="P4" s="202"/>
      <c r="Q4" s="202"/>
      <c r="R4" s="202"/>
      <c r="S4" s="202"/>
      <c r="T4" s="202"/>
      <c r="U4" s="202"/>
      <c r="V4" s="202"/>
      <c r="W4" s="201" t="s">
        <v>19</v>
      </c>
      <c r="AA4" s="199"/>
    </row>
    <row r="5" spans="1:27" ht="25.5" customHeight="1">
      <c r="A5" s="632" t="s">
        <v>659</v>
      </c>
      <c r="B5" s="632"/>
      <c r="C5" s="632"/>
      <c r="D5" s="632"/>
      <c r="E5" s="632"/>
      <c r="F5" s="632"/>
      <c r="G5" s="632"/>
      <c r="H5" s="632"/>
      <c r="I5" s="632"/>
      <c r="J5" s="632"/>
      <c r="K5" s="632"/>
      <c r="L5" s="632"/>
      <c r="M5" s="632"/>
      <c r="N5" s="632"/>
      <c r="O5" s="632"/>
      <c r="P5" s="632"/>
      <c r="Q5" s="632"/>
      <c r="R5" s="632"/>
      <c r="S5" s="632"/>
      <c r="T5" s="632"/>
      <c r="U5" s="632"/>
      <c r="V5" s="632"/>
      <c r="W5" s="632"/>
      <c r="X5" s="632"/>
      <c r="Y5" s="632"/>
      <c r="Z5" s="632"/>
    </row>
    <row r="6" spans="1:27" ht="25.5" customHeight="1">
      <c r="A6" s="633" t="s">
        <v>0</v>
      </c>
      <c r="B6" s="633" t="s">
        <v>1</v>
      </c>
      <c r="C6" s="634" t="s">
        <v>3</v>
      </c>
      <c r="D6" s="634" t="s">
        <v>4</v>
      </c>
      <c r="E6" s="634" t="s">
        <v>22</v>
      </c>
      <c r="F6" s="634" t="s">
        <v>2</v>
      </c>
      <c r="G6" s="634" t="s">
        <v>6</v>
      </c>
      <c r="H6" s="635" t="s">
        <v>7</v>
      </c>
      <c r="I6" s="644" t="s">
        <v>8</v>
      </c>
      <c r="J6" s="635" t="s">
        <v>9</v>
      </c>
      <c r="K6" s="635" t="s">
        <v>15</v>
      </c>
      <c r="L6" s="635" t="s">
        <v>267</v>
      </c>
      <c r="M6" s="635" t="s">
        <v>266</v>
      </c>
      <c r="N6" s="635" t="s">
        <v>283</v>
      </c>
      <c r="O6" s="636" t="s">
        <v>265</v>
      </c>
      <c r="P6" s="654" t="s">
        <v>264</v>
      </c>
      <c r="Q6" s="654" t="s">
        <v>338</v>
      </c>
      <c r="R6" s="652" t="s">
        <v>261</v>
      </c>
      <c r="S6" s="652"/>
      <c r="T6" s="654" t="s">
        <v>282</v>
      </c>
      <c r="U6" s="652" t="s">
        <v>261</v>
      </c>
      <c r="V6" s="652"/>
      <c r="W6" s="636" t="s">
        <v>29</v>
      </c>
      <c r="X6" s="636" t="s">
        <v>246</v>
      </c>
      <c r="Y6" s="653" t="s">
        <v>11</v>
      </c>
      <c r="Z6" s="653"/>
    </row>
    <row r="7" spans="1:27" ht="81" customHeight="1">
      <c r="A7" s="633"/>
      <c r="B7" s="633"/>
      <c r="C7" s="634"/>
      <c r="D7" s="634"/>
      <c r="E7" s="634"/>
      <c r="F7" s="634"/>
      <c r="G7" s="634"/>
      <c r="H7" s="635"/>
      <c r="I7" s="644"/>
      <c r="J7" s="635"/>
      <c r="K7" s="635"/>
      <c r="L7" s="635"/>
      <c r="M7" s="635"/>
      <c r="N7" s="635"/>
      <c r="O7" s="636"/>
      <c r="P7" s="654"/>
      <c r="Q7" s="654"/>
      <c r="R7" s="511" t="s">
        <v>260</v>
      </c>
      <c r="S7" s="511" t="s">
        <v>281</v>
      </c>
      <c r="T7" s="654"/>
      <c r="U7" s="511" t="s">
        <v>257</v>
      </c>
      <c r="V7" s="511" t="s">
        <v>256</v>
      </c>
      <c r="W7" s="636"/>
      <c r="X7" s="636"/>
      <c r="Y7" s="653"/>
      <c r="Z7" s="653"/>
    </row>
    <row r="8" spans="1:27" s="185" customFormat="1" ht="25.5" customHeight="1">
      <c r="A8" s="55" t="s">
        <v>13</v>
      </c>
      <c r="B8" s="55"/>
      <c r="C8" s="55"/>
      <c r="D8" s="55"/>
      <c r="E8" s="55"/>
      <c r="F8" s="55"/>
      <c r="G8" s="55"/>
      <c r="H8" s="55"/>
      <c r="I8" s="55"/>
      <c r="J8" s="55"/>
      <c r="K8" s="29">
        <f>SUM(K9:K23)</f>
        <v>19399.400000000001</v>
      </c>
      <c r="L8" s="29">
        <f>SUM(L9:L23)</f>
        <v>18429</v>
      </c>
      <c r="M8" s="29">
        <f>SUM(M9:M23)</f>
        <v>970.4</v>
      </c>
      <c r="N8" s="29"/>
      <c r="O8" s="29">
        <f t="shared" ref="O8:W8" si="0">SUM(O9:O23)</f>
        <v>14457</v>
      </c>
      <c r="P8" s="198">
        <f t="shared" si="0"/>
        <v>448</v>
      </c>
      <c r="Q8" s="198">
        <f t="shared" si="0"/>
        <v>200</v>
      </c>
      <c r="R8" s="198">
        <f t="shared" si="0"/>
        <v>200</v>
      </c>
      <c r="S8" s="198">
        <f t="shared" si="0"/>
        <v>0</v>
      </c>
      <c r="T8" s="198">
        <f t="shared" si="0"/>
        <v>248</v>
      </c>
      <c r="U8" s="198">
        <f t="shared" si="0"/>
        <v>248</v>
      </c>
      <c r="V8" s="198">
        <f t="shared" si="0"/>
        <v>0</v>
      </c>
      <c r="W8" s="29">
        <f t="shared" si="0"/>
        <v>4494.3999999999996</v>
      </c>
      <c r="X8" s="40"/>
      <c r="Y8" s="739"/>
      <c r="Z8" s="739"/>
    </row>
    <row r="9" spans="1:27" s="174" customFormat="1" ht="38.25">
      <c r="A9" s="512">
        <v>1</v>
      </c>
      <c r="B9" s="512" t="s">
        <v>224</v>
      </c>
      <c r="C9" s="512"/>
      <c r="D9" s="512">
        <v>5011</v>
      </c>
      <c r="E9" s="512">
        <v>50</v>
      </c>
      <c r="F9" s="567" t="s">
        <v>509</v>
      </c>
      <c r="G9" s="277" t="s">
        <v>497</v>
      </c>
      <c r="H9" s="182" t="s">
        <v>508</v>
      </c>
      <c r="I9" s="181" t="s">
        <v>436</v>
      </c>
      <c r="J9" s="181" t="s">
        <v>436</v>
      </c>
      <c r="K9" s="437">
        <f t="shared" ref="K9:K23" si="1">SUM(L9:M9)</f>
        <v>8468.4</v>
      </c>
      <c r="L9" s="437">
        <v>8045</v>
      </c>
      <c r="M9" s="437">
        <v>423.4</v>
      </c>
      <c r="N9" s="584" t="s">
        <v>495</v>
      </c>
      <c r="O9" s="164">
        <v>7174</v>
      </c>
      <c r="P9" s="517">
        <f t="shared" ref="P9:P23" si="2">Q9+T9</f>
        <v>88</v>
      </c>
      <c r="Q9" s="442">
        <f t="shared" ref="Q9:Q23" si="3">SUM(R9:S9)</f>
        <v>0</v>
      </c>
      <c r="R9" s="164">
        <v>0</v>
      </c>
      <c r="S9" s="164">
        <v>0</v>
      </c>
      <c r="T9" s="163">
        <f t="shared" ref="T9:T23" si="4">SUM(U9:V9)</f>
        <v>88</v>
      </c>
      <c r="U9" s="513">
        <v>88</v>
      </c>
      <c r="V9" s="513">
        <v>0</v>
      </c>
      <c r="W9" s="513">
        <f t="shared" ref="W9:W23" si="5">K9-O9-P9</f>
        <v>1206.3999999999996</v>
      </c>
      <c r="X9" s="671">
        <v>2</v>
      </c>
      <c r="Y9" s="189" t="s">
        <v>494</v>
      </c>
      <c r="Z9" s="189" t="s">
        <v>434</v>
      </c>
    </row>
    <row r="10" spans="1:27" s="174" customFormat="1" ht="38.25">
      <c r="A10" s="512">
        <v>2</v>
      </c>
      <c r="B10" s="512" t="s">
        <v>224</v>
      </c>
      <c r="C10" s="512"/>
      <c r="D10" s="512">
        <v>5021</v>
      </c>
      <c r="E10" s="512">
        <v>50</v>
      </c>
      <c r="F10" s="567" t="s">
        <v>509</v>
      </c>
      <c r="G10" s="277" t="s">
        <v>497</v>
      </c>
      <c r="H10" s="182" t="s">
        <v>510</v>
      </c>
      <c r="I10" s="181" t="s">
        <v>436</v>
      </c>
      <c r="J10" s="181" t="s">
        <v>436</v>
      </c>
      <c r="K10" s="437">
        <f t="shared" si="1"/>
        <v>2058</v>
      </c>
      <c r="L10" s="437">
        <v>1955</v>
      </c>
      <c r="M10" s="437">
        <v>103</v>
      </c>
      <c r="N10" s="584" t="s">
        <v>495</v>
      </c>
      <c r="O10" s="164">
        <v>1578</v>
      </c>
      <c r="P10" s="517">
        <f t="shared" si="2"/>
        <v>10</v>
      </c>
      <c r="Q10" s="442">
        <f t="shared" si="3"/>
        <v>0</v>
      </c>
      <c r="R10" s="164">
        <v>0</v>
      </c>
      <c r="S10" s="164">
        <v>0</v>
      </c>
      <c r="T10" s="163">
        <f t="shared" si="4"/>
        <v>10</v>
      </c>
      <c r="U10" s="513">
        <v>10</v>
      </c>
      <c r="V10" s="513">
        <v>0</v>
      </c>
      <c r="W10" s="513">
        <f t="shared" si="5"/>
        <v>470</v>
      </c>
      <c r="X10" s="671"/>
      <c r="Y10" s="189" t="s">
        <v>494</v>
      </c>
      <c r="Z10" s="189" t="s">
        <v>434</v>
      </c>
    </row>
    <row r="11" spans="1:27" s="174" customFormat="1" ht="38.25">
      <c r="A11" s="512">
        <v>3</v>
      </c>
      <c r="B11" s="512" t="s">
        <v>224</v>
      </c>
      <c r="C11" s="512"/>
      <c r="D11" s="512">
        <v>5031</v>
      </c>
      <c r="E11" s="512">
        <v>50</v>
      </c>
      <c r="F11" s="567" t="s">
        <v>509</v>
      </c>
      <c r="G11" s="277" t="s">
        <v>497</v>
      </c>
      <c r="H11" s="182" t="s">
        <v>507</v>
      </c>
      <c r="I11" s="181" t="s">
        <v>436</v>
      </c>
      <c r="J11" s="181" t="s">
        <v>436</v>
      </c>
      <c r="K11" s="437">
        <f t="shared" si="1"/>
        <v>2449</v>
      </c>
      <c r="L11" s="437">
        <v>2327</v>
      </c>
      <c r="M11" s="437">
        <v>122</v>
      </c>
      <c r="N11" s="584" t="s">
        <v>495</v>
      </c>
      <c r="O11" s="164">
        <v>2001</v>
      </c>
      <c r="P11" s="517">
        <f t="shared" si="2"/>
        <v>30</v>
      </c>
      <c r="Q11" s="442">
        <f t="shared" si="3"/>
        <v>0</v>
      </c>
      <c r="R11" s="164">
        <v>0</v>
      </c>
      <c r="S11" s="164">
        <v>0</v>
      </c>
      <c r="T11" s="163">
        <f t="shared" si="4"/>
        <v>30</v>
      </c>
      <c r="U11" s="513">
        <v>30</v>
      </c>
      <c r="V11" s="513">
        <v>0</v>
      </c>
      <c r="W11" s="513">
        <f t="shared" si="5"/>
        <v>418</v>
      </c>
      <c r="X11" s="671"/>
      <c r="Y11" s="189" t="s">
        <v>494</v>
      </c>
      <c r="Z11" s="189" t="s">
        <v>434</v>
      </c>
    </row>
    <row r="12" spans="1:27" s="174" customFormat="1" ht="38.25">
      <c r="A12" s="512">
        <v>4</v>
      </c>
      <c r="B12" s="512" t="s">
        <v>224</v>
      </c>
      <c r="C12" s="512"/>
      <c r="D12" s="512">
        <v>5032</v>
      </c>
      <c r="E12" s="512">
        <v>50</v>
      </c>
      <c r="F12" s="567" t="s">
        <v>509</v>
      </c>
      <c r="G12" s="277" t="s">
        <v>497</v>
      </c>
      <c r="H12" s="182" t="s">
        <v>506</v>
      </c>
      <c r="I12" s="181" t="s">
        <v>436</v>
      </c>
      <c r="J12" s="181" t="s">
        <v>436</v>
      </c>
      <c r="K12" s="437">
        <f t="shared" si="1"/>
        <v>882</v>
      </c>
      <c r="L12" s="437">
        <v>838</v>
      </c>
      <c r="M12" s="437">
        <v>44</v>
      </c>
      <c r="N12" s="584" t="s">
        <v>495</v>
      </c>
      <c r="O12" s="164">
        <v>720</v>
      </c>
      <c r="P12" s="517">
        <f t="shared" si="2"/>
        <v>15</v>
      </c>
      <c r="Q12" s="442">
        <f t="shared" si="3"/>
        <v>0</v>
      </c>
      <c r="R12" s="164">
        <v>0</v>
      </c>
      <c r="S12" s="164">
        <v>0</v>
      </c>
      <c r="T12" s="163">
        <f t="shared" si="4"/>
        <v>15</v>
      </c>
      <c r="U12" s="513">
        <v>15</v>
      </c>
      <c r="V12" s="513">
        <v>0</v>
      </c>
      <c r="W12" s="513">
        <f t="shared" si="5"/>
        <v>147</v>
      </c>
      <c r="X12" s="671"/>
      <c r="Y12" s="189" t="s">
        <v>494</v>
      </c>
      <c r="Z12" s="189" t="s">
        <v>434</v>
      </c>
    </row>
    <row r="13" spans="1:27" s="174" customFormat="1" ht="38.25">
      <c r="A13" s="512">
        <v>5</v>
      </c>
      <c r="B13" s="512" t="s">
        <v>224</v>
      </c>
      <c r="C13" s="512"/>
      <c r="D13" s="512">
        <v>5011</v>
      </c>
      <c r="E13" s="512">
        <v>50</v>
      </c>
      <c r="F13" s="297" t="s">
        <v>498</v>
      </c>
      <c r="G13" s="277" t="s">
        <v>497</v>
      </c>
      <c r="H13" s="182" t="s">
        <v>508</v>
      </c>
      <c r="I13" s="181" t="s">
        <v>436</v>
      </c>
      <c r="J13" s="181" t="s">
        <v>436</v>
      </c>
      <c r="K13" s="437">
        <f t="shared" si="1"/>
        <v>372</v>
      </c>
      <c r="L13" s="437">
        <v>353</v>
      </c>
      <c r="M13" s="437">
        <v>19</v>
      </c>
      <c r="N13" s="584" t="s">
        <v>495</v>
      </c>
      <c r="O13" s="164">
        <v>333</v>
      </c>
      <c r="P13" s="517">
        <f t="shared" si="2"/>
        <v>35</v>
      </c>
      <c r="Q13" s="442">
        <f t="shared" si="3"/>
        <v>0</v>
      </c>
      <c r="R13" s="164">
        <v>0</v>
      </c>
      <c r="S13" s="164">
        <v>0</v>
      </c>
      <c r="T13" s="163">
        <f t="shared" si="4"/>
        <v>35</v>
      </c>
      <c r="U13" s="513">
        <v>35</v>
      </c>
      <c r="V13" s="513">
        <v>0</v>
      </c>
      <c r="W13" s="513">
        <f t="shared" si="5"/>
        <v>4</v>
      </c>
      <c r="X13" s="671"/>
      <c r="Y13" s="189" t="s">
        <v>494</v>
      </c>
      <c r="Z13" s="189" t="s">
        <v>434</v>
      </c>
    </row>
    <row r="14" spans="1:27" s="174" customFormat="1" ht="38.25">
      <c r="A14" s="512">
        <v>6</v>
      </c>
      <c r="B14" s="512" t="s">
        <v>224</v>
      </c>
      <c r="C14" s="512"/>
      <c r="D14" s="512">
        <v>5031</v>
      </c>
      <c r="E14" s="512">
        <v>50</v>
      </c>
      <c r="F14" s="297" t="s">
        <v>498</v>
      </c>
      <c r="G14" s="277" t="s">
        <v>497</v>
      </c>
      <c r="H14" s="182" t="s">
        <v>507</v>
      </c>
      <c r="I14" s="181" t="s">
        <v>436</v>
      </c>
      <c r="J14" s="181" t="s">
        <v>436</v>
      </c>
      <c r="K14" s="437">
        <f t="shared" si="1"/>
        <v>94</v>
      </c>
      <c r="L14" s="437">
        <v>89</v>
      </c>
      <c r="M14" s="437">
        <v>5</v>
      </c>
      <c r="N14" s="584" t="s">
        <v>495</v>
      </c>
      <c r="O14" s="164">
        <v>84</v>
      </c>
      <c r="P14" s="517">
        <f t="shared" si="2"/>
        <v>10</v>
      </c>
      <c r="Q14" s="442">
        <f t="shared" si="3"/>
        <v>0</v>
      </c>
      <c r="R14" s="164">
        <v>0</v>
      </c>
      <c r="S14" s="164">
        <v>0</v>
      </c>
      <c r="T14" s="163">
        <f t="shared" si="4"/>
        <v>10</v>
      </c>
      <c r="U14" s="513">
        <v>10</v>
      </c>
      <c r="V14" s="513">
        <v>0</v>
      </c>
      <c r="W14" s="513">
        <f t="shared" si="5"/>
        <v>0</v>
      </c>
      <c r="X14" s="671"/>
      <c r="Y14" s="189" t="s">
        <v>494</v>
      </c>
      <c r="Z14" s="189" t="s">
        <v>434</v>
      </c>
    </row>
    <row r="15" spans="1:27" s="174" customFormat="1" ht="38.25">
      <c r="A15" s="512">
        <v>7</v>
      </c>
      <c r="B15" s="512" t="s">
        <v>224</v>
      </c>
      <c r="C15" s="512"/>
      <c r="D15" s="512">
        <v>5032</v>
      </c>
      <c r="E15" s="512">
        <v>50</v>
      </c>
      <c r="F15" s="297" t="s">
        <v>498</v>
      </c>
      <c r="G15" s="277" t="s">
        <v>497</v>
      </c>
      <c r="H15" s="182" t="s">
        <v>506</v>
      </c>
      <c r="I15" s="181" t="s">
        <v>436</v>
      </c>
      <c r="J15" s="181" t="s">
        <v>436</v>
      </c>
      <c r="K15" s="437">
        <f t="shared" si="1"/>
        <v>37</v>
      </c>
      <c r="L15" s="437">
        <v>34</v>
      </c>
      <c r="M15" s="437">
        <v>3</v>
      </c>
      <c r="N15" s="584" t="s">
        <v>495</v>
      </c>
      <c r="O15" s="164">
        <v>32</v>
      </c>
      <c r="P15" s="517">
        <f t="shared" si="2"/>
        <v>5</v>
      </c>
      <c r="Q15" s="442">
        <f t="shared" si="3"/>
        <v>0</v>
      </c>
      <c r="R15" s="164">
        <v>0</v>
      </c>
      <c r="S15" s="164">
        <v>0</v>
      </c>
      <c r="T15" s="163">
        <f t="shared" si="4"/>
        <v>5</v>
      </c>
      <c r="U15" s="513">
        <v>5</v>
      </c>
      <c r="V15" s="513">
        <v>0</v>
      </c>
      <c r="W15" s="513">
        <f t="shared" si="5"/>
        <v>0</v>
      </c>
      <c r="X15" s="671"/>
      <c r="Y15" s="189" t="s">
        <v>494</v>
      </c>
      <c r="Z15" s="189" t="s">
        <v>434</v>
      </c>
    </row>
    <row r="16" spans="1:27" s="174" customFormat="1" ht="38.25">
      <c r="A16" s="512">
        <v>8</v>
      </c>
      <c r="B16" s="512" t="s">
        <v>224</v>
      </c>
      <c r="C16" s="512"/>
      <c r="D16" s="512">
        <v>5137</v>
      </c>
      <c r="E16" s="512">
        <v>51</v>
      </c>
      <c r="F16" s="567" t="s">
        <v>498</v>
      </c>
      <c r="G16" s="277" t="s">
        <v>497</v>
      </c>
      <c r="H16" s="182" t="s">
        <v>505</v>
      </c>
      <c r="I16" s="181" t="s">
        <v>436</v>
      </c>
      <c r="J16" s="181" t="s">
        <v>436</v>
      </c>
      <c r="K16" s="437">
        <f t="shared" si="1"/>
        <v>300</v>
      </c>
      <c r="L16" s="437">
        <v>285</v>
      </c>
      <c r="M16" s="437">
        <v>15</v>
      </c>
      <c r="N16" s="584" t="s">
        <v>495</v>
      </c>
      <c r="O16" s="164">
        <v>165</v>
      </c>
      <c r="P16" s="517">
        <f t="shared" si="2"/>
        <v>3</v>
      </c>
      <c r="Q16" s="442">
        <f t="shared" si="3"/>
        <v>0</v>
      </c>
      <c r="R16" s="164">
        <v>0</v>
      </c>
      <c r="S16" s="164">
        <v>0</v>
      </c>
      <c r="T16" s="163">
        <f t="shared" si="4"/>
        <v>3</v>
      </c>
      <c r="U16" s="513">
        <v>3</v>
      </c>
      <c r="V16" s="513">
        <v>0</v>
      </c>
      <c r="W16" s="513">
        <f t="shared" si="5"/>
        <v>132</v>
      </c>
      <c r="X16" s="671"/>
      <c r="Y16" s="189" t="s">
        <v>494</v>
      </c>
      <c r="Z16" s="189" t="s">
        <v>434</v>
      </c>
    </row>
    <row r="17" spans="1:27" s="174" customFormat="1" ht="38.25">
      <c r="A17" s="512">
        <v>9</v>
      </c>
      <c r="B17" s="512" t="s">
        <v>224</v>
      </c>
      <c r="C17" s="512"/>
      <c r="D17" s="512">
        <v>5139</v>
      </c>
      <c r="E17" s="512">
        <v>51</v>
      </c>
      <c r="F17" s="567" t="s">
        <v>498</v>
      </c>
      <c r="G17" s="277" t="s">
        <v>497</v>
      </c>
      <c r="H17" s="182" t="s">
        <v>504</v>
      </c>
      <c r="I17" s="181" t="s">
        <v>436</v>
      </c>
      <c r="J17" s="181" t="s">
        <v>436</v>
      </c>
      <c r="K17" s="437">
        <f t="shared" si="1"/>
        <v>996</v>
      </c>
      <c r="L17" s="437">
        <v>947</v>
      </c>
      <c r="M17" s="437">
        <v>49</v>
      </c>
      <c r="N17" s="584" t="s">
        <v>495</v>
      </c>
      <c r="O17" s="164">
        <v>381</v>
      </c>
      <c r="P17" s="517">
        <f t="shared" si="2"/>
        <v>8</v>
      </c>
      <c r="Q17" s="442">
        <f t="shared" si="3"/>
        <v>0</v>
      </c>
      <c r="R17" s="164">
        <v>0</v>
      </c>
      <c r="S17" s="164">
        <v>0</v>
      </c>
      <c r="T17" s="163">
        <f t="shared" si="4"/>
        <v>8</v>
      </c>
      <c r="U17" s="513">
        <v>8</v>
      </c>
      <c r="V17" s="513">
        <v>0</v>
      </c>
      <c r="W17" s="513">
        <f t="shared" si="5"/>
        <v>607</v>
      </c>
      <c r="X17" s="671"/>
      <c r="Y17" s="189" t="s">
        <v>494</v>
      </c>
      <c r="Z17" s="189" t="s">
        <v>434</v>
      </c>
    </row>
    <row r="18" spans="1:27" s="174" customFormat="1" ht="38.25">
      <c r="A18" s="512">
        <v>10</v>
      </c>
      <c r="B18" s="512" t="s">
        <v>224</v>
      </c>
      <c r="C18" s="512">
        <v>4357</v>
      </c>
      <c r="D18" s="512">
        <v>5163</v>
      </c>
      <c r="E18" s="512">
        <v>51</v>
      </c>
      <c r="F18" s="567" t="s">
        <v>498</v>
      </c>
      <c r="G18" s="277" t="s">
        <v>497</v>
      </c>
      <c r="H18" s="182" t="s">
        <v>503</v>
      </c>
      <c r="I18" s="181" t="s">
        <v>436</v>
      </c>
      <c r="J18" s="181" t="s">
        <v>436</v>
      </c>
      <c r="K18" s="437">
        <f t="shared" si="1"/>
        <v>5</v>
      </c>
      <c r="L18" s="437">
        <v>4</v>
      </c>
      <c r="M18" s="437">
        <v>1</v>
      </c>
      <c r="N18" s="584" t="s">
        <v>495</v>
      </c>
      <c r="O18" s="164">
        <v>2</v>
      </c>
      <c r="P18" s="517">
        <f t="shared" si="2"/>
        <v>1</v>
      </c>
      <c r="Q18" s="442">
        <f t="shared" si="3"/>
        <v>0</v>
      </c>
      <c r="R18" s="164">
        <v>0</v>
      </c>
      <c r="S18" s="164">
        <v>0</v>
      </c>
      <c r="T18" s="163">
        <f t="shared" si="4"/>
        <v>1</v>
      </c>
      <c r="U18" s="513">
        <v>1</v>
      </c>
      <c r="V18" s="513">
        <v>0</v>
      </c>
      <c r="W18" s="513">
        <f t="shared" si="5"/>
        <v>2</v>
      </c>
      <c r="X18" s="671"/>
      <c r="Y18" s="189" t="s">
        <v>494</v>
      </c>
      <c r="Z18" s="189" t="s">
        <v>434</v>
      </c>
    </row>
    <row r="19" spans="1:27" s="174" customFormat="1" ht="38.25">
      <c r="A19" s="512">
        <v>11</v>
      </c>
      <c r="B19" s="512" t="s">
        <v>224</v>
      </c>
      <c r="C19" s="193">
        <v>4357</v>
      </c>
      <c r="D19" s="193">
        <v>5164</v>
      </c>
      <c r="E19" s="512">
        <v>51</v>
      </c>
      <c r="F19" s="567" t="s">
        <v>498</v>
      </c>
      <c r="G19" s="277" t="s">
        <v>497</v>
      </c>
      <c r="H19" s="182" t="s">
        <v>502</v>
      </c>
      <c r="I19" s="181" t="s">
        <v>436</v>
      </c>
      <c r="J19" s="181" t="s">
        <v>436</v>
      </c>
      <c r="K19" s="437">
        <f t="shared" si="1"/>
        <v>800</v>
      </c>
      <c r="L19" s="437">
        <v>760</v>
      </c>
      <c r="M19" s="437">
        <v>40</v>
      </c>
      <c r="N19" s="584" t="s">
        <v>495</v>
      </c>
      <c r="O19" s="164">
        <v>549</v>
      </c>
      <c r="P19" s="517">
        <f t="shared" si="2"/>
        <v>88</v>
      </c>
      <c r="Q19" s="442">
        <f t="shared" si="3"/>
        <v>75</v>
      </c>
      <c r="R19" s="164">
        <v>75</v>
      </c>
      <c r="S19" s="164">
        <v>0</v>
      </c>
      <c r="T19" s="163">
        <f t="shared" si="4"/>
        <v>13</v>
      </c>
      <c r="U19" s="513">
        <v>13</v>
      </c>
      <c r="V19" s="513">
        <v>0</v>
      </c>
      <c r="W19" s="513">
        <f t="shared" si="5"/>
        <v>163</v>
      </c>
      <c r="X19" s="671"/>
      <c r="Y19" s="189" t="s">
        <v>494</v>
      </c>
      <c r="Z19" s="189" t="s">
        <v>434</v>
      </c>
    </row>
    <row r="20" spans="1:27" s="174" customFormat="1" ht="38.25">
      <c r="A20" s="512">
        <v>12</v>
      </c>
      <c r="B20" s="512" t="s">
        <v>224</v>
      </c>
      <c r="C20" s="193"/>
      <c r="D20" s="296">
        <v>5167</v>
      </c>
      <c r="E20" s="512">
        <v>51</v>
      </c>
      <c r="F20" s="567" t="s">
        <v>498</v>
      </c>
      <c r="G20" s="277" t="s">
        <v>497</v>
      </c>
      <c r="H20" s="182" t="s">
        <v>501</v>
      </c>
      <c r="I20" s="181" t="s">
        <v>436</v>
      </c>
      <c r="J20" s="181" t="s">
        <v>436</v>
      </c>
      <c r="K20" s="437">
        <f t="shared" si="1"/>
        <v>900</v>
      </c>
      <c r="L20" s="437">
        <v>855</v>
      </c>
      <c r="M20" s="437">
        <v>45</v>
      </c>
      <c r="N20" s="584" t="s">
        <v>495</v>
      </c>
      <c r="O20" s="164">
        <v>92</v>
      </c>
      <c r="P20" s="517">
        <f t="shared" si="2"/>
        <v>2</v>
      </c>
      <c r="Q20" s="442">
        <f t="shared" si="3"/>
        <v>0</v>
      </c>
      <c r="R20" s="164">
        <v>0</v>
      </c>
      <c r="S20" s="164">
        <v>0</v>
      </c>
      <c r="T20" s="163">
        <f t="shared" si="4"/>
        <v>2</v>
      </c>
      <c r="U20" s="513">
        <v>2</v>
      </c>
      <c r="V20" s="513">
        <v>0</v>
      </c>
      <c r="W20" s="513">
        <f t="shared" si="5"/>
        <v>806</v>
      </c>
      <c r="X20" s="671"/>
      <c r="Y20" s="189" t="s">
        <v>494</v>
      </c>
      <c r="Z20" s="189" t="s">
        <v>434</v>
      </c>
    </row>
    <row r="21" spans="1:27" s="174" customFormat="1" ht="38.25">
      <c r="A21" s="512">
        <v>13</v>
      </c>
      <c r="B21" s="512" t="s">
        <v>224</v>
      </c>
      <c r="C21" s="193"/>
      <c r="D21" s="296">
        <v>5169</v>
      </c>
      <c r="E21" s="512">
        <v>51</v>
      </c>
      <c r="F21" s="567" t="s">
        <v>498</v>
      </c>
      <c r="G21" s="277" t="s">
        <v>497</v>
      </c>
      <c r="H21" s="182" t="s">
        <v>500</v>
      </c>
      <c r="I21" s="181" t="s">
        <v>436</v>
      </c>
      <c r="J21" s="181" t="s">
        <v>436</v>
      </c>
      <c r="K21" s="437">
        <f t="shared" si="1"/>
        <v>1178</v>
      </c>
      <c r="L21" s="437">
        <v>1120</v>
      </c>
      <c r="M21" s="437">
        <v>58</v>
      </c>
      <c r="N21" s="584" t="s">
        <v>495</v>
      </c>
      <c r="O21" s="164">
        <v>717</v>
      </c>
      <c r="P21" s="517">
        <f t="shared" si="2"/>
        <v>63</v>
      </c>
      <c r="Q21" s="442">
        <f t="shared" si="3"/>
        <v>50</v>
      </c>
      <c r="R21" s="164">
        <v>50</v>
      </c>
      <c r="S21" s="164">
        <v>0</v>
      </c>
      <c r="T21" s="163">
        <f t="shared" si="4"/>
        <v>13</v>
      </c>
      <c r="U21" s="513">
        <v>13</v>
      </c>
      <c r="V21" s="513">
        <v>0</v>
      </c>
      <c r="W21" s="513">
        <f t="shared" si="5"/>
        <v>398</v>
      </c>
      <c r="X21" s="671"/>
      <c r="Y21" s="189" t="s">
        <v>494</v>
      </c>
      <c r="Z21" s="189" t="s">
        <v>434</v>
      </c>
    </row>
    <row r="22" spans="1:27" s="174" customFormat="1" ht="38.25">
      <c r="A22" s="512">
        <v>14</v>
      </c>
      <c r="B22" s="512" t="s">
        <v>224</v>
      </c>
      <c r="C22" s="512">
        <v>4357</v>
      </c>
      <c r="D22" s="296">
        <v>5175</v>
      </c>
      <c r="E22" s="512">
        <v>51</v>
      </c>
      <c r="F22" s="567" t="s">
        <v>498</v>
      </c>
      <c r="G22" s="277" t="s">
        <v>497</v>
      </c>
      <c r="H22" s="182" t="s">
        <v>499</v>
      </c>
      <c r="I22" s="181" t="s">
        <v>436</v>
      </c>
      <c r="J22" s="181" t="s">
        <v>436</v>
      </c>
      <c r="K22" s="437">
        <f t="shared" si="1"/>
        <v>750</v>
      </c>
      <c r="L22" s="437">
        <v>712</v>
      </c>
      <c r="M22" s="437">
        <v>38</v>
      </c>
      <c r="N22" s="584" t="s">
        <v>495</v>
      </c>
      <c r="O22" s="164">
        <v>592</v>
      </c>
      <c r="P22" s="517">
        <f t="shared" si="2"/>
        <v>88</v>
      </c>
      <c r="Q22" s="442">
        <f t="shared" si="3"/>
        <v>75</v>
      </c>
      <c r="R22" s="164">
        <v>75</v>
      </c>
      <c r="S22" s="164">
        <v>0</v>
      </c>
      <c r="T22" s="163">
        <f t="shared" si="4"/>
        <v>13</v>
      </c>
      <c r="U22" s="513">
        <v>13</v>
      </c>
      <c r="V22" s="513">
        <v>0</v>
      </c>
      <c r="W22" s="513">
        <f t="shared" si="5"/>
        <v>70</v>
      </c>
      <c r="X22" s="671"/>
      <c r="Y22" s="189" t="s">
        <v>494</v>
      </c>
      <c r="Z22" s="189" t="s">
        <v>434</v>
      </c>
    </row>
    <row r="23" spans="1:27" s="174" customFormat="1" ht="38.25">
      <c r="A23" s="512">
        <v>15</v>
      </c>
      <c r="B23" s="512" t="s">
        <v>224</v>
      </c>
      <c r="C23" s="193">
        <v>4357</v>
      </c>
      <c r="D23" s="512">
        <v>5176</v>
      </c>
      <c r="E23" s="512">
        <v>51</v>
      </c>
      <c r="F23" s="567" t="s">
        <v>498</v>
      </c>
      <c r="G23" s="277" t="s">
        <v>497</v>
      </c>
      <c r="H23" s="182" t="s">
        <v>496</v>
      </c>
      <c r="I23" s="181" t="s">
        <v>436</v>
      </c>
      <c r="J23" s="181" t="s">
        <v>436</v>
      </c>
      <c r="K23" s="437">
        <f t="shared" si="1"/>
        <v>110</v>
      </c>
      <c r="L23" s="437">
        <v>105</v>
      </c>
      <c r="M23" s="437">
        <v>5</v>
      </c>
      <c r="N23" s="584" t="s">
        <v>495</v>
      </c>
      <c r="O23" s="164">
        <v>37</v>
      </c>
      <c r="P23" s="517">
        <f t="shared" si="2"/>
        <v>2</v>
      </c>
      <c r="Q23" s="442">
        <f t="shared" si="3"/>
        <v>0</v>
      </c>
      <c r="R23" s="164">
        <v>0</v>
      </c>
      <c r="S23" s="164">
        <v>0</v>
      </c>
      <c r="T23" s="163">
        <f t="shared" si="4"/>
        <v>2</v>
      </c>
      <c r="U23" s="513">
        <v>2</v>
      </c>
      <c r="V23" s="513">
        <v>0</v>
      </c>
      <c r="W23" s="513">
        <f t="shared" si="5"/>
        <v>71</v>
      </c>
      <c r="X23" s="671"/>
      <c r="Y23" s="189" t="s">
        <v>494</v>
      </c>
      <c r="Z23" s="189" t="s">
        <v>434</v>
      </c>
    </row>
    <row r="24" spans="1:27" s="185" customFormat="1" ht="25.5" hidden="1" customHeight="1">
      <c r="A24" s="56" t="s">
        <v>30</v>
      </c>
      <c r="B24" s="56"/>
      <c r="C24" s="56"/>
      <c r="D24" s="56"/>
      <c r="E24" s="56"/>
      <c r="F24" s="56"/>
      <c r="G24" s="56"/>
      <c r="H24" s="56"/>
      <c r="I24" s="56"/>
      <c r="J24" s="56"/>
      <c r="K24" s="186">
        <f>SUM(K25)</f>
        <v>0</v>
      </c>
      <c r="L24" s="186">
        <f>SUM(L25)</f>
        <v>0</v>
      </c>
      <c r="M24" s="186">
        <f>SUM(M25)</f>
        <v>0</v>
      </c>
      <c r="N24" s="188"/>
      <c r="O24" s="186">
        <f t="shared" ref="O24:W24" si="6">SUM(O25)</f>
        <v>0</v>
      </c>
      <c r="P24" s="187">
        <f t="shared" si="6"/>
        <v>0</v>
      </c>
      <c r="Q24" s="187">
        <f t="shared" si="6"/>
        <v>0</v>
      </c>
      <c r="R24" s="187">
        <f t="shared" si="6"/>
        <v>0</v>
      </c>
      <c r="S24" s="187">
        <f t="shared" si="6"/>
        <v>0</v>
      </c>
      <c r="T24" s="187">
        <f t="shared" si="6"/>
        <v>0</v>
      </c>
      <c r="U24" s="187">
        <f t="shared" si="6"/>
        <v>0</v>
      </c>
      <c r="V24" s="187">
        <f t="shared" si="6"/>
        <v>0</v>
      </c>
      <c r="W24" s="186">
        <f t="shared" si="6"/>
        <v>0</v>
      </c>
      <c r="X24" s="439"/>
      <c r="Y24" s="528"/>
      <c r="Z24" s="528"/>
    </row>
    <row r="25" spans="1:27" s="174" customFormat="1" ht="15.75" hidden="1">
      <c r="A25" s="512">
        <v>1</v>
      </c>
      <c r="B25" s="512" t="s">
        <v>42</v>
      </c>
      <c r="C25" s="193">
        <v>4357</v>
      </c>
      <c r="D25" s="193"/>
      <c r="E25" s="193"/>
      <c r="F25" s="192"/>
      <c r="G25" s="183"/>
      <c r="H25" s="182"/>
      <c r="I25" s="191"/>
      <c r="J25" s="181"/>
      <c r="K25" s="516"/>
      <c r="L25" s="516"/>
      <c r="M25" s="516"/>
      <c r="N25" s="180"/>
      <c r="O25" s="178">
        <v>0</v>
      </c>
      <c r="P25" s="177">
        <f>Q25+T25</f>
        <v>0</v>
      </c>
      <c r="Q25" s="178">
        <f>SUM(R25:S25)</f>
        <v>0</v>
      </c>
      <c r="R25" s="178"/>
      <c r="S25" s="178"/>
      <c r="T25" s="176">
        <f>SUM(U25:V25)</f>
        <v>0</v>
      </c>
      <c r="U25" s="176"/>
      <c r="V25" s="176"/>
      <c r="W25" s="176">
        <f>K25-O25-P25</f>
        <v>0</v>
      </c>
      <c r="X25" s="527"/>
      <c r="Y25" s="175"/>
      <c r="Z25" s="175"/>
    </row>
    <row r="26" spans="1:27" ht="35.25" customHeight="1">
      <c r="A26" s="417" t="s">
        <v>493</v>
      </c>
      <c r="B26" s="417"/>
      <c r="C26" s="417"/>
      <c r="D26" s="417"/>
      <c r="E26" s="417"/>
      <c r="F26" s="417"/>
      <c r="G26" s="417"/>
      <c r="H26" s="417"/>
      <c r="I26" s="417"/>
      <c r="J26" s="417"/>
      <c r="K26" s="27">
        <f>K8+K24</f>
        <v>19399.400000000001</v>
      </c>
      <c r="L26" s="27">
        <f>L8+L24</f>
        <v>18429</v>
      </c>
      <c r="M26" s="27">
        <f>M8+M24</f>
        <v>970.4</v>
      </c>
      <c r="N26" s="27"/>
      <c r="O26" s="27">
        <f t="shared" ref="O26:W26" si="7">O8+O24</f>
        <v>14457</v>
      </c>
      <c r="P26" s="27">
        <f t="shared" si="7"/>
        <v>448</v>
      </c>
      <c r="Q26" s="27">
        <f t="shared" si="7"/>
        <v>200</v>
      </c>
      <c r="R26" s="27">
        <f t="shared" si="7"/>
        <v>200</v>
      </c>
      <c r="S26" s="27">
        <f t="shared" si="7"/>
        <v>0</v>
      </c>
      <c r="T26" s="27">
        <f t="shared" si="7"/>
        <v>248</v>
      </c>
      <c r="U26" s="27">
        <f t="shared" si="7"/>
        <v>248</v>
      </c>
      <c r="V26" s="27">
        <f t="shared" si="7"/>
        <v>0</v>
      </c>
      <c r="W26" s="173">
        <f t="shared" si="7"/>
        <v>4494.3999999999996</v>
      </c>
      <c r="X26" s="172"/>
      <c r="Y26" s="24"/>
      <c r="Z26" s="24"/>
    </row>
    <row r="27" spans="1:27" s="158" customFormat="1">
      <c r="A27" s="160"/>
      <c r="B27" s="160"/>
      <c r="C27" s="160"/>
      <c r="D27" s="160"/>
      <c r="E27" s="160"/>
      <c r="F27" s="160"/>
      <c r="G27" s="160"/>
      <c r="H27" s="160"/>
      <c r="I27" s="155"/>
      <c r="J27" s="162"/>
      <c r="K27" s="161"/>
      <c r="L27" s="161"/>
      <c r="M27" s="161"/>
      <c r="X27" s="157"/>
      <c r="Y27" s="156"/>
      <c r="Z27" s="155"/>
      <c r="AA27" s="155"/>
    </row>
    <row r="28" spans="1:27" s="158" customFormat="1">
      <c r="A28" s="160"/>
      <c r="B28" s="160"/>
      <c r="C28" s="160"/>
      <c r="D28" s="160"/>
      <c r="E28" s="160"/>
      <c r="F28" s="160"/>
      <c r="G28" s="160"/>
      <c r="H28" s="160"/>
      <c r="I28" s="155"/>
      <c r="J28" s="162"/>
      <c r="K28" s="161"/>
      <c r="L28" s="161"/>
      <c r="M28" s="161"/>
      <c r="X28" s="157"/>
      <c r="Y28" s="156"/>
      <c r="Z28" s="155"/>
      <c r="AA28" s="155"/>
    </row>
    <row r="29" spans="1:27" s="158" customFormat="1">
      <c r="A29" s="160"/>
      <c r="B29" s="160"/>
      <c r="C29" s="160"/>
      <c r="D29" s="160"/>
      <c r="E29" s="160"/>
      <c r="F29" s="160"/>
      <c r="G29" s="160"/>
      <c r="H29" s="160"/>
      <c r="I29" s="155"/>
      <c r="J29" s="162"/>
      <c r="K29" s="161"/>
      <c r="L29" s="161"/>
      <c r="M29" s="161"/>
      <c r="X29" s="157"/>
      <c r="Y29" s="156"/>
      <c r="Z29" s="155"/>
      <c r="AA29" s="155"/>
    </row>
    <row r="30" spans="1:27" s="158" customFormat="1">
      <c r="A30" s="160"/>
      <c r="B30" s="160"/>
      <c r="C30" s="160"/>
      <c r="D30" s="160"/>
      <c r="E30" s="160"/>
      <c r="F30" s="160"/>
      <c r="G30" s="160"/>
      <c r="H30" s="160"/>
      <c r="I30" s="155"/>
      <c r="J30" s="162"/>
      <c r="K30" s="161"/>
      <c r="L30" s="161"/>
      <c r="M30" s="161"/>
      <c r="X30" s="157"/>
      <c r="Y30" s="156"/>
      <c r="Z30" s="155"/>
      <c r="AA30" s="155"/>
    </row>
    <row r="31" spans="1:27" s="158" customFormat="1">
      <c r="A31" s="160"/>
      <c r="B31" s="160"/>
      <c r="C31" s="160"/>
      <c r="D31" s="160"/>
      <c r="E31" s="160"/>
      <c r="F31" s="160"/>
      <c r="G31" s="160"/>
      <c r="H31" s="160"/>
      <c r="I31" s="155"/>
      <c r="J31" s="162"/>
      <c r="K31" s="161"/>
      <c r="L31" s="161"/>
      <c r="M31" s="161"/>
      <c r="X31" s="157"/>
      <c r="Y31" s="156"/>
      <c r="Z31" s="155"/>
      <c r="AA31" s="155"/>
    </row>
    <row r="32" spans="1:27" s="158" customFormat="1">
      <c r="A32" s="160"/>
      <c r="B32" s="160"/>
      <c r="C32" s="160"/>
      <c r="D32" s="160"/>
      <c r="E32" s="160"/>
      <c r="F32" s="160"/>
      <c r="G32" s="160"/>
      <c r="H32" s="160"/>
      <c r="I32" s="155"/>
      <c r="J32" s="162"/>
      <c r="K32" s="161"/>
      <c r="L32" s="161"/>
      <c r="M32" s="161"/>
      <c r="X32" s="157"/>
      <c r="Y32" s="156"/>
      <c r="Z32" s="155"/>
      <c r="AA32" s="155"/>
    </row>
    <row r="33" spans="1:27" s="158" customFormat="1">
      <c r="A33" s="160"/>
      <c r="B33" s="160"/>
      <c r="C33" s="160"/>
      <c r="D33" s="160"/>
      <c r="E33" s="160"/>
      <c r="F33" s="160"/>
      <c r="G33" s="160"/>
      <c r="H33" s="160"/>
      <c r="I33" s="155"/>
      <c r="J33" s="162"/>
      <c r="K33" s="161"/>
      <c r="L33" s="161"/>
      <c r="M33" s="161"/>
      <c r="X33" s="157"/>
      <c r="Y33" s="156"/>
      <c r="Z33" s="155"/>
      <c r="AA33" s="155"/>
    </row>
    <row r="34" spans="1:27" s="158" customFormat="1">
      <c r="A34" s="160"/>
      <c r="B34" s="160"/>
      <c r="C34" s="160"/>
      <c r="D34" s="160"/>
      <c r="E34" s="160"/>
      <c r="F34" s="160"/>
      <c r="G34" s="160"/>
      <c r="H34" s="160"/>
      <c r="I34" s="155"/>
      <c r="J34" s="162"/>
      <c r="K34" s="161"/>
      <c r="L34" s="161"/>
      <c r="M34" s="161"/>
      <c r="X34" s="157"/>
      <c r="Y34" s="156"/>
      <c r="Z34" s="155"/>
      <c r="AA34" s="155"/>
    </row>
    <row r="35" spans="1:27" s="158" customFormat="1">
      <c r="A35" s="160"/>
      <c r="B35" s="160"/>
      <c r="C35" s="160"/>
      <c r="D35" s="160"/>
      <c r="E35" s="160"/>
      <c r="F35" s="160"/>
      <c r="G35" s="160"/>
      <c r="H35" s="160"/>
      <c r="I35" s="155"/>
      <c r="J35" s="162"/>
      <c r="K35" s="161"/>
      <c r="L35" s="161"/>
      <c r="M35" s="161"/>
      <c r="X35" s="157"/>
      <c r="Y35" s="156"/>
      <c r="Z35" s="155"/>
      <c r="AA35" s="155"/>
    </row>
    <row r="36" spans="1:27" s="158" customFormat="1">
      <c r="A36" s="160"/>
      <c r="B36" s="160"/>
      <c r="C36" s="160"/>
      <c r="D36" s="160"/>
      <c r="E36" s="160"/>
      <c r="F36" s="160"/>
      <c r="G36" s="160"/>
      <c r="H36" s="160"/>
      <c r="I36" s="155"/>
      <c r="J36" s="162"/>
      <c r="K36" s="161"/>
      <c r="L36" s="161"/>
      <c r="M36" s="161"/>
      <c r="X36" s="157"/>
      <c r="Y36" s="156"/>
      <c r="Z36" s="155"/>
      <c r="AA36" s="155"/>
    </row>
    <row r="37" spans="1:27" s="158" customFormat="1">
      <c r="A37" s="160"/>
      <c r="B37" s="160"/>
      <c r="C37" s="160"/>
      <c r="D37" s="160"/>
      <c r="E37" s="160"/>
      <c r="F37" s="160"/>
      <c r="G37" s="160"/>
      <c r="H37" s="160"/>
      <c r="I37" s="155"/>
      <c r="J37" s="160"/>
      <c r="K37" s="161"/>
      <c r="L37" s="161"/>
      <c r="M37" s="161"/>
      <c r="X37" s="157"/>
      <c r="Y37" s="156"/>
      <c r="Z37" s="155"/>
      <c r="AA37" s="155"/>
    </row>
    <row r="38" spans="1:27" s="158" customFormat="1">
      <c r="A38" s="160"/>
      <c r="B38" s="160"/>
      <c r="C38" s="160"/>
      <c r="D38" s="160"/>
      <c r="E38" s="160"/>
      <c r="F38" s="160"/>
      <c r="G38" s="160"/>
      <c r="H38" s="160"/>
      <c r="I38" s="155"/>
      <c r="J38" s="160"/>
      <c r="K38" s="161"/>
      <c r="L38" s="161"/>
      <c r="M38" s="161"/>
      <c r="X38" s="157"/>
      <c r="Y38" s="156"/>
      <c r="Z38" s="155"/>
      <c r="AA38" s="155"/>
    </row>
    <row r="39" spans="1:27" s="158" customFormat="1">
      <c r="A39" s="160"/>
      <c r="B39" s="160"/>
      <c r="C39" s="160"/>
      <c r="D39" s="160"/>
      <c r="E39" s="160"/>
      <c r="F39" s="160"/>
      <c r="G39" s="160"/>
      <c r="H39" s="160"/>
      <c r="I39" s="155"/>
      <c r="J39" s="160"/>
      <c r="K39" s="161"/>
      <c r="L39" s="161"/>
      <c r="M39" s="161"/>
      <c r="X39" s="157"/>
      <c r="Y39" s="156"/>
      <c r="Z39" s="155"/>
      <c r="AA39" s="155"/>
    </row>
    <row r="40" spans="1:27" s="158" customFormat="1">
      <c r="A40" s="160"/>
      <c r="B40" s="160"/>
      <c r="C40" s="160"/>
      <c r="D40" s="160"/>
      <c r="E40" s="160"/>
      <c r="F40" s="160"/>
      <c r="G40" s="160"/>
      <c r="H40" s="160"/>
      <c r="I40" s="155"/>
      <c r="J40" s="160"/>
      <c r="K40" s="161"/>
      <c r="L40" s="161"/>
      <c r="M40" s="161"/>
      <c r="X40" s="157"/>
      <c r="Y40" s="156"/>
      <c r="Z40" s="155"/>
      <c r="AA40" s="155"/>
    </row>
    <row r="41" spans="1:27" s="158" customFormat="1">
      <c r="A41" s="160"/>
      <c r="B41" s="160"/>
      <c r="C41" s="160"/>
      <c r="D41" s="160"/>
      <c r="E41" s="160"/>
      <c r="F41" s="160"/>
      <c r="G41" s="160"/>
      <c r="H41" s="160"/>
      <c r="I41" s="155"/>
      <c r="J41" s="160"/>
      <c r="K41" s="161"/>
      <c r="L41" s="161"/>
      <c r="M41" s="161"/>
      <c r="X41" s="157"/>
      <c r="Y41" s="156"/>
      <c r="Z41" s="155"/>
      <c r="AA41" s="155"/>
    </row>
    <row r="42" spans="1:27" s="158" customFormat="1">
      <c r="A42" s="160"/>
      <c r="B42" s="160"/>
      <c r="C42" s="160"/>
      <c r="D42" s="160"/>
      <c r="E42" s="160"/>
      <c r="F42" s="160"/>
      <c r="G42" s="160"/>
      <c r="H42" s="160"/>
      <c r="I42" s="155"/>
      <c r="J42" s="160"/>
      <c r="K42" s="161"/>
      <c r="L42" s="161"/>
      <c r="M42" s="161"/>
      <c r="X42" s="157"/>
      <c r="Y42" s="156"/>
      <c r="Z42" s="155"/>
      <c r="AA42" s="155"/>
    </row>
    <row r="43" spans="1:27" s="158" customFormat="1">
      <c r="A43" s="160"/>
      <c r="B43" s="160"/>
      <c r="C43" s="160"/>
      <c r="D43" s="160"/>
      <c r="E43" s="160"/>
      <c r="F43" s="160"/>
      <c r="G43" s="160"/>
      <c r="H43" s="160"/>
      <c r="I43" s="155"/>
      <c r="J43" s="160"/>
      <c r="K43" s="161"/>
      <c r="L43" s="161"/>
      <c r="M43" s="161"/>
      <c r="X43" s="157"/>
      <c r="Y43" s="156"/>
      <c r="Z43" s="155"/>
      <c r="AA43" s="155"/>
    </row>
    <row r="44" spans="1:27" s="158" customFormat="1">
      <c r="A44" s="160"/>
      <c r="B44" s="160"/>
      <c r="C44" s="160"/>
      <c r="D44" s="160"/>
      <c r="E44" s="160"/>
      <c r="F44" s="160"/>
      <c r="G44" s="160"/>
      <c r="H44" s="160"/>
      <c r="I44" s="155"/>
      <c r="J44" s="160"/>
      <c r="K44" s="161"/>
      <c r="L44" s="161"/>
      <c r="M44" s="161"/>
      <c r="X44" s="157"/>
      <c r="Y44" s="156"/>
      <c r="Z44" s="155"/>
      <c r="AA44" s="155"/>
    </row>
    <row r="45" spans="1:27" s="158" customFormat="1">
      <c r="A45" s="160"/>
      <c r="B45" s="160"/>
      <c r="C45" s="160"/>
      <c r="D45" s="160"/>
      <c r="E45" s="160"/>
      <c r="F45" s="160"/>
      <c r="G45" s="160"/>
      <c r="H45" s="160"/>
      <c r="I45" s="155"/>
      <c r="J45" s="160"/>
      <c r="K45" s="161"/>
      <c r="L45" s="161"/>
      <c r="M45" s="161"/>
      <c r="X45" s="157"/>
      <c r="Y45" s="156"/>
      <c r="Z45" s="155"/>
      <c r="AA45" s="155"/>
    </row>
    <row r="46" spans="1:27" s="158" customFormat="1">
      <c r="A46" s="160"/>
      <c r="B46" s="160"/>
      <c r="C46" s="160"/>
      <c r="D46" s="160"/>
      <c r="E46" s="160"/>
      <c r="F46" s="160"/>
      <c r="G46" s="160"/>
      <c r="H46" s="160"/>
      <c r="I46" s="155"/>
      <c r="J46" s="160"/>
      <c r="K46" s="161"/>
      <c r="L46" s="161"/>
      <c r="M46" s="161"/>
      <c r="X46" s="157"/>
      <c r="Y46" s="156"/>
      <c r="Z46" s="155"/>
      <c r="AA46" s="155"/>
    </row>
    <row r="47" spans="1:27" s="158" customFormat="1">
      <c r="A47" s="160"/>
      <c r="B47" s="160"/>
      <c r="C47" s="160"/>
      <c r="D47" s="160"/>
      <c r="E47" s="160"/>
      <c r="F47" s="160"/>
      <c r="G47" s="160"/>
      <c r="H47" s="160"/>
      <c r="I47" s="155"/>
      <c r="J47" s="160"/>
      <c r="K47" s="161"/>
      <c r="L47" s="161"/>
      <c r="M47" s="161"/>
      <c r="X47" s="157"/>
      <c r="Y47" s="156"/>
      <c r="Z47" s="155"/>
      <c r="AA47" s="155"/>
    </row>
    <row r="48" spans="1:27" s="158" customFormat="1">
      <c r="A48" s="155"/>
      <c r="B48" s="155"/>
      <c r="C48" s="155"/>
      <c r="D48" s="155"/>
      <c r="E48" s="155"/>
      <c r="F48" s="155"/>
      <c r="G48" s="155"/>
      <c r="H48" s="155"/>
      <c r="I48" s="155"/>
      <c r="J48" s="160"/>
      <c r="K48" s="161"/>
      <c r="L48" s="161"/>
      <c r="M48" s="161"/>
      <c r="X48" s="157"/>
      <c r="Y48" s="156"/>
      <c r="Z48" s="155"/>
      <c r="AA48" s="155"/>
    </row>
    <row r="49" spans="1:27" s="158" customFormat="1">
      <c r="A49" s="155"/>
      <c r="B49" s="155"/>
      <c r="C49" s="155"/>
      <c r="D49" s="155"/>
      <c r="E49" s="155"/>
      <c r="F49" s="155"/>
      <c r="G49" s="155"/>
      <c r="H49" s="155"/>
      <c r="I49" s="155"/>
      <c r="J49" s="160"/>
      <c r="K49" s="161"/>
      <c r="L49" s="161"/>
      <c r="M49" s="161"/>
      <c r="X49" s="157"/>
      <c r="Y49" s="156"/>
      <c r="Z49" s="155"/>
      <c r="AA49" s="155"/>
    </row>
    <row r="50" spans="1:27" s="158" customFormat="1">
      <c r="A50" s="155"/>
      <c r="B50" s="155"/>
      <c r="C50" s="155"/>
      <c r="D50" s="155"/>
      <c r="E50" s="155"/>
      <c r="F50" s="155"/>
      <c r="G50" s="155"/>
      <c r="H50" s="155"/>
      <c r="I50" s="155"/>
      <c r="J50" s="160"/>
      <c r="K50" s="161"/>
      <c r="L50" s="161"/>
      <c r="M50" s="161"/>
      <c r="X50" s="157"/>
      <c r="Y50" s="156"/>
      <c r="Z50" s="155"/>
      <c r="AA50" s="155"/>
    </row>
    <row r="51" spans="1:27" s="158" customFormat="1">
      <c r="A51" s="155"/>
      <c r="B51" s="155"/>
      <c r="C51" s="155"/>
      <c r="D51" s="155"/>
      <c r="E51" s="155"/>
      <c r="F51" s="155"/>
      <c r="G51" s="155"/>
      <c r="H51" s="155"/>
      <c r="I51" s="155"/>
      <c r="J51" s="160"/>
      <c r="K51" s="161"/>
      <c r="L51" s="161"/>
      <c r="M51" s="161"/>
      <c r="X51" s="157"/>
      <c r="Y51" s="156"/>
      <c r="Z51" s="155"/>
      <c r="AA51" s="155"/>
    </row>
    <row r="52" spans="1:27" s="158" customFormat="1">
      <c r="A52" s="155"/>
      <c r="B52" s="155"/>
      <c r="C52" s="155"/>
      <c r="D52" s="155"/>
      <c r="E52" s="155"/>
      <c r="F52" s="155"/>
      <c r="G52" s="155"/>
      <c r="H52" s="155"/>
      <c r="I52" s="155"/>
      <c r="J52" s="160"/>
      <c r="K52" s="161"/>
      <c r="L52" s="161"/>
      <c r="M52" s="161"/>
      <c r="X52" s="157"/>
      <c r="Y52" s="156"/>
      <c r="Z52" s="155"/>
      <c r="AA52" s="155"/>
    </row>
    <row r="53" spans="1:27" s="158" customFormat="1">
      <c r="A53" s="155"/>
      <c r="B53" s="155"/>
      <c r="C53" s="155"/>
      <c r="D53" s="155"/>
      <c r="E53" s="155"/>
      <c r="F53" s="155"/>
      <c r="G53" s="155"/>
      <c r="H53" s="155"/>
      <c r="I53" s="155"/>
      <c r="J53" s="160"/>
      <c r="K53" s="161"/>
      <c r="L53" s="161"/>
      <c r="M53" s="161"/>
      <c r="X53" s="157"/>
      <c r="Y53" s="156"/>
      <c r="Z53" s="155"/>
      <c r="AA53" s="155"/>
    </row>
    <row r="54" spans="1:27" s="158" customFormat="1">
      <c r="A54" s="155"/>
      <c r="B54" s="155"/>
      <c r="C54" s="155"/>
      <c r="D54" s="155"/>
      <c r="E54" s="155"/>
      <c r="F54" s="155"/>
      <c r="G54" s="155"/>
      <c r="H54" s="155"/>
      <c r="I54" s="155"/>
      <c r="J54" s="160"/>
      <c r="K54" s="161"/>
      <c r="L54" s="161"/>
      <c r="M54" s="161"/>
      <c r="X54" s="157"/>
      <c r="Y54" s="156"/>
      <c r="Z54" s="155"/>
      <c r="AA54" s="155"/>
    </row>
    <row r="55" spans="1:27" s="158" customFormat="1">
      <c r="A55" s="155"/>
      <c r="B55" s="155"/>
      <c r="C55" s="155"/>
      <c r="D55" s="155"/>
      <c r="E55" s="155"/>
      <c r="F55" s="155"/>
      <c r="G55" s="155"/>
      <c r="H55" s="155"/>
      <c r="I55" s="155"/>
      <c r="J55" s="160"/>
      <c r="K55" s="161"/>
      <c r="L55" s="161"/>
      <c r="M55" s="161"/>
      <c r="X55" s="157"/>
      <c r="Y55" s="156"/>
      <c r="Z55" s="155"/>
      <c r="AA55" s="155"/>
    </row>
    <row r="56" spans="1:27" s="158" customFormat="1">
      <c r="A56" s="155"/>
      <c r="B56" s="155"/>
      <c r="C56" s="155"/>
      <c r="D56" s="155"/>
      <c r="E56" s="155"/>
      <c r="F56" s="155"/>
      <c r="G56" s="155"/>
      <c r="H56" s="155"/>
      <c r="I56" s="155"/>
      <c r="J56" s="160"/>
      <c r="K56" s="161"/>
      <c r="L56" s="161"/>
      <c r="M56" s="161"/>
      <c r="X56" s="157"/>
      <c r="Y56" s="156"/>
      <c r="Z56" s="155"/>
      <c r="AA56" s="155"/>
    </row>
    <row r="57" spans="1:27" s="158" customFormat="1">
      <c r="A57" s="155"/>
      <c r="B57" s="155"/>
      <c r="C57" s="155"/>
      <c r="D57" s="155"/>
      <c r="E57" s="155"/>
      <c r="F57" s="155"/>
      <c r="G57" s="155"/>
      <c r="H57" s="155"/>
      <c r="I57" s="155"/>
      <c r="J57" s="160"/>
      <c r="K57" s="161"/>
      <c r="L57" s="161"/>
      <c r="M57" s="161"/>
      <c r="X57" s="157"/>
      <c r="Y57" s="156"/>
      <c r="Z57" s="155"/>
      <c r="AA57" s="155"/>
    </row>
    <row r="58" spans="1:27" s="158" customFormat="1">
      <c r="A58" s="155"/>
      <c r="B58" s="155"/>
      <c r="C58" s="155"/>
      <c r="D58" s="155"/>
      <c r="E58" s="155"/>
      <c r="F58" s="155"/>
      <c r="G58" s="155"/>
      <c r="H58" s="155"/>
      <c r="I58" s="155"/>
      <c r="J58" s="160"/>
      <c r="K58" s="161"/>
      <c r="L58" s="161"/>
      <c r="M58" s="161"/>
      <c r="X58" s="157"/>
      <c r="Y58" s="156"/>
      <c r="Z58" s="155"/>
      <c r="AA58" s="155"/>
    </row>
    <row r="59" spans="1:27" s="158" customFormat="1">
      <c r="A59" s="155"/>
      <c r="B59" s="155"/>
      <c r="C59" s="155"/>
      <c r="D59" s="155"/>
      <c r="E59" s="155"/>
      <c r="F59" s="155"/>
      <c r="G59" s="155"/>
      <c r="H59" s="155"/>
      <c r="I59" s="155"/>
      <c r="J59" s="160"/>
      <c r="K59" s="161"/>
      <c r="L59" s="161"/>
      <c r="M59" s="161"/>
      <c r="X59" s="157"/>
      <c r="Y59" s="156"/>
      <c r="Z59" s="155"/>
      <c r="AA59" s="155"/>
    </row>
    <row r="60" spans="1:27" s="158" customFormat="1">
      <c r="A60" s="155"/>
      <c r="B60" s="155"/>
      <c r="C60" s="155"/>
      <c r="D60" s="155"/>
      <c r="E60" s="155"/>
      <c r="F60" s="155"/>
      <c r="G60" s="155"/>
      <c r="H60" s="155"/>
      <c r="I60" s="155"/>
      <c r="J60" s="160"/>
      <c r="K60" s="161"/>
      <c r="L60" s="161"/>
      <c r="M60" s="161"/>
      <c r="X60" s="157"/>
      <c r="Y60" s="156"/>
      <c r="Z60" s="155"/>
      <c r="AA60" s="155"/>
    </row>
    <row r="61" spans="1:27" s="158" customFormat="1">
      <c r="A61" s="155"/>
      <c r="B61" s="155"/>
      <c r="C61" s="155"/>
      <c r="D61" s="155"/>
      <c r="E61" s="155"/>
      <c r="F61" s="155"/>
      <c r="G61" s="155"/>
      <c r="H61" s="155"/>
      <c r="I61" s="155"/>
      <c r="J61" s="160"/>
      <c r="K61" s="161"/>
      <c r="L61" s="161"/>
      <c r="M61" s="161"/>
      <c r="X61" s="157"/>
      <c r="Y61" s="156"/>
      <c r="Z61" s="155"/>
      <c r="AA61" s="155"/>
    </row>
    <row r="62" spans="1:27" s="158" customFormat="1">
      <c r="A62" s="155"/>
      <c r="B62" s="155"/>
      <c r="C62" s="155"/>
      <c r="D62" s="155"/>
      <c r="E62" s="155"/>
      <c r="F62" s="155"/>
      <c r="G62" s="155"/>
      <c r="H62" s="155"/>
      <c r="I62" s="155"/>
      <c r="J62" s="160"/>
      <c r="K62" s="161"/>
      <c r="L62" s="161"/>
      <c r="M62" s="161"/>
      <c r="X62" s="157"/>
      <c r="Y62" s="156"/>
      <c r="Z62" s="155"/>
      <c r="AA62" s="155"/>
    </row>
    <row r="63" spans="1:27" s="158" customFormat="1">
      <c r="A63" s="155"/>
      <c r="B63" s="155"/>
      <c r="C63" s="155"/>
      <c r="D63" s="155"/>
      <c r="E63" s="155"/>
      <c r="F63" s="155"/>
      <c r="G63" s="155"/>
      <c r="H63" s="155"/>
      <c r="I63" s="155"/>
      <c r="J63" s="160"/>
      <c r="K63" s="161"/>
      <c r="L63" s="161"/>
      <c r="M63" s="161"/>
      <c r="X63" s="157"/>
      <c r="Y63" s="156"/>
      <c r="Z63" s="155"/>
      <c r="AA63" s="155"/>
    </row>
    <row r="64" spans="1:27" s="158" customFormat="1">
      <c r="A64" s="155"/>
      <c r="B64" s="155"/>
      <c r="C64" s="155"/>
      <c r="D64" s="155"/>
      <c r="E64" s="155"/>
      <c r="F64" s="155"/>
      <c r="G64" s="155"/>
      <c r="H64" s="155"/>
      <c r="I64" s="155"/>
      <c r="J64" s="160"/>
      <c r="K64" s="161"/>
      <c r="L64" s="161"/>
      <c r="M64" s="161"/>
      <c r="X64" s="157"/>
      <c r="Y64" s="156"/>
      <c r="Z64" s="155"/>
      <c r="AA64" s="155"/>
    </row>
    <row r="65" spans="1:27" s="158" customFormat="1">
      <c r="A65" s="155"/>
      <c r="B65" s="155"/>
      <c r="C65" s="155"/>
      <c r="D65" s="155"/>
      <c r="E65" s="155"/>
      <c r="F65" s="155"/>
      <c r="G65" s="155"/>
      <c r="H65" s="155"/>
      <c r="I65" s="155"/>
      <c r="J65" s="160"/>
      <c r="K65" s="161"/>
      <c r="L65" s="161"/>
      <c r="M65" s="161"/>
      <c r="X65" s="157"/>
      <c r="Y65" s="156"/>
      <c r="Z65" s="155"/>
      <c r="AA65" s="155"/>
    </row>
    <row r="66" spans="1:27" s="158" customFormat="1">
      <c r="A66" s="155"/>
      <c r="B66" s="155"/>
      <c r="C66" s="155"/>
      <c r="D66" s="155"/>
      <c r="E66" s="155"/>
      <c r="F66" s="155"/>
      <c r="G66" s="155"/>
      <c r="H66" s="155"/>
      <c r="I66" s="155"/>
      <c r="J66" s="160"/>
      <c r="K66" s="161"/>
      <c r="L66" s="161"/>
      <c r="M66" s="161"/>
      <c r="X66" s="157"/>
      <c r="Y66" s="156"/>
      <c r="Z66" s="155"/>
      <c r="AA66" s="155"/>
    </row>
    <row r="67" spans="1:27" s="158" customFormat="1">
      <c r="A67" s="155"/>
      <c r="B67" s="155"/>
      <c r="C67" s="155"/>
      <c r="D67" s="155"/>
      <c r="E67" s="155"/>
      <c r="F67" s="155"/>
      <c r="G67" s="155"/>
      <c r="H67" s="155"/>
      <c r="I67" s="155"/>
      <c r="J67" s="160"/>
      <c r="K67" s="161"/>
      <c r="L67" s="161"/>
      <c r="M67" s="161"/>
      <c r="X67" s="157"/>
      <c r="Y67" s="156"/>
      <c r="Z67" s="155"/>
      <c r="AA67" s="155"/>
    </row>
    <row r="68" spans="1:27" s="158" customFormat="1">
      <c r="A68" s="155"/>
      <c r="B68" s="155"/>
      <c r="C68" s="155"/>
      <c r="D68" s="155"/>
      <c r="E68" s="155"/>
      <c r="F68" s="155"/>
      <c r="G68" s="155"/>
      <c r="H68" s="155"/>
      <c r="I68" s="155"/>
      <c r="J68" s="160"/>
      <c r="K68" s="161"/>
      <c r="L68" s="161"/>
      <c r="M68" s="161"/>
      <c r="X68" s="157"/>
      <c r="Y68" s="156"/>
      <c r="Z68" s="155"/>
      <c r="AA68" s="155"/>
    </row>
    <row r="69" spans="1:27" s="158" customFormat="1">
      <c r="A69" s="155"/>
      <c r="B69" s="155"/>
      <c r="C69" s="155"/>
      <c r="D69" s="155"/>
      <c r="E69" s="155"/>
      <c r="F69" s="155"/>
      <c r="G69" s="155"/>
      <c r="H69" s="155"/>
      <c r="I69" s="155"/>
      <c r="J69" s="160"/>
      <c r="K69" s="161"/>
      <c r="L69" s="161"/>
      <c r="M69" s="161"/>
      <c r="X69" s="157"/>
      <c r="Y69" s="156"/>
      <c r="Z69" s="155"/>
      <c r="AA69" s="155"/>
    </row>
    <row r="70" spans="1:27" s="158" customFormat="1">
      <c r="A70" s="155"/>
      <c r="B70" s="155"/>
      <c r="C70" s="155"/>
      <c r="D70" s="155"/>
      <c r="E70" s="155"/>
      <c r="F70" s="155"/>
      <c r="G70" s="155"/>
      <c r="H70" s="155"/>
      <c r="I70" s="155"/>
      <c r="J70" s="160"/>
      <c r="K70" s="161"/>
      <c r="L70" s="161"/>
      <c r="M70" s="161"/>
      <c r="X70" s="157"/>
      <c r="Y70" s="156"/>
      <c r="Z70" s="155"/>
      <c r="AA70" s="155"/>
    </row>
    <row r="71" spans="1:27" s="158" customFormat="1">
      <c r="A71" s="155"/>
      <c r="B71" s="155"/>
      <c r="C71" s="155"/>
      <c r="D71" s="155"/>
      <c r="E71" s="155"/>
      <c r="F71" s="155"/>
      <c r="G71" s="155"/>
      <c r="H71" s="155"/>
      <c r="I71" s="155"/>
      <c r="J71" s="160"/>
      <c r="K71" s="161"/>
      <c r="L71" s="161"/>
      <c r="M71" s="161"/>
      <c r="X71" s="157"/>
      <c r="Y71" s="156"/>
      <c r="Z71" s="155"/>
      <c r="AA71" s="155"/>
    </row>
    <row r="72" spans="1:27" s="158" customFormat="1">
      <c r="A72" s="155"/>
      <c r="B72" s="155"/>
      <c r="C72" s="155"/>
      <c r="D72" s="155"/>
      <c r="E72" s="155"/>
      <c r="F72" s="155"/>
      <c r="G72" s="155"/>
      <c r="H72" s="155"/>
      <c r="I72" s="155"/>
      <c r="J72" s="160"/>
      <c r="K72" s="161"/>
      <c r="L72" s="161"/>
      <c r="M72" s="161"/>
      <c r="X72" s="157"/>
      <c r="Y72" s="156"/>
      <c r="Z72" s="155"/>
      <c r="AA72" s="155"/>
    </row>
    <row r="73" spans="1:27" s="158" customFormat="1">
      <c r="A73" s="155"/>
      <c r="B73" s="155"/>
      <c r="C73" s="155"/>
      <c r="D73" s="155"/>
      <c r="E73" s="155"/>
      <c r="F73" s="155"/>
      <c r="G73" s="155"/>
      <c r="H73" s="155"/>
      <c r="I73" s="155"/>
      <c r="J73" s="160"/>
      <c r="K73" s="161"/>
      <c r="L73" s="161"/>
      <c r="M73" s="161"/>
      <c r="X73" s="157"/>
      <c r="Y73" s="156"/>
      <c r="Z73" s="155"/>
      <c r="AA73" s="155"/>
    </row>
    <row r="74" spans="1:27" s="158" customFormat="1">
      <c r="A74" s="155"/>
      <c r="B74" s="155"/>
      <c r="C74" s="155"/>
      <c r="D74" s="155"/>
      <c r="E74" s="155"/>
      <c r="F74" s="155"/>
      <c r="G74" s="155"/>
      <c r="H74" s="155"/>
      <c r="I74" s="155"/>
      <c r="J74" s="160"/>
      <c r="K74" s="161"/>
      <c r="L74" s="161"/>
      <c r="M74" s="161"/>
      <c r="X74" s="157"/>
      <c r="Y74" s="156"/>
      <c r="Z74" s="155"/>
      <c r="AA74" s="155"/>
    </row>
    <row r="75" spans="1:27" s="158" customFormat="1">
      <c r="A75" s="155"/>
      <c r="B75" s="155"/>
      <c r="C75" s="155"/>
      <c r="D75" s="155"/>
      <c r="E75" s="155"/>
      <c r="F75" s="155"/>
      <c r="G75" s="155"/>
      <c r="H75" s="155"/>
      <c r="I75" s="155"/>
      <c r="J75" s="160"/>
      <c r="K75" s="161"/>
      <c r="L75" s="161"/>
      <c r="M75" s="161"/>
      <c r="X75" s="157"/>
      <c r="Y75" s="156"/>
      <c r="Z75" s="155"/>
      <c r="AA75" s="155"/>
    </row>
    <row r="76" spans="1:27" s="158" customFormat="1">
      <c r="A76" s="155"/>
      <c r="B76" s="155"/>
      <c r="C76" s="155"/>
      <c r="D76" s="155"/>
      <c r="E76" s="155"/>
      <c r="F76" s="155"/>
      <c r="G76" s="155"/>
      <c r="H76" s="155"/>
      <c r="I76" s="155"/>
      <c r="J76" s="160"/>
      <c r="K76" s="161"/>
      <c r="L76" s="161"/>
      <c r="M76" s="161"/>
      <c r="X76" s="157"/>
      <c r="Y76" s="156"/>
      <c r="Z76" s="155"/>
      <c r="AA76" s="155"/>
    </row>
    <row r="77" spans="1:27" s="158" customFormat="1">
      <c r="A77" s="155"/>
      <c r="B77" s="155"/>
      <c r="C77" s="155"/>
      <c r="D77" s="155"/>
      <c r="E77" s="155"/>
      <c r="F77" s="155"/>
      <c r="G77" s="155"/>
      <c r="H77" s="155"/>
      <c r="I77" s="155"/>
      <c r="J77" s="160"/>
      <c r="K77" s="161"/>
      <c r="L77" s="161"/>
      <c r="M77" s="161"/>
      <c r="X77" s="157"/>
      <c r="Y77" s="156"/>
      <c r="Z77" s="155"/>
      <c r="AA77" s="155"/>
    </row>
    <row r="78" spans="1:27" s="158" customFormat="1">
      <c r="A78" s="155"/>
      <c r="B78" s="155"/>
      <c r="C78" s="155"/>
      <c r="D78" s="155"/>
      <c r="E78" s="155"/>
      <c r="F78" s="155"/>
      <c r="G78" s="155"/>
      <c r="H78" s="155"/>
      <c r="I78" s="155"/>
      <c r="J78" s="160"/>
      <c r="K78" s="161"/>
      <c r="L78" s="161"/>
      <c r="M78" s="161"/>
      <c r="X78" s="157"/>
      <c r="Y78" s="156"/>
      <c r="Z78" s="155"/>
      <c r="AA78" s="155"/>
    </row>
    <row r="79" spans="1:27" s="158" customFormat="1">
      <c r="A79" s="155"/>
      <c r="B79" s="155"/>
      <c r="C79" s="155"/>
      <c r="D79" s="155"/>
      <c r="E79" s="155"/>
      <c r="F79" s="155"/>
      <c r="G79" s="155"/>
      <c r="H79" s="155"/>
      <c r="I79" s="155"/>
      <c r="J79" s="160"/>
      <c r="K79" s="161"/>
      <c r="L79" s="161"/>
      <c r="M79" s="161"/>
      <c r="X79" s="157"/>
      <c r="Y79" s="156"/>
      <c r="Z79" s="155"/>
      <c r="AA79" s="155"/>
    </row>
    <row r="80" spans="1:27" s="158" customFormat="1">
      <c r="A80" s="155"/>
      <c r="B80" s="155"/>
      <c r="C80" s="155"/>
      <c r="D80" s="155"/>
      <c r="E80" s="155"/>
      <c r="F80" s="155"/>
      <c r="G80" s="155"/>
      <c r="H80" s="155"/>
      <c r="I80" s="155"/>
      <c r="J80" s="160"/>
      <c r="K80" s="161"/>
      <c r="L80" s="161"/>
      <c r="M80" s="161"/>
      <c r="X80" s="157"/>
      <c r="Y80" s="156"/>
      <c r="Z80" s="155"/>
      <c r="AA80" s="155"/>
    </row>
    <row r="81" spans="1:27" s="158" customFormat="1">
      <c r="A81" s="155"/>
      <c r="B81" s="155"/>
      <c r="C81" s="155"/>
      <c r="D81" s="155"/>
      <c r="E81" s="155"/>
      <c r="F81" s="155"/>
      <c r="G81" s="155"/>
      <c r="H81" s="155"/>
      <c r="I81" s="155"/>
      <c r="J81" s="160"/>
      <c r="K81" s="161"/>
      <c r="L81" s="161"/>
      <c r="M81" s="161"/>
      <c r="X81" s="157"/>
      <c r="Y81" s="156"/>
      <c r="Z81" s="155"/>
      <c r="AA81" s="155"/>
    </row>
    <row r="82" spans="1:27" s="158" customFormat="1">
      <c r="A82" s="155"/>
      <c r="B82" s="155"/>
      <c r="C82" s="155"/>
      <c r="D82" s="155"/>
      <c r="E82" s="155"/>
      <c r="F82" s="155"/>
      <c r="G82" s="155"/>
      <c r="H82" s="155"/>
      <c r="I82" s="155"/>
      <c r="J82" s="160"/>
      <c r="K82" s="161"/>
      <c r="L82" s="161"/>
      <c r="M82" s="161"/>
      <c r="X82" s="157"/>
      <c r="Y82" s="156"/>
      <c r="Z82" s="155"/>
      <c r="AA82" s="155"/>
    </row>
    <row r="83" spans="1:27" s="158" customFormat="1">
      <c r="A83" s="155"/>
      <c r="B83" s="155"/>
      <c r="C83" s="155"/>
      <c r="D83" s="155"/>
      <c r="E83" s="155"/>
      <c r="F83" s="155"/>
      <c r="G83" s="155"/>
      <c r="H83" s="155"/>
      <c r="I83" s="155"/>
      <c r="J83" s="160"/>
      <c r="K83" s="161"/>
      <c r="L83" s="161"/>
      <c r="M83" s="161"/>
      <c r="X83" s="157"/>
      <c r="Y83" s="156"/>
      <c r="Z83" s="155"/>
      <c r="AA83" s="155"/>
    </row>
    <row r="84" spans="1:27" s="158" customFormat="1">
      <c r="A84" s="155"/>
      <c r="B84" s="155"/>
      <c r="C84" s="155"/>
      <c r="D84" s="155"/>
      <c r="E84" s="155"/>
      <c r="F84" s="155"/>
      <c r="G84" s="155"/>
      <c r="H84" s="155"/>
      <c r="I84" s="155"/>
      <c r="J84" s="160"/>
      <c r="K84" s="161"/>
      <c r="L84" s="161"/>
      <c r="M84" s="161"/>
      <c r="X84" s="157"/>
      <c r="Y84" s="156"/>
      <c r="Z84" s="155"/>
      <c r="AA84" s="155"/>
    </row>
    <row r="85" spans="1:27" s="158" customFormat="1">
      <c r="A85" s="155"/>
      <c r="B85" s="155"/>
      <c r="C85" s="155"/>
      <c r="D85" s="155"/>
      <c r="E85" s="155"/>
      <c r="F85" s="155"/>
      <c r="G85" s="155"/>
      <c r="H85" s="155"/>
      <c r="I85" s="155"/>
      <c r="J85" s="160"/>
      <c r="K85" s="161"/>
      <c r="L85" s="161"/>
      <c r="M85" s="161"/>
      <c r="X85" s="157"/>
      <c r="Y85" s="156"/>
      <c r="Z85" s="155"/>
      <c r="AA85" s="155"/>
    </row>
    <row r="86" spans="1:27" s="158" customFormat="1">
      <c r="A86" s="155"/>
      <c r="B86" s="155"/>
      <c r="C86" s="155"/>
      <c r="D86" s="155"/>
      <c r="E86" s="155"/>
      <c r="F86" s="155"/>
      <c r="G86" s="155"/>
      <c r="H86" s="155"/>
      <c r="I86" s="155"/>
      <c r="J86" s="160"/>
      <c r="K86" s="161"/>
      <c r="L86" s="161"/>
      <c r="M86" s="161"/>
      <c r="X86" s="157"/>
      <c r="Y86" s="156"/>
      <c r="Z86" s="155"/>
      <c r="AA86" s="155"/>
    </row>
    <row r="87" spans="1:27" s="158" customFormat="1">
      <c r="A87" s="155"/>
      <c r="B87" s="155"/>
      <c r="C87" s="155"/>
      <c r="D87" s="155"/>
      <c r="E87" s="155"/>
      <c r="F87" s="155"/>
      <c r="G87" s="155"/>
      <c r="H87" s="155"/>
      <c r="I87" s="155"/>
      <c r="J87" s="160"/>
      <c r="K87" s="161"/>
      <c r="L87" s="161"/>
      <c r="M87" s="161"/>
      <c r="X87" s="157"/>
      <c r="Y87" s="156"/>
      <c r="Z87" s="155"/>
      <c r="AA87" s="155"/>
    </row>
    <row r="88" spans="1:27" s="158" customFormat="1">
      <c r="A88" s="155"/>
      <c r="B88" s="155"/>
      <c r="C88" s="155"/>
      <c r="D88" s="155"/>
      <c r="E88" s="155"/>
      <c r="F88" s="155"/>
      <c r="G88" s="155"/>
      <c r="H88" s="155"/>
      <c r="I88" s="155"/>
      <c r="J88" s="160"/>
      <c r="K88" s="161"/>
      <c r="L88" s="161"/>
      <c r="M88" s="161"/>
      <c r="X88" s="157"/>
      <c r="Y88" s="156"/>
      <c r="Z88" s="155"/>
      <c r="AA88" s="155"/>
    </row>
    <row r="89" spans="1:27" s="158" customFormat="1">
      <c r="A89" s="155"/>
      <c r="B89" s="155"/>
      <c r="C89" s="155"/>
      <c r="D89" s="155"/>
      <c r="E89" s="155"/>
      <c r="F89" s="155"/>
      <c r="G89" s="155"/>
      <c r="H89" s="155"/>
      <c r="I89" s="155"/>
      <c r="J89" s="160"/>
      <c r="K89" s="161"/>
      <c r="L89" s="161"/>
      <c r="M89" s="161"/>
      <c r="X89" s="157"/>
      <c r="Y89" s="156"/>
      <c r="Z89" s="155"/>
      <c r="AA89" s="155"/>
    </row>
    <row r="90" spans="1:27" s="158" customFormat="1">
      <c r="A90" s="155"/>
      <c r="B90" s="155"/>
      <c r="C90" s="155"/>
      <c r="D90" s="155"/>
      <c r="E90" s="155"/>
      <c r="F90" s="155"/>
      <c r="G90" s="155"/>
      <c r="H90" s="155"/>
      <c r="I90" s="155"/>
      <c r="J90" s="160"/>
      <c r="K90" s="161"/>
      <c r="L90" s="161"/>
      <c r="M90" s="161"/>
      <c r="X90" s="157"/>
      <c r="Y90" s="156"/>
      <c r="Z90" s="155"/>
      <c r="AA90" s="155"/>
    </row>
    <row r="91" spans="1:27" s="158" customFormat="1">
      <c r="A91" s="155"/>
      <c r="B91" s="155"/>
      <c r="C91" s="155"/>
      <c r="D91" s="155"/>
      <c r="E91" s="155"/>
      <c r="F91" s="155"/>
      <c r="G91" s="155"/>
      <c r="H91" s="155"/>
      <c r="I91" s="155"/>
      <c r="J91" s="160"/>
      <c r="K91" s="161"/>
      <c r="L91" s="161"/>
      <c r="M91" s="161"/>
      <c r="X91" s="157"/>
      <c r="Y91" s="156"/>
      <c r="Z91" s="155"/>
      <c r="AA91" s="155"/>
    </row>
    <row r="92" spans="1:27" s="158" customFormat="1">
      <c r="A92" s="155"/>
      <c r="B92" s="155"/>
      <c r="C92" s="155"/>
      <c r="D92" s="155"/>
      <c r="E92" s="155"/>
      <c r="F92" s="155"/>
      <c r="G92" s="155"/>
      <c r="H92" s="155"/>
      <c r="I92" s="155"/>
      <c r="J92" s="160"/>
      <c r="K92" s="161"/>
      <c r="L92" s="161"/>
      <c r="M92" s="161"/>
      <c r="X92" s="157"/>
      <c r="Y92" s="156"/>
      <c r="Z92" s="155"/>
      <c r="AA92" s="155"/>
    </row>
    <row r="93" spans="1:27" s="158" customFormat="1">
      <c r="A93" s="155"/>
      <c r="B93" s="155"/>
      <c r="C93" s="155"/>
      <c r="D93" s="155"/>
      <c r="E93" s="155"/>
      <c r="F93" s="155"/>
      <c r="G93" s="155"/>
      <c r="H93" s="155"/>
      <c r="I93" s="155"/>
      <c r="J93" s="160"/>
      <c r="K93" s="161"/>
      <c r="L93" s="161"/>
      <c r="M93" s="161"/>
      <c r="X93" s="157"/>
      <c r="Y93" s="156"/>
      <c r="Z93" s="155"/>
      <c r="AA93" s="155"/>
    </row>
    <row r="94" spans="1:27" s="158" customFormat="1">
      <c r="A94" s="155"/>
      <c r="B94" s="155"/>
      <c r="C94" s="155"/>
      <c r="D94" s="155"/>
      <c r="E94" s="155"/>
      <c r="F94" s="155"/>
      <c r="G94" s="155"/>
      <c r="H94" s="155"/>
      <c r="I94" s="155"/>
      <c r="J94" s="160"/>
      <c r="K94" s="161"/>
      <c r="L94" s="161"/>
      <c r="M94" s="161"/>
      <c r="X94" s="157"/>
      <c r="Y94" s="156"/>
      <c r="Z94" s="155"/>
      <c r="AA94" s="155"/>
    </row>
    <row r="95" spans="1:27" s="158" customFormat="1">
      <c r="A95" s="155"/>
      <c r="B95" s="155"/>
      <c r="C95" s="155"/>
      <c r="D95" s="155"/>
      <c r="E95" s="155"/>
      <c r="F95" s="155"/>
      <c r="G95" s="155"/>
      <c r="H95" s="155"/>
      <c r="I95" s="155"/>
      <c r="J95" s="160"/>
      <c r="K95" s="161"/>
      <c r="L95" s="161"/>
      <c r="M95" s="161"/>
      <c r="X95" s="157"/>
      <c r="Y95" s="156"/>
      <c r="Z95" s="155"/>
      <c r="AA95" s="155"/>
    </row>
    <row r="96" spans="1:27" s="158" customFormat="1">
      <c r="A96" s="155"/>
      <c r="B96" s="155"/>
      <c r="C96" s="155"/>
      <c r="D96" s="155"/>
      <c r="E96" s="155"/>
      <c r="F96" s="155"/>
      <c r="G96" s="155"/>
      <c r="H96" s="155"/>
      <c r="I96" s="155"/>
      <c r="J96" s="160"/>
      <c r="K96" s="161"/>
      <c r="L96" s="161"/>
      <c r="M96" s="161"/>
      <c r="X96" s="157"/>
      <c r="Y96" s="156"/>
      <c r="Z96" s="155"/>
      <c r="AA96" s="155"/>
    </row>
    <row r="97" spans="1:27" s="158" customFormat="1">
      <c r="A97" s="155"/>
      <c r="B97" s="155"/>
      <c r="C97" s="155"/>
      <c r="D97" s="155"/>
      <c r="E97" s="155"/>
      <c r="F97" s="155"/>
      <c r="G97" s="155"/>
      <c r="H97" s="155"/>
      <c r="I97" s="155"/>
      <c r="J97" s="160"/>
      <c r="K97" s="161"/>
      <c r="L97" s="161"/>
      <c r="M97" s="161"/>
      <c r="X97" s="157"/>
      <c r="Y97" s="156"/>
      <c r="Z97" s="155"/>
      <c r="AA97" s="155"/>
    </row>
    <row r="98" spans="1:27" s="158" customFormat="1">
      <c r="A98" s="155"/>
      <c r="B98" s="155"/>
      <c r="C98" s="155"/>
      <c r="D98" s="155"/>
      <c r="E98" s="155"/>
      <c r="F98" s="155"/>
      <c r="G98" s="155"/>
      <c r="H98" s="155"/>
      <c r="I98" s="155"/>
      <c r="J98" s="160"/>
      <c r="K98" s="161"/>
      <c r="L98" s="161"/>
      <c r="M98" s="161"/>
      <c r="X98" s="157"/>
      <c r="Y98" s="156"/>
      <c r="Z98" s="155"/>
      <c r="AA98" s="155"/>
    </row>
    <row r="99" spans="1:27" s="158" customFormat="1">
      <c r="A99" s="155"/>
      <c r="B99" s="155"/>
      <c r="C99" s="155"/>
      <c r="D99" s="155"/>
      <c r="E99" s="155"/>
      <c r="F99" s="155"/>
      <c r="G99" s="155"/>
      <c r="H99" s="155"/>
      <c r="I99" s="155"/>
      <c r="J99" s="160"/>
      <c r="K99" s="161"/>
      <c r="L99" s="161"/>
      <c r="M99" s="161"/>
      <c r="X99" s="157"/>
      <c r="Y99" s="156"/>
      <c r="Z99" s="155"/>
      <c r="AA99" s="155"/>
    </row>
  </sheetData>
  <mergeCells count="26">
    <mergeCell ref="A5:Z5"/>
    <mergeCell ref="A6:A7"/>
    <mergeCell ref="B6:B7"/>
    <mergeCell ref="C6:C7"/>
    <mergeCell ref="D6:D7"/>
    <mergeCell ref="E6:E7"/>
    <mergeCell ref="I6:I7"/>
    <mergeCell ref="J6:J7"/>
    <mergeCell ref="K6:K7"/>
    <mergeCell ref="F6:F7"/>
    <mergeCell ref="G6:G7"/>
    <mergeCell ref="H6:H7"/>
    <mergeCell ref="X9:X23"/>
    <mergeCell ref="X6:X7"/>
    <mergeCell ref="Y6:Z7"/>
    <mergeCell ref="Y8:Z8"/>
    <mergeCell ref="L6:L7"/>
    <mergeCell ref="M6:M7"/>
    <mergeCell ref="R6:S6"/>
    <mergeCell ref="U6:V6"/>
    <mergeCell ref="N6:N7"/>
    <mergeCell ref="Q6:Q7"/>
    <mergeCell ref="T6:T7"/>
    <mergeCell ref="W6:W7"/>
    <mergeCell ref="P6:P7"/>
    <mergeCell ref="O6:O7"/>
  </mergeCells>
  <printOptions horizontalCentered="1"/>
  <pageMargins left="0.70866141732283472" right="0.70866141732283472" top="0.78740157480314965" bottom="0.78740157480314965" header="0.31496062992125984" footer="0.31496062992125984"/>
  <pageSetup paperSize="9" scale="37" firstPageNumber="140"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Z86"/>
  <sheetViews>
    <sheetView showGridLines="0" view="pageBreakPreview" zoomScale="70" zoomScaleNormal="70" zoomScaleSheetLayoutView="70" workbookViewId="0">
      <selection activeCell="C21" sqref="C21"/>
    </sheetView>
  </sheetViews>
  <sheetFormatPr defaultColWidth="9.140625" defaultRowHeight="15" outlineLevelCol="1"/>
  <cols>
    <col min="1" max="1" width="5.7109375" style="155" customWidth="1"/>
    <col min="2" max="2" width="5.7109375" style="155" hidden="1" customWidth="1"/>
    <col min="3" max="3" width="7.7109375" style="155" hidden="1" customWidth="1" outlineLevel="1"/>
    <col min="4" max="4" width="6.42578125" style="155" hidden="1" customWidth="1" outlineLevel="1"/>
    <col min="5" max="5" width="7.7109375" style="155" customWidth="1" outlineLevel="1"/>
    <col min="6" max="6" width="5.28515625" style="155" hidden="1" customWidth="1" outlineLevel="1"/>
    <col min="7" max="7" width="37.85546875" style="155" customWidth="1" collapsed="1"/>
    <col min="8" max="8" width="38.85546875" style="155" customWidth="1"/>
    <col min="9" max="9" width="7.140625" style="155" customWidth="1"/>
    <col min="10" max="10" width="14.7109375" style="160" customWidth="1"/>
    <col min="11" max="12" width="14.85546875" style="158" customWidth="1"/>
    <col min="13" max="13" width="13.5703125" style="158" customWidth="1"/>
    <col min="14" max="14" width="17" style="158" customWidth="1"/>
    <col min="15" max="15" width="14.7109375" style="158" customWidth="1"/>
    <col min="16" max="16" width="14.85546875" style="158" customWidth="1"/>
    <col min="17" max="17" width="16.7109375" style="158" customWidth="1"/>
    <col min="18" max="18" width="16.5703125" style="158" customWidth="1"/>
    <col min="19" max="19" width="16.7109375" style="158" customWidth="1"/>
    <col min="20" max="22" width="14.85546875" style="158" customWidth="1"/>
    <col min="23" max="23" width="14.42578125" style="158" customWidth="1"/>
    <col min="24" max="24" width="10.28515625" style="158" hidden="1" customWidth="1"/>
    <col min="25" max="25" width="17.7109375" style="156" customWidth="1"/>
    <col min="26" max="16384" width="9.140625" style="155"/>
  </cols>
  <sheetData>
    <row r="1" spans="1:26" ht="18">
      <c r="A1" s="1" t="s">
        <v>643</v>
      </c>
      <c r="B1" s="2"/>
      <c r="C1" s="2"/>
      <c r="D1" s="2"/>
      <c r="E1" s="2"/>
      <c r="F1" s="214"/>
      <c r="G1" s="3"/>
      <c r="H1" s="4"/>
      <c r="I1" s="2"/>
      <c r="K1" s="157"/>
      <c r="N1" s="7"/>
      <c r="O1" s="7"/>
      <c r="Q1" s="7"/>
      <c r="R1" s="7"/>
      <c r="S1" s="7"/>
      <c r="T1" s="8"/>
      <c r="U1" s="199"/>
      <c r="V1" s="155"/>
      <c r="W1" s="155"/>
      <c r="X1" s="155"/>
      <c r="Y1" s="155"/>
    </row>
    <row r="2" spans="1:26" ht="18">
      <c r="A2" s="211" t="s">
        <v>23</v>
      </c>
      <c r="B2" s="11"/>
      <c r="C2" s="11"/>
      <c r="E2" s="12"/>
      <c r="F2" s="208"/>
      <c r="G2" s="12" t="s">
        <v>520</v>
      </c>
      <c r="H2" s="419" t="s">
        <v>669</v>
      </c>
      <c r="I2" s="28"/>
      <c r="K2" s="157"/>
      <c r="N2" s="13"/>
      <c r="O2" s="13"/>
      <c r="Q2" s="13"/>
      <c r="R2" s="13"/>
      <c r="S2" s="13"/>
      <c r="T2" s="14"/>
      <c r="U2" s="199"/>
      <c r="V2" s="155"/>
      <c r="W2" s="155"/>
      <c r="X2" s="155"/>
      <c r="Y2" s="155"/>
    </row>
    <row r="3" spans="1:26" ht="15.75">
      <c r="A3" s="209"/>
      <c r="B3" s="11"/>
      <c r="C3" s="11"/>
      <c r="F3" s="208"/>
      <c r="G3" s="12" t="s">
        <v>17</v>
      </c>
      <c r="H3" s="207"/>
      <c r="I3" s="28"/>
      <c r="K3" s="157"/>
      <c r="N3" s="13"/>
      <c r="O3" s="13"/>
      <c r="Q3" s="13"/>
      <c r="R3" s="13"/>
      <c r="S3" s="13"/>
      <c r="T3" s="14"/>
      <c r="U3" s="199"/>
      <c r="V3" s="155"/>
      <c r="W3" s="155"/>
      <c r="X3" s="155"/>
      <c r="Y3" s="155"/>
    </row>
    <row r="4" spans="1:26" ht="17.45" customHeight="1">
      <c r="A4" s="202"/>
      <c r="B4" s="202"/>
      <c r="C4" s="202"/>
      <c r="D4" s="202"/>
      <c r="E4" s="202"/>
      <c r="F4" s="202"/>
      <c r="G4" s="202"/>
      <c r="H4" s="202"/>
      <c r="I4" s="202"/>
      <c r="J4" s="202"/>
      <c r="K4" s="202"/>
      <c r="L4" s="203"/>
      <c r="M4" s="202"/>
      <c r="N4" s="203"/>
      <c r="O4" s="202"/>
      <c r="P4" s="202"/>
      <c r="Q4" s="202"/>
      <c r="R4" s="202"/>
      <c r="S4" s="202"/>
      <c r="T4" s="202"/>
      <c r="U4" s="202"/>
      <c r="V4" s="202"/>
      <c r="W4" s="201" t="s">
        <v>19</v>
      </c>
      <c r="Y4" s="155"/>
      <c r="Z4" s="199"/>
    </row>
    <row r="5" spans="1:26" ht="25.5" customHeight="1">
      <c r="A5" s="632" t="s">
        <v>670</v>
      </c>
      <c r="B5" s="632"/>
      <c r="C5" s="632"/>
      <c r="D5" s="632"/>
      <c r="E5" s="632"/>
      <c r="F5" s="632"/>
      <c r="G5" s="632"/>
      <c r="H5" s="632"/>
      <c r="I5" s="632"/>
      <c r="J5" s="632"/>
      <c r="K5" s="632"/>
      <c r="L5" s="632"/>
      <c r="M5" s="632"/>
      <c r="N5" s="632"/>
      <c r="O5" s="632"/>
      <c r="P5" s="632"/>
      <c r="Q5" s="632"/>
      <c r="R5" s="632"/>
      <c r="S5" s="632"/>
      <c r="T5" s="632"/>
      <c r="U5" s="632"/>
      <c r="V5" s="632"/>
      <c r="W5" s="632"/>
      <c r="X5" s="632"/>
      <c r="Y5" s="632"/>
    </row>
    <row r="6" spans="1:26" ht="25.5" customHeight="1">
      <c r="A6" s="633" t="s">
        <v>0</v>
      </c>
      <c r="B6" s="633" t="s">
        <v>1</v>
      </c>
      <c r="C6" s="634" t="s">
        <v>284</v>
      </c>
      <c r="D6" s="634" t="s">
        <v>3</v>
      </c>
      <c r="E6" s="634" t="s">
        <v>22</v>
      </c>
      <c r="F6" s="634" t="s">
        <v>2</v>
      </c>
      <c r="G6" s="634" t="s">
        <v>6</v>
      </c>
      <c r="H6" s="635" t="s">
        <v>7</v>
      </c>
      <c r="I6" s="644" t="s">
        <v>8</v>
      </c>
      <c r="J6" s="635" t="s">
        <v>9</v>
      </c>
      <c r="K6" s="635" t="s">
        <v>15</v>
      </c>
      <c r="L6" s="635" t="s">
        <v>267</v>
      </c>
      <c r="M6" s="635" t="s">
        <v>266</v>
      </c>
      <c r="N6" s="635" t="s">
        <v>283</v>
      </c>
      <c r="O6" s="636" t="s">
        <v>265</v>
      </c>
      <c r="P6" s="654" t="s">
        <v>264</v>
      </c>
      <c r="Q6" s="654" t="s">
        <v>263</v>
      </c>
      <c r="R6" s="652" t="s">
        <v>261</v>
      </c>
      <c r="S6" s="652"/>
      <c r="T6" s="654" t="s">
        <v>262</v>
      </c>
      <c r="U6" s="652" t="s">
        <v>261</v>
      </c>
      <c r="V6" s="652"/>
      <c r="W6" s="636" t="s">
        <v>29</v>
      </c>
      <c r="X6" s="636" t="s">
        <v>246</v>
      </c>
      <c r="Y6" s="653" t="s">
        <v>11</v>
      </c>
    </row>
    <row r="7" spans="1:26" ht="81" customHeight="1">
      <c r="A7" s="633"/>
      <c r="B7" s="633"/>
      <c r="C7" s="634"/>
      <c r="D7" s="634"/>
      <c r="E7" s="634"/>
      <c r="F7" s="634"/>
      <c r="G7" s="634"/>
      <c r="H7" s="635"/>
      <c r="I7" s="644"/>
      <c r="J7" s="635"/>
      <c r="K7" s="635"/>
      <c r="L7" s="635"/>
      <c r="M7" s="635"/>
      <c r="N7" s="635"/>
      <c r="O7" s="636"/>
      <c r="P7" s="654"/>
      <c r="Q7" s="654"/>
      <c r="R7" s="511" t="s">
        <v>276</v>
      </c>
      <c r="S7" s="511" t="s">
        <v>345</v>
      </c>
      <c r="T7" s="654"/>
      <c r="U7" s="511" t="s">
        <v>257</v>
      </c>
      <c r="V7" s="511" t="s">
        <v>256</v>
      </c>
      <c r="W7" s="636"/>
      <c r="X7" s="636"/>
      <c r="Y7" s="653"/>
    </row>
    <row r="8" spans="1:26" s="185" customFormat="1" ht="25.5" customHeight="1">
      <c r="A8" s="55" t="s">
        <v>519</v>
      </c>
      <c r="B8" s="55"/>
      <c r="C8" s="55"/>
      <c r="D8" s="55"/>
      <c r="E8" s="55"/>
      <c r="F8" s="55"/>
      <c r="G8" s="55"/>
      <c r="H8" s="55"/>
      <c r="I8" s="55"/>
      <c r="J8" s="55"/>
      <c r="K8" s="29">
        <f>SUM(K9:K10)</f>
        <v>2650</v>
      </c>
      <c r="L8" s="29">
        <f>SUM(L9:L10)</f>
        <v>0</v>
      </c>
      <c r="M8" s="29">
        <f>SUM(M9:M10)</f>
        <v>2650</v>
      </c>
      <c r="N8" s="29"/>
      <c r="O8" s="29">
        <f t="shared" ref="O8:W8" si="0">SUM(O9:O10)</f>
        <v>0</v>
      </c>
      <c r="P8" s="198">
        <f t="shared" si="0"/>
        <v>2650</v>
      </c>
      <c r="Q8" s="198">
        <f t="shared" si="0"/>
        <v>0</v>
      </c>
      <c r="R8" s="198">
        <f t="shared" si="0"/>
        <v>0</v>
      </c>
      <c r="S8" s="198">
        <f t="shared" si="0"/>
        <v>0</v>
      </c>
      <c r="T8" s="198">
        <f t="shared" si="0"/>
        <v>1650</v>
      </c>
      <c r="U8" s="198">
        <f t="shared" si="0"/>
        <v>1650</v>
      </c>
      <c r="V8" s="198">
        <f t="shared" si="0"/>
        <v>0</v>
      </c>
      <c r="W8" s="29">
        <f t="shared" si="0"/>
        <v>0</v>
      </c>
      <c r="X8" s="29"/>
      <c r="Y8" s="528"/>
    </row>
    <row r="9" spans="1:26" s="174" customFormat="1" ht="66.599999999999994" customHeight="1">
      <c r="A9" s="512">
        <v>1</v>
      </c>
      <c r="B9" s="193" t="s">
        <v>224</v>
      </c>
      <c r="C9" s="512"/>
      <c r="D9" s="512">
        <v>3636</v>
      </c>
      <c r="E9" s="512">
        <v>51</v>
      </c>
      <c r="F9" s="184"/>
      <c r="G9" s="408" t="s">
        <v>518</v>
      </c>
      <c r="H9" s="182" t="s">
        <v>517</v>
      </c>
      <c r="I9" s="181"/>
      <c r="J9" s="181" t="s">
        <v>514</v>
      </c>
      <c r="K9" s="516">
        <f>L9+M9</f>
        <v>2600</v>
      </c>
      <c r="L9" s="516">
        <v>0</v>
      </c>
      <c r="M9" s="516">
        <v>2600</v>
      </c>
      <c r="N9" s="166" t="s">
        <v>513</v>
      </c>
      <c r="O9" s="178">
        <v>0</v>
      </c>
      <c r="P9" s="177">
        <v>2600</v>
      </c>
      <c r="Q9" s="216">
        <f>SUM(R9:S9)</f>
        <v>0</v>
      </c>
      <c r="R9" s="178">
        <v>0</v>
      </c>
      <c r="S9" s="178">
        <v>0</v>
      </c>
      <c r="T9" s="215">
        <v>1600</v>
      </c>
      <c r="U9" s="176">
        <v>1600</v>
      </c>
      <c r="V9" s="176">
        <v>0</v>
      </c>
      <c r="W9" s="176">
        <f>K9-O9-P9</f>
        <v>0</v>
      </c>
      <c r="X9" s="176"/>
      <c r="Y9" s="189" t="s">
        <v>516</v>
      </c>
    </row>
    <row r="10" spans="1:26" s="174" customFormat="1" ht="52.15" customHeight="1">
      <c r="A10" s="512">
        <v>2</v>
      </c>
      <c r="B10" s="512" t="s">
        <v>224</v>
      </c>
      <c r="C10" s="193"/>
      <c r="D10" s="193">
        <v>3636</v>
      </c>
      <c r="E10" s="193">
        <v>51</v>
      </c>
      <c r="F10" s="192"/>
      <c r="G10" s="183" t="s">
        <v>515</v>
      </c>
      <c r="H10" s="182" t="s">
        <v>515</v>
      </c>
      <c r="I10" s="191"/>
      <c r="J10" s="191" t="s">
        <v>514</v>
      </c>
      <c r="K10" s="516">
        <f>L10+M10</f>
        <v>50</v>
      </c>
      <c r="L10" s="516">
        <v>0</v>
      </c>
      <c r="M10" s="516">
        <v>50</v>
      </c>
      <c r="N10" s="166" t="s">
        <v>513</v>
      </c>
      <c r="O10" s="178">
        <v>0</v>
      </c>
      <c r="P10" s="177">
        <f>Q10+T10</f>
        <v>50</v>
      </c>
      <c r="Q10" s="216">
        <f>SUM(R10:S10)</f>
        <v>0</v>
      </c>
      <c r="R10" s="178">
        <v>0</v>
      </c>
      <c r="S10" s="178">
        <v>0</v>
      </c>
      <c r="T10" s="215">
        <v>50</v>
      </c>
      <c r="U10" s="176">
        <v>50</v>
      </c>
      <c r="V10" s="176">
        <v>0</v>
      </c>
      <c r="W10" s="176">
        <f>K10-O10-P10</f>
        <v>0</v>
      </c>
      <c r="X10" s="176"/>
      <c r="Y10" s="189" t="s">
        <v>512</v>
      </c>
    </row>
    <row r="11" spans="1:26" ht="35.450000000000003" customHeight="1">
      <c r="A11" s="417" t="s">
        <v>511</v>
      </c>
      <c r="B11" s="417"/>
      <c r="C11" s="417"/>
      <c r="D11" s="417"/>
      <c r="E11" s="417"/>
      <c r="F11" s="417"/>
      <c r="G11" s="417"/>
      <c r="H11" s="417"/>
      <c r="I11" s="417"/>
      <c r="J11" s="417"/>
      <c r="K11" s="27">
        <f>K8</f>
        <v>2650</v>
      </c>
      <c r="L11" s="27">
        <f>L8</f>
        <v>0</v>
      </c>
      <c r="M11" s="27">
        <f>M8</f>
        <v>2650</v>
      </c>
      <c r="N11" s="27"/>
      <c r="O11" s="27">
        <f t="shared" ref="O11:W11" si="1">O8</f>
        <v>0</v>
      </c>
      <c r="P11" s="27">
        <f t="shared" si="1"/>
        <v>2650</v>
      </c>
      <c r="Q11" s="27">
        <f t="shared" si="1"/>
        <v>0</v>
      </c>
      <c r="R11" s="27">
        <f t="shared" si="1"/>
        <v>0</v>
      </c>
      <c r="S11" s="27">
        <f t="shared" si="1"/>
        <v>0</v>
      </c>
      <c r="T11" s="27">
        <f t="shared" si="1"/>
        <v>1650</v>
      </c>
      <c r="U11" s="27">
        <f t="shared" si="1"/>
        <v>1650</v>
      </c>
      <c r="V11" s="27">
        <f t="shared" si="1"/>
        <v>0</v>
      </c>
      <c r="W11" s="27">
        <f t="shared" si="1"/>
        <v>0</v>
      </c>
      <c r="X11" s="27"/>
      <c r="Y11" s="24"/>
    </row>
    <row r="12" spans="1:26" s="158" customFormat="1">
      <c r="A12" s="160"/>
      <c r="B12" s="160"/>
      <c r="C12" s="160"/>
      <c r="D12" s="160"/>
      <c r="E12" s="160"/>
      <c r="F12" s="160"/>
      <c r="G12" s="160"/>
      <c r="H12" s="160"/>
      <c r="I12" s="155"/>
      <c r="J12" s="162"/>
      <c r="K12" s="161"/>
      <c r="L12" s="161"/>
      <c r="M12" s="161"/>
      <c r="Y12" s="156"/>
      <c r="Z12" s="155"/>
    </row>
    <row r="13" spans="1:26" s="158" customFormat="1">
      <c r="A13" s="160"/>
      <c r="B13" s="160"/>
      <c r="C13" s="160"/>
      <c r="D13" s="160"/>
      <c r="E13" s="160"/>
      <c r="F13" s="160"/>
      <c r="G13" s="160"/>
      <c r="H13" s="160"/>
      <c r="I13" s="155"/>
      <c r="J13" s="162"/>
      <c r="K13" s="161"/>
      <c r="L13" s="161"/>
      <c r="M13" s="161"/>
      <c r="Y13" s="156"/>
      <c r="Z13" s="155"/>
    </row>
    <row r="14" spans="1:26" s="158" customFormat="1">
      <c r="A14" s="160"/>
      <c r="B14" s="160"/>
      <c r="C14" s="160"/>
      <c r="D14" s="160"/>
      <c r="E14" s="160"/>
      <c r="F14" s="160"/>
      <c r="G14" s="160"/>
      <c r="H14" s="160"/>
      <c r="I14" s="155"/>
      <c r="J14" s="162"/>
      <c r="K14" s="161"/>
      <c r="L14" s="161"/>
      <c r="M14" s="161"/>
      <c r="Y14" s="156"/>
      <c r="Z14" s="155"/>
    </row>
    <row r="15" spans="1:26" s="158" customFormat="1">
      <c r="A15" s="160"/>
      <c r="B15" s="160"/>
      <c r="C15" s="160"/>
      <c r="D15" s="160"/>
      <c r="E15" s="160"/>
      <c r="F15" s="160"/>
      <c r="G15" s="160"/>
      <c r="H15" s="160"/>
      <c r="I15" s="155"/>
      <c r="J15" s="162"/>
      <c r="K15" s="161"/>
      <c r="L15" s="161"/>
      <c r="M15" s="161"/>
      <c r="Y15" s="156"/>
      <c r="Z15" s="155"/>
    </row>
    <row r="16" spans="1:26" s="158" customFormat="1">
      <c r="A16" s="160"/>
      <c r="B16" s="160"/>
      <c r="C16" s="160"/>
      <c r="D16" s="160"/>
      <c r="E16" s="160"/>
      <c r="F16" s="160"/>
      <c r="G16" s="160"/>
      <c r="H16" s="160"/>
      <c r="I16" s="155"/>
      <c r="J16" s="162"/>
      <c r="K16" s="161"/>
      <c r="L16" s="161"/>
      <c r="M16" s="161"/>
      <c r="Y16" s="156"/>
      <c r="Z16" s="155"/>
    </row>
    <row r="17" spans="1:26" s="158" customFormat="1">
      <c r="A17" s="160"/>
      <c r="B17" s="160"/>
      <c r="C17" s="160"/>
      <c r="D17" s="160"/>
      <c r="E17" s="160"/>
      <c r="F17" s="160"/>
      <c r="G17" s="160"/>
      <c r="H17" s="160"/>
      <c r="I17" s="155"/>
      <c r="J17" s="162"/>
      <c r="K17" s="161"/>
      <c r="L17" s="161"/>
      <c r="M17" s="161"/>
      <c r="Y17" s="156"/>
      <c r="Z17" s="155"/>
    </row>
    <row r="18" spans="1:26" s="158" customFormat="1">
      <c r="A18" s="160"/>
      <c r="B18" s="160"/>
      <c r="C18" s="160"/>
      <c r="D18" s="160"/>
      <c r="E18" s="160"/>
      <c r="F18" s="160"/>
      <c r="G18" s="160"/>
      <c r="H18" s="160"/>
      <c r="I18" s="155"/>
      <c r="J18" s="162"/>
      <c r="K18" s="161"/>
      <c r="L18" s="161"/>
      <c r="M18" s="161"/>
      <c r="Y18" s="156"/>
      <c r="Z18" s="155"/>
    </row>
    <row r="19" spans="1:26" s="158" customFormat="1">
      <c r="A19" s="160"/>
      <c r="B19" s="160"/>
      <c r="C19" s="160"/>
      <c r="D19" s="160"/>
      <c r="E19" s="160"/>
      <c r="F19" s="160"/>
      <c r="G19" s="160"/>
      <c r="H19" s="160"/>
      <c r="I19" s="155"/>
      <c r="J19" s="162"/>
      <c r="K19" s="161"/>
      <c r="L19" s="161"/>
      <c r="M19" s="161"/>
      <c r="Y19" s="156"/>
      <c r="Z19" s="155"/>
    </row>
    <row r="20" spans="1:26" s="158" customFormat="1">
      <c r="A20" s="160"/>
      <c r="B20" s="160"/>
      <c r="C20" s="160"/>
      <c r="D20" s="160"/>
      <c r="E20" s="160"/>
      <c r="F20" s="160"/>
      <c r="G20" s="160"/>
      <c r="H20" s="160"/>
      <c r="I20" s="155"/>
      <c r="J20" s="162"/>
      <c r="K20" s="161"/>
      <c r="L20" s="161"/>
      <c r="M20" s="161"/>
      <c r="Y20" s="156"/>
      <c r="Z20" s="155"/>
    </row>
    <row r="21" spans="1:26" s="158" customFormat="1">
      <c r="A21" s="160"/>
      <c r="B21" s="160"/>
      <c r="C21" s="160"/>
      <c r="D21" s="160"/>
      <c r="E21" s="160"/>
      <c r="F21" s="160"/>
      <c r="G21" s="160"/>
      <c r="H21" s="160"/>
      <c r="I21" s="155"/>
      <c r="J21" s="162"/>
      <c r="K21" s="161"/>
      <c r="L21" s="161"/>
      <c r="M21" s="161"/>
      <c r="Y21" s="156"/>
      <c r="Z21" s="155"/>
    </row>
    <row r="22" spans="1:26" s="158" customFormat="1">
      <c r="A22" s="160"/>
      <c r="B22" s="160"/>
      <c r="C22" s="160"/>
      <c r="D22" s="160"/>
      <c r="E22" s="160"/>
      <c r="F22" s="160"/>
      <c r="G22" s="160"/>
      <c r="H22" s="160"/>
      <c r="I22" s="155"/>
      <c r="J22" s="162"/>
      <c r="K22" s="161"/>
      <c r="L22" s="161"/>
      <c r="M22" s="161"/>
      <c r="Y22" s="156"/>
      <c r="Z22" s="155"/>
    </row>
    <row r="23" spans="1:26" s="158" customFormat="1">
      <c r="A23" s="160"/>
      <c r="B23" s="160"/>
      <c r="C23" s="160"/>
      <c r="D23" s="160"/>
      <c r="E23" s="160"/>
      <c r="F23" s="160"/>
      <c r="G23" s="160"/>
      <c r="H23" s="160"/>
      <c r="I23" s="155"/>
      <c r="J23" s="162"/>
      <c r="K23" s="161"/>
      <c r="L23" s="161"/>
      <c r="M23" s="161"/>
      <c r="Y23" s="156"/>
      <c r="Z23" s="155"/>
    </row>
    <row r="24" spans="1:26" s="158" customFormat="1">
      <c r="A24" s="160"/>
      <c r="B24" s="160"/>
      <c r="C24" s="160"/>
      <c r="D24" s="160"/>
      <c r="E24" s="160"/>
      <c r="F24" s="160"/>
      <c r="G24" s="160"/>
      <c r="H24" s="160"/>
      <c r="I24" s="155"/>
      <c r="J24" s="160"/>
      <c r="K24" s="161"/>
      <c r="L24" s="161"/>
      <c r="M24" s="161"/>
      <c r="Y24" s="156"/>
      <c r="Z24" s="155"/>
    </row>
    <row r="25" spans="1:26" s="158" customFormat="1">
      <c r="A25" s="160"/>
      <c r="B25" s="160"/>
      <c r="C25" s="160"/>
      <c r="D25" s="160"/>
      <c r="E25" s="160"/>
      <c r="F25" s="160"/>
      <c r="G25" s="160"/>
      <c r="H25" s="160"/>
      <c r="I25" s="155"/>
      <c r="J25" s="160"/>
      <c r="K25" s="161"/>
      <c r="L25" s="161"/>
      <c r="M25" s="161"/>
      <c r="Y25" s="156"/>
      <c r="Z25" s="155"/>
    </row>
    <row r="26" spans="1:26" s="158" customFormat="1">
      <c r="A26" s="160"/>
      <c r="B26" s="160"/>
      <c r="C26" s="160"/>
      <c r="D26" s="160"/>
      <c r="E26" s="160"/>
      <c r="F26" s="160"/>
      <c r="G26" s="160"/>
      <c r="H26" s="160"/>
      <c r="I26" s="155"/>
      <c r="J26" s="160"/>
      <c r="K26" s="161"/>
      <c r="L26" s="161"/>
      <c r="M26" s="161"/>
      <c r="Y26" s="156"/>
      <c r="Z26" s="155"/>
    </row>
    <row r="27" spans="1:26" s="158" customFormat="1">
      <c r="A27" s="160"/>
      <c r="B27" s="160"/>
      <c r="C27" s="160"/>
      <c r="D27" s="160"/>
      <c r="E27" s="160"/>
      <c r="F27" s="160"/>
      <c r="G27" s="160"/>
      <c r="H27" s="160"/>
      <c r="I27" s="155"/>
      <c r="J27" s="160"/>
      <c r="K27" s="161"/>
      <c r="L27" s="161"/>
      <c r="M27" s="161"/>
      <c r="Y27" s="156"/>
      <c r="Z27" s="155"/>
    </row>
    <row r="28" spans="1:26" s="158" customFormat="1">
      <c r="A28" s="160"/>
      <c r="B28" s="160"/>
      <c r="C28" s="160"/>
      <c r="D28" s="160"/>
      <c r="E28" s="160"/>
      <c r="F28" s="160"/>
      <c r="G28" s="160"/>
      <c r="H28" s="160"/>
      <c r="I28" s="155"/>
      <c r="J28" s="160"/>
      <c r="K28" s="161"/>
      <c r="L28" s="161"/>
      <c r="M28" s="161"/>
      <c r="Y28" s="156"/>
      <c r="Z28" s="155"/>
    </row>
    <row r="29" spans="1:26" s="158" customFormat="1">
      <c r="A29" s="160"/>
      <c r="B29" s="160"/>
      <c r="C29" s="160"/>
      <c r="D29" s="160"/>
      <c r="E29" s="160"/>
      <c r="F29" s="160"/>
      <c r="G29" s="160"/>
      <c r="H29" s="160"/>
      <c r="I29" s="155"/>
      <c r="J29" s="160"/>
      <c r="K29" s="161"/>
      <c r="L29" s="161"/>
      <c r="M29" s="161"/>
      <c r="Y29" s="156"/>
      <c r="Z29" s="155"/>
    </row>
    <row r="30" spans="1:26" s="158" customFormat="1">
      <c r="A30" s="160"/>
      <c r="B30" s="160"/>
      <c r="C30" s="160"/>
      <c r="D30" s="160"/>
      <c r="E30" s="160"/>
      <c r="F30" s="160"/>
      <c r="G30" s="160"/>
      <c r="H30" s="160"/>
      <c r="I30" s="155"/>
      <c r="J30" s="160"/>
      <c r="K30" s="161"/>
      <c r="L30" s="161"/>
      <c r="M30" s="161"/>
      <c r="Y30" s="156"/>
      <c r="Z30" s="155"/>
    </row>
    <row r="31" spans="1:26" s="158" customFormat="1">
      <c r="A31" s="160"/>
      <c r="B31" s="160"/>
      <c r="C31" s="160"/>
      <c r="D31" s="160"/>
      <c r="E31" s="160"/>
      <c r="F31" s="160"/>
      <c r="G31" s="160"/>
      <c r="H31" s="160"/>
      <c r="I31" s="155"/>
      <c r="J31" s="160"/>
      <c r="K31" s="161"/>
      <c r="L31" s="161"/>
      <c r="M31" s="161"/>
      <c r="Y31" s="156"/>
      <c r="Z31" s="155"/>
    </row>
    <row r="32" spans="1:26" s="158" customFormat="1">
      <c r="A32" s="160"/>
      <c r="B32" s="160"/>
      <c r="C32" s="160"/>
      <c r="D32" s="160"/>
      <c r="E32" s="160"/>
      <c r="F32" s="160"/>
      <c r="G32" s="160"/>
      <c r="H32" s="160"/>
      <c r="I32" s="155"/>
      <c r="J32" s="160"/>
      <c r="K32" s="161"/>
      <c r="L32" s="161"/>
      <c r="M32" s="161"/>
      <c r="Y32" s="156"/>
      <c r="Z32" s="155"/>
    </row>
    <row r="33" spans="1:26" s="158" customFormat="1">
      <c r="A33" s="160"/>
      <c r="B33" s="160"/>
      <c r="C33" s="160"/>
      <c r="D33" s="160"/>
      <c r="E33" s="160"/>
      <c r="F33" s="160"/>
      <c r="G33" s="160"/>
      <c r="H33" s="160"/>
      <c r="I33" s="155"/>
      <c r="J33" s="160"/>
      <c r="K33" s="161"/>
      <c r="L33" s="161"/>
      <c r="M33" s="161"/>
      <c r="Y33" s="156"/>
      <c r="Z33" s="155"/>
    </row>
    <row r="34" spans="1:26" s="158" customFormat="1">
      <c r="A34" s="160"/>
      <c r="B34" s="160"/>
      <c r="C34" s="160"/>
      <c r="D34" s="160"/>
      <c r="E34" s="160"/>
      <c r="F34" s="160"/>
      <c r="G34" s="160"/>
      <c r="H34" s="160"/>
      <c r="I34" s="155"/>
      <c r="J34" s="160"/>
      <c r="K34" s="161"/>
      <c r="L34" s="161"/>
      <c r="M34" s="161"/>
      <c r="Y34" s="156"/>
      <c r="Z34" s="155"/>
    </row>
    <row r="35" spans="1:26" s="158" customFormat="1">
      <c r="A35" s="155"/>
      <c r="B35" s="155"/>
      <c r="C35" s="155"/>
      <c r="D35" s="155"/>
      <c r="E35" s="155"/>
      <c r="F35" s="155"/>
      <c r="G35" s="155"/>
      <c r="H35" s="155"/>
      <c r="I35" s="155"/>
      <c r="J35" s="160"/>
      <c r="K35" s="161"/>
      <c r="L35" s="161"/>
      <c r="M35" s="161"/>
      <c r="Y35" s="156"/>
      <c r="Z35" s="155"/>
    </row>
    <row r="36" spans="1:26" s="158" customFormat="1">
      <c r="A36" s="155"/>
      <c r="B36" s="155"/>
      <c r="C36" s="155"/>
      <c r="D36" s="155"/>
      <c r="E36" s="155"/>
      <c r="F36" s="155"/>
      <c r="G36" s="155"/>
      <c r="H36" s="155"/>
      <c r="I36" s="155"/>
      <c r="J36" s="160"/>
      <c r="K36" s="161"/>
      <c r="L36" s="161"/>
      <c r="M36" s="161"/>
      <c r="Y36" s="156"/>
      <c r="Z36" s="155"/>
    </row>
    <row r="37" spans="1:26" s="158" customFormat="1">
      <c r="A37" s="155"/>
      <c r="B37" s="155"/>
      <c r="C37" s="155"/>
      <c r="D37" s="155"/>
      <c r="E37" s="155"/>
      <c r="F37" s="155"/>
      <c r="G37" s="155"/>
      <c r="H37" s="155"/>
      <c r="I37" s="155"/>
      <c r="J37" s="160"/>
      <c r="K37" s="161"/>
      <c r="L37" s="161"/>
      <c r="M37" s="161"/>
      <c r="Y37" s="156"/>
      <c r="Z37" s="155"/>
    </row>
    <row r="38" spans="1:26" s="158" customFormat="1">
      <c r="A38" s="155"/>
      <c r="B38" s="155"/>
      <c r="C38" s="155"/>
      <c r="D38" s="155"/>
      <c r="E38" s="155"/>
      <c r="F38" s="155"/>
      <c r="G38" s="155"/>
      <c r="H38" s="155"/>
      <c r="I38" s="155"/>
      <c r="J38" s="160"/>
      <c r="K38" s="161"/>
      <c r="L38" s="161"/>
      <c r="M38" s="161"/>
      <c r="Y38" s="156"/>
      <c r="Z38" s="155"/>
    </row>
    <row r="39" spans="1:26" s="158" customFormat="1">
      <c r="A39" s="155"/>
      <c r="B39" s="155"/>
      <c r="C39" s="155"/>
      <c r="D39" s="155"/>
      <c r="E39" s="155"/>
      <c r="F39" s="155"/>
      <c r="G39" s="155"/>
      <c r="H39" s="155"/>
      <c r="I39" s="155"/>
      <c r="J39" s="160"/>
      <c r="K39" s="161"/>
      <c r="L39" s="161"/>
      <c r="M39" s="161"/>
      <c r="Y39" s="156"/>
      <c r="Z39" s="155"/>
    </row>
    <row r="40" spans="1:26" s="158" customFormat="1">
      <c r="A40" s="155"/>
      <c r="B40" s="155"/>
      <c r="C40" s="155"/>
      <c r="D40" s="155"/>
      <c r="E40" s="155"/>
      <c r="F40" s="155"/>
      <c r="G40" s="155"/>
      <c r="H40" s="155"/>
      <c r="I40" s="155"/>
      <c r="J40" s="160"/>
      <c r="K40" s="161"/>
      <c r="L40" s="161"/>
      <c r="M40" s="161"/>
      <c r="Y40" s="156"/>
      <c r="Z40" s="155"/>
    </row>
    <row r="41" spans="1:26" s="158" customFormat="1">
      <c r="A41" s="155"/>
      <c r="B41" s="155"/>
      <c r="C41" s="155"/>
      <c r="D41" s="155"/>
      <c r="E41" s="155"/>
      <c r="F41" s="155"/>
      <c r="G41" s="155"/>
      <c r="H41" s="155"/>
      <c r="I41" s="155"/>
      <c r="J41" s="160"/>
      <c r="K41" s="161"/>
      <c r="L41" s="161"/>
      <c r="M41" s="161"/>
      <c r="Y41" s="156"/>
      <c r="Z41" s="155"/>
    </row>
    <row r="42" spans="1:26" s="158" customFormat="1">
      <c r="A42" s="155"/>
      <c r="B42" s="155"/>
      <c r="C42" s="155"/>
      <c r="D42" s="155"/>
      <c r="E42" s="155"/>
      <c r="F42" s="155"/>
      <c r="G42" s="155"/>
      <c r="H42" s="155"/>
      <c r="I42" s="155"/>
      <c r="J42" s="160"/>
      <c r="K42" s="161"/>
      <c r="L42" s="161"/>
      <c r="M42" s="161"/>
      <c r="Y42" s="156"/>
      <c r="Z42" s="155"/>
    </row>
    <row r="43" spans="1:26" s="158" customFormat="1">
      <c r="A43" s="155"/>
      <c r="B43" s="155"/>
      <c r="C43" s="155"/>
      <c r="D43" s="155"/>
      <c r="E43" s="155"/>
      <c r="F43" s="155"/>
      <c r="G43" s="155"/>
      <c r="H43" s="155"/>
      <c r="I43" s="155"/>
      <c r="J43" s="160"/>
      <c r="K43" s="161"/>
      <c r="L43" s="161"/>
      <c r="M43" s="161"/>
      <c r="Y43" s="156"/>
      <c r="Z43" s="155"/>
    </row>
    <row r="44" spans="1:26" s="158" customFormat="1">
      <c r="A44" s="155"/>
      <c r="B44" s="155"/>
      <c r="C44" s="155"/>
      <c r="D44" s="155"/>
      <c r="E44" s="155"/>
      <c r="F44" s="155"/>
      <c r="G44" s="155"/>
      <c r="H44" s="155"/>
      <c r="I44" s="155"/>
      <c r="J44" s="160"/>
      <c r="K44" s="161"/>
      <c r="L44" s="161"/>
      <c r="M44" s="161"/>
      <c r="Y44" s="156"/>
      <c r="Z44" s="155"/>
    </row>
    <row r="45" spans="1:26" s="158" customFormat="1">
      <c r="A45" s="155"/>
      <c r="B45" s="155"/>
      <c r="C45" s="155"/>
      <c r="D45" s="155"/>
      <c r="E45" s="155"/>
      <c r="F45" s="155"/>
      <c r="G45" s="155"/>
      <c r="H45" s="155"/>
      <c r="I45" s="155"/>
      <c r="J45" s="160"/>
      <c r="K45" s="161"/>
      <c r="L45" s="161"/>
      <c r="M45" s="161"/>
      <c r="Y45" s="156"/>
      <c r="Z45" s="155"/>
    </row>
    <row r="46" spans="1:26" s="158" customFormat="1">
      <c r="A46" s="155"/>
      <c r="B46" s="155"/>
      <c r="C46" s="155"/>
      <c r="D46" s="155"/>
      <c r="E46" s="155"/>
      <c r="F46" s="155"/>
      <c r="G46" s="155"/>
      <c r="H46" s="155"/>
      <c r="I46" s="155"/>
      <c r="J46" s="160"/>
      <c r="K46" s="161"/>
      <c r="L46" s="161"/>
      <c r="M46" s="161"/>
      <c r="Y46" s="156"/>
      <c r="Z46" s="155"/>
    </row>
    <row r="47" spans="1:26" s="158" customFormat="1">
      <c r="A47" s="155"/>
      <c r="B47" s="155"/>
      <c r="C47" s="155"/>
      <c r="D47" s="155"/>
      <c r="E47" s="155"/>
      <c r="F47" s="155"/>
      <c r="G47" s="155"/>
      <c r="H47" s="155"/>
      <c r="I47" s="155"/>
      <c r="J47" s="160"/>
      <c r="K47" s="161"/>
      <c r="L47" s="161"/>
      <c r="M47" s="161"/>
      <c r="Y47" s="156"/>
      <c r="Z47" s="155"/>
    </row>
    <row r="48" spans="1:26" s="158" customFormat="1">
      <c r="A48" s="155"/>
      <c r="B48" s="155"/>
      <c r="C48" s="155"/>
      <c r="D48" s="155"/>
      <c r="E48" s="155"/>
      <c r="F48" s="155"/>
      <c r="G48" s="155"/>
      <c r="H48" s="155"/>
      <c r="I48" s="155"/>
      <c r="J48" s="160"/>
      <c r="K48" s="161"/>
      <c r="L48" s="161"/>
      <c r="M48" s="161"/>
      <c r="Y48" s="156"/>
      <c r="Z48" s="155"/>
    </row>
    <row r="49" spans="1:26" s="158" customFormat="1">
      <c r="A49" s="155"/>
      <c r="B49" s="155"/>
      <c r="C49" s="155"/>
      <c r="D49" s="155"/>
      <c r="E49" s="155"/>
      <c r="F49" s="155"/>
      <c r="G49" s="155"/>
      <c r="H49" s="155"/>
      <c r="I49" s="155"/>
      <c r="J49" s="160"/>
      <c r="K49" s="161"/>
      <c r="L49" s="161"/>
      <c r="M49" s="161"/>
      <c r="Y49" s="156"/>
      <c r="Z49" s="155"/>
    </row>
    <row r="50" spans="1:26" s="158" customFormat="1">
      <c r="A50" s="155"/>
      <c r="B50" s="155"/>
      <c r="C50" s="155"/>
      <c r="D50" s="155"/>
      <c r="E50" s="155"/>
      <c r="F50" s="155"/>
      <c r="G50" s="155"/>
      <c r="H50" s="155"/>
      <c r="I50" s="155"/>
      <c r="J50" s="160"/>
      <c r="K50" s="161"/>
      <c r="L50" s="161"/>
      <c r="M50" s="161"/>
      <c r="Y50" s="156"/>
      <c r="Z50" s="155"/>
    </row>
    <row r="51" spans="1:26" s="158" customFormat="1">
      <c r="A51" s="155"/>
      <c r="B51" s="155"/>
      <c r="C51" s="155"/>
      <c r="D51" s="155"/>
      <c r="E51" s="155"/>
      <c r="F51" s="155"/>
      <c r="G51" s="155"/>
      <c r="H51" s="155"/>
      <c r="I51" s="155"/>
      <c r="J51" s="160"/>
      <c r="K51" s="161"/>
      <c r="L51" s="161"/>
      <c r="M51" s="161"/>
      <c r="Y51" s="156"/>
      <c r="Z51" s="155"/>
    </row>
    <row r="52" spans="1:26" s="158" customFormat="1">
      <c r="A52" s="155"/>
      <c r="B52" s="155"/>
      <c r="C52" s="155"/>
      <c r="D52" s="155"/>
      <c r="E52" s="155"/>
      <c r="F52" s="155"/>
      <c r="G52" s="155"/>
      <c r="H52" s="155"/>
      <c r="I52" s="155"/>
      <c r="J52" s="160"/>
      <c r="K52" s="161"/>
      <c r="L52" s="161"/>
      <c r="M52" s="161"/>
      <c r="Y52" s="156"/>
      <c r="Z52" s="155"/>
    </row>
    <row r="53" spans="1:26" s="158" customFormat="1">
      <c r="A53" s="155"/>
      <c r="B53" s="155"/>
      <c r="C53" s="155"/>
      <c r="D53" s="155"/>
      <c r="E53" s="155"/>
      <c r="F53" s="155"/>
      <c r="G53" s="155"/>
      <c r="H53" s="155"/>
      <c r="I53" s="155"/>
      <c r="J53" s="160"/>
      <c r="K53" s="161"/>
      <c r="L53" s="161"/>
      <c r="M53" s="161"/>
      <c r="Y53" s="156"/>
      <c r="Z53" s="155"/>
    </row>
    <row r="54" spans="1:26" s="158" customFormat="1">
      <c r="A54" s="155"/>
      <c r="B54" s="155"/>
      <c r="C54" s="155"/>
      <c r="D54" s="155"/>
      <c r="E54" s="155"/>
      <c r="F54" s="155"/>
      <c r="G54" s="155"/>
      <c r="H54" s="155"/>
      <c r="I54" s="155"/>
      <c r="J54" s="160"/>
      <c r="K54" s="161"/>
      <c r="L54" s="161"/>
      <c r="M54" s="161"/>
      <c r="Y54" s="156"/>
      <c r="Z54" s="155"/>
    </row>
    <row r="55" spans="1:26" s="158" customFormat="1">
      <c r="A55" s="155"/>
      <c r="B55" s="155"/>
      <c r="C55" s="155"/>
      <c r="D55" s="155"/>
      <c r="E55" s="155"/>
      <c r="F55" s="155"/>
      <c r="G55" s="155"/>
      <c r="H55" s="155"/>
      <c r="I55" s="155"/>
      <c r="J55" s="160"/>
      <c r="K55" s="161"/>
      <c r="L55" s="161"/>
      <c r="M55" s="161"/>
      <c r="Y55" s="156"/>
      <c r="Z55" s="155"/>
    </row>
    <row r="56" spans="1:26" s="158" customFormat="1">
      <c r="A56" s="155"/>
      <c r="B56" s="155"/>
      <c r="C56" s="155"/>
      <c r="D56" s="155"/>
      <c r="E56" s="155"/>
      <c r="F56" s="155"/>
      <c r="G56" s="155"/>
      <c r="H56" s="155"/>
      <c r="I56" s="155"/>
      <c r="J56" s="160"/>
      <c r="K56" s="161"/>
      <c r="L56" s="161"/>
      <c r="M56" s="161"/>
      <c r="Y56" s="156"/>
      <c r="Z56" s="155"/>
    </row>
    <row r="57" spans="1:26" s="158" customFormat="1">
      <c r="A57" s="155"/>
      <c r="B57" s="155"/>
      <c r="C57" s="155"/>
      <c r="D57" s="155"/>
      <c r="E57" s="155"/>
      <c r="F57" s="155"/>
      <c r="G57" s="155"/>
      <c r="H57" s="155"/>
      <c r="I57" s="155"/>
      <c r="J57" s="160"/>
      <c r="K57" s="161"/>
      <c r="L57" s="161"/>
      <c r="M57" s="161"/>
      <c r="Y57" s="156"/>
      <c r="Z57" s="155"/>
    </row>
    <row r="58" spans="1:26" s="158" customFormat="1">
      <c r="A58" s="155"/>
      <c r="B58" s="155"/>
      <c r="C58" s="155"/>
      <c r="D58" s="155"/>
      <c r="E58" s="155"/>
      <c r="F58" s="155"/>
      <c r="G58" s="155"/>
      <c r="H58" s="155"/>
      <c r="I58" s="155"/>
      <c r="J58" s="160"/>
      <c r="K58" s="161"/>
      <c r="L58" s="161"/>
      <c r="M58" s="161"/>
      <c r="Y58" s="156"/>
      <c r="Z58" s="155"/>
    </row>
    <row r="59" spans="1:26" s="158" customFormat="1">
      <c r="A59" s="155"/>
      <c r="B59" s="155"/>
      <c r="C59" s="155"/>
      <c r="D59" s="155"/>
      <c r="E59" s="155"/>
      <c r="F59" s="155"/>
      <c r="G59" s="155"/>
      <c r="H59" s="155"/>
      <c r="I59" s="155"/>
      <c r="J59" s="160"/>
      <c r="K59" s="161"/>
      <c r="L59" s="161"/>
      <c r="M59" s="161"/>
      <c r="Y59" s="156"/>
      <c r="Z59" s="155"/>
    </row>
    <row r="60" spans="1:26" s="158" customFormat="1">
      <c r="A60" s="155"/>
      <c r="B60" s="155"/>
      <c r="C60" s="155"/>
      <c r="D60" s="155"/>
      <c r="E60" s="155"/>
      <c r="F60" s="155"/>
      <c r="G60" s="155"/>
      <c r="H60" s="155"/>
      <c r="I60" s="155"/>
      <c r="J60" s="160"/>
      <c r="K60" s="161"/>
      <c r="L60" s="161"/>
      <c r="M60" s="161"/>
      <c r="Y60" s="156"/>
      <c r="Z60" s="155"/>
    </row>
    <row r="61" spans="1:26" s="158" customFormat="1">
      <c r="A61" s="155"/>
      <c r="B61" s="155"/>
      <c r="C61" s="155"/>
      <c r="D61" s="155"/>
      <c r="E61" s="155"/>
      <c r="F61" s="155"/>
      <c r="G61" s="155"/>
      <c r="H61" s="155"/>
      <c r="I61" s="155"/>
      <c r="J61" s="160"/>
      <c r="K61" s="161"/>
      <c r="L61" s="161"/>
      <c r="M61" s="161"/>
      <c r="Y61" s="156"/>
      <c r="Z61" s="155"/>
    </row>
    <row r="62" spans="1:26" s="158" customFormat="1">
      <c r="A62" s="155"/>
      <c r="B62" s="155"/>
      <c r="C62" s="155"/>
      <c r="D62" s="155"/>
      <c r="E62" s="155"/>
      <c r="F62" s="155"/>
      <c r="G62" s="155"/>
      <c r="H62" s="155"/>
      <c r="I62" s="155"/>
      <c r="J62" s="160"/>
      <c r="K62" s="161"/>
      <c r="L62" s="161"/>
      <c r="M62" s="161"/>
      <c r="Y62" s="156"/>
      <c r="Z62" s="155"/>
    </row>
    <row r="63" spans="1:26" s="158" customFormat="1">
      <c r="A63" s="155"/>
      <c r="B63" s="155"/>
      <c r="C63" s="155"/>
      <c r="D63" s="155"/>
      <c r="E63" s="155"/>
      <c r="F63" s="155"/>
      <c r="G63" s="155"/>
      <c r="H63" s="155"/>
      <c r="I63" s="155"/>
      <c r="J63" s="160"/>
      <c r="K63" s="161"/>
      <c r="L63" s="161"/>
      <c r="M63" s="161"/>
      <c r="Y63" s="156"/>
      <c r="Z63" s="155"/>
    </row>
    <row r="64" spans="1:26" s="158" customFormat="1">
      <c r="A64" s="155"/>
      <c r="B64" s="155"/>
      <c r="C64" s="155"/>
      <c r="D64" s="155"/>
      <c r="E64" s="155"/>
      <c r="F64" s="155"/>
      <c r="G64" s="155"/>
      <c r="H64" s="155"/>
      <c r="I64" s="155"/>
      <c r="J64" s="160"/>
      <c r="K64" s="161"/>
      <c r="L64" s="161"/>
      <c r="M64" s="161"/>
      <c r="Y64" s="156"/>
      <c r="Z64" s="155"/>
    </row>
    <row r="65" spans="1:26" s="158" customFormat="1">
      <c r="A65" s="155"/>
      <c r="B65" s="155"/>
      <c r="C65" s="155"/>
      <c r="D65" s="155"/>
      <c r="E65" s="155"/>
      <c r="F65" s="155"/>
      <c r="G65" s="155"/>
      <c r="H65" s="155"/>
      <c r="I65" s="155"/>
      <c r="J65" s="160"/>
      <c r="K65" s="161"/>
      <c r="L65" s="161"/>
      <c r="M65" s="161"/>
      <c r="Y65" s="156"/>
      <c r="Z65" s="155"/>
    </row>
    <row r="66" spans="1:26" s="158" customFormat="1">
      <c r="A66" s="155"/>
      <c r="B66" s="155"/>
      <c r="C66" s="155"/>
      <c r="D66" s="155"/>
      <c r="E66" s="155"/>
      <c r="F66" s="155"/>
      <c r="G66" s="155"/>
      <c r="H66" s="155"/>
      <c r="I66" s="155"/>
      <c r="J66" s="160"/>
      <c r="K66" s="161"/>
      <c r="L66" s="161"/>
      <c r="M66" s="161"/>
      <c r="Y66" s="156"/>
      <c r="Z66" s="155"/>
    </row>
    <row r="67" spans="1:26" s="158" customFormat="1">
      <c r="A67" s="155"/>
      <c r="B67" s="155"/>
      <c r="C67" s="155"/>
      <c r="D67" s="155"/>
      <c r="E67" s="155"/>
      <c r="F67" s="155"/>
      <c r="G67" s="155"/>
      <c r="H67" s="155"/>
      <c r="I67" s="155"/>
      <c r="J67" s="160"/>
      <c r="K67" s="161"/>
      <c r="L67" s="161"/>
      <c r="M67" s="161"/>
      <c r="Y67" s="156"/>
      <c r="Z67" s="155"/>
    </row>
    <row r="68" spans="1:26" s="158" customFormat="1">
      <c r="A68" s="155"/>
      <c r="B68" s="155"/>
      <c r="C68" s="155"/>
      <c r="D68" s="155"/>
      <c r="E68" s="155"/>
      <c r="F68" s="155"/>
      <c r="G68" s="155"/>
      <c r="H68" s="155"/>
      <c r="I68" s="155"/>
      <c r="J68" s="160"/>
      <c r="K68" s="161"/>
      <c r="L68" s="161"/>
      <c r="M68" s="161"/>
      <c r="Y68" s="156"/>
      <c r="Z68" s="155"/>
    </row>
    <row r="69" spans="1:26" s="158" customFormat="1">
      <c r="A69" s="155"/>
      <c r="B69" s="155"/>
      <c r="C69" s="155"/>
      <c r="D69" s="155"/>
      <c r="E69" s="155"/>
      <c r="F69" s="155"/>
      <c r="G69" s="155"/>
      <c r="H69" s="155"/>
      <c r="I69" s="155"/>
      <c r="J69" s="160"/>
      <c r="K69" s="161"/>
      <c r="L69" s="161"/>
      <c r="M69" s="161"/>
      <c r="Y69" s="156"/>
      <c r="Z69" s="155"/>
    </row>
    <row r="70" spans="1:26" s="158" customFormat="1">
      <c r="A70" s="155"/>
      <c r="B70" s="155"/>
      <c r="C70" s="155"/>
      <c r="D70" s="155"/>
      <c r="E70" s="155"/>
      <c r="F70" s="155"/>
      <c r="G70" s="155"/>
      <c r="H70" s="155"/>
      <c r="I70" s="155"/>
      <c r="J70" s="160"/>
      <c r="K70" s="161"/>
      <c r="L70" s="161"/>
      <c r="M70" s="161"/>
      <c r="Y70" s="156"/>
      <c r="Z70" s="155"/>
    </row>
    <row r="71" spans="1:26" s="158" customFormat="1">
      <c r="A71" s="155"/>
      <c r="B71" s="155"/>
      <c r="C71" s="155"/>
      <c r="D71" s="155"/>
      <c r="E71" s="155"/>
      <c r="F71" s="155"/>
      <c r="G71" s="155"/>
      <c r="H71" s="155"/>
      <c r="I71" s="155"/>
      <c r="J71" s="160"/>
      <c r="K71" s="161"/>
      <c r="L71" s="161"/>
      <c r="M71" s="161"/>
      <c r="Y71" s="156"/>
      <c r="Z71" s="155"/>
    </row>
    <row r="72" spans="1:26" s="158" customFormat="1">
      <c r="A72" s="155"/>
      <c r="B72" s="155"/>
      <c r="C72" s="155"/>
      <c r="D72" s="155"/>
      <c r="E72" s="155"/>
      <c r="F72" s="155"/>
      <c r="G72" s="155"/>
      <c r="H72" s="155"/>
      <c r="I72" s="155"/>
      <c r="J72" s="160"/>
      <c r="K72" s="161"/>
      <c r="L72" s="161"/>
      <c r="M72" s="161"/>
      <c r="Y72" s="156"/>
      <c r="Z72" s="155"/>
    </row>
    <row r="73" spans="1:26" s="158" customFormat="1">
      <c r="A73" s="155"/>
      <c r="B73" s="155"/>
      <c r="C73" s="155"/>
      <c r="D73" s="155"/>
      <c r="E73" s="155"/>
      <c r="F73" s="155"/>
      <c r="G73" s="155"/>
      <c r="H73" s="155"/>
      <c r="I73" s="155"/>
      <c r="J73" s="160"/>
      <c r="K73" s="161"/>
      <c r="L73" s="161"/>
      <c r="M73" s="161"/>
      <c r="Y73" s="156"/>
      <c r="Z73" s="155"/>
    </row>
    <row r="74" spans="1:26" s="158" customFormat="1">
      <c r="A74" s="155"/>
      <c r="B74" s="155"/>
      <c r="C74" s="155"/>
      <c r="D74" s="155"/>
      <c r="E74" s="155"/>
      <c r="F74" s="155"/>
      <c r="G74" s="155"/>
      <c r="H74" s="155"/>
      <c r="I74" s="155"/>
      <c r="J74" s="160"/>
      <c r="K74" s="161"/>
      <c r="L74" s="161"/>
      <c r="M74" s="161"/>
      <c r="Y74" s="156"/>
      <c r="Z74" s="155"/>
    </row>
    <row r="75" spans="1:26" s="158" customFormat="1">
      <c r="A75" s="155"/>
      <c r="B75" s="155"/>
      <c r="C75" s="155"/>
      <c r="D75" s="155"/>
      <c r="E75" s="155"/>
      <c r="F75" s="155"/>
      <c r="G75" s="155"/>
      <c r="H75" s="155"/>
      <c r="I75" s="155"/>
      <c r="J75" s="160"/>
      <c r="K75" s="161"/>
      <c r="L75" s="161"/>
      <c r="M75" s="161"/>
      <c r="Y75" s="156"/>
      <c r="Z75" s="155"/>
    </row>
    <row r="76" spans="1:26" s="158" customFormat="1">
      <c r="A76" s="155"/>
      <c r="B76" s="155"/>
      <c r="C76" s="155"/>
      <c r="D76" s="155"/>
      <c r="E76" s="155"/>
      <c r="F76" s="155"/>
      <c r="G76" s="155"/>
      <c r="H76" s="155"/>
      <c r="I76" s="155"/>
      <c r="J76" s="160"/>
      <c r="K76" s="161"/>
      <c r="L76" s="161"/>
      <c r="M76" s="161"/>
      <c r="Y76" s="156"/>
      <c r="Z76" s="155"/>
    </row>
    <row r="77" spans="1:26" s="158" customFormat="1">
      <c r="A77" s="155"/>
      <c r="B77" s="155"/>
      <c r="C77" s="155"/>
      <c r="D77" s="155"/>
      <c r="E77" s="155"/>
      <c r="F77" s="155"/>
      <c r="G77" s="155"/>
      <c r="H77" s="155"/>
      <c r="I77" s="155"/>
      <c r="J77" s="160"/>
      <c r="K77" s="161"/>
      <c r="L77" s="161"/>
      <c r="M77" s="161"/>
      <c r="Y77" s="156"/>
      <c r="Z77" s="155"/>
    </row>
    <row r="78" spans="1:26" s="158" customFormat="1">
      <c r="A78" s="155"/>
      <c r="B78" s="155"/>
      <c r="C78" s="155"/>
      <c r="D78" s="155"/>
      <c r="E78" s="155"/>
      <c r="F78" s="155"/>
      <c r="G78" s="155"/>
      <c r="H78" s="155"/>
      <c r="I78" s="155"/>
      <c r="J78" s="160"/>
      <c r="K78" s="161"/>
      <c r="L78" s="161"/>
      <c r="M78" s="161"/>
      <c r="Y78" s="156"/>
      <c r="Z78" s="155"/>
    </row>
    <row r="79" spans="1:26" s="158" customFormat="1">
      <c r="A79" s="155"/>
      <c r="B79" s="155"/>
      <c r="C79" s="155"/>
      <c r="D79" s="155"/>
      <c r="E79" s="155"/>
      <c r="F79" s="155"/>
      <c r="G79" s="155"/>
      <c r="H79" s="155"/>
      <c r="I79" s="155"/>
      <c r="J79" s="160"/>
      <c r="K79" s="161"/>
      <c r="L79" s="161"/>
      <c r="M79" s="161"/>
      <c r="Y79" s="156"/>
      <c r="Z79" s="155"/>
    </row>
    <row r="80" spans="1:26" s="158" customFormat="1">
      <c r="A80" s="155"/>
      <c r="B80" s="155"/>
      <c r="C80" s="155"/>
      <c r="D80" s="155"/>
      <c r="E80" s="155"/>
      <c r="F80" s="155"/>
      <c r="G80" s="155"/>
      <c r="H80" s="155"/>
      <c r="I80" s="155"/>
      <c r="J80" s="160"/>
      <c r="K80" s="161"/>
      <c r="L80" s="161"/>
      <c r="M80" s="161"/>
      <c r="Y80" s="156"/>
      <c r="Z80" s="155"/>
    </row>
    <row r="81" spans="1:26" s="158" customFormat="1">
      <c r="A81" s="155"/>
      <c r="B81" s="155"/>
      <c r="C81" s="155"/>
      <c r="D81" s="155"/>
      <c r="E81" s="155"/>
      <c r="F81" s="155"/>
      <c r="G81" s="155"/>
      <c r="H81" s="155"/>
      <c r="I81" s="155"/>
      <c r="J81" s="160"/>
      <c r="K81" s="161"/>
      <c r="L81" s="161"/>
      <c r="M81" s="161"/>
      <c r="Y81" s="156"/>
      <c r="Z81" s="155"/>
    </row>
    <row r="82" spans="1:26" s="158" customFormat="1">
      <c r="A82" s="155"/>
      <c r="B82" s="155"/>
      <c r="C82" s="155"/>
      <c r="D82" s="155"/>
      <c r="E82" s="155"/>
      <c r="F82" s="155"/>
      <c r="G82" s="155"/>
      <c r="H82" s="155"/>
      <c r="I82" s="155"/>
      <c r="J82" s="160"/>
      <c r="K82" s="161"/>
      <c r="L82" s="161"/>
      <c r="M82" s="161"/>
      <c r="Y82" s="156"/>
      <c r="Z82" s="155"/>
    </row>
    <row r="83" spans="1:26" s="158" customFormat="1">
      <c r="A83" s="155"/>
      <c r="B83" s="155"/>
      <c r="C83" s="155"/>
      <c r="D83" s="155"/>
      <c r="E83" s="155"/>
      <c r="F83" s="155"/>
      <c r="G83" s="155"/>
      <c r="H83" s="155"/>
      <c r="I83" s="155"/>
      <c r="J83" s="160"/>
      <c r="K83" s="161"/>
      <c r="L83" s="161"/>
      <c r="M83" s="161"/>
      <c r="Y83" s="156"/>
      <c r="Z83" s="155"/>
    </row>
    <row r="84" spans="1:26" s="158" customFormat="1">
      <c r="A84" s="155"/>
      <c r="B84" s="155"/>
      <c r="C84" s="155"/>
      <c r="D84" s="155"/>
      <c r="E84" s="155"/>
      <c r="F84" s="155"/>
      <c r="G84" s="155"/>
      <c r="H84" s="155"/>
      <c r="I84" s="155"/>
      <c r="J84" s="160"/>
      <c r="K84" s="161"/>
      <c r="L84" s="161"/>
      <c r="M84" s="161"/>
      <c r="Y84" s="156"/>
      <c r="Z84" s="155"/>
    </row>
    <row r="85" spans="1:26" s="158" customFormat="1">
      <c r="A85" s="155"/>
      <c r="B85" s="155"/>
      <c r="C85" s="155"/>
      <c r="D85" s="155"/>
      <c r="E85" s="155"/>
      <c r="F85" s="155"/>
      <c r="G85" s="155"/>
      <c r="H85" s="155"/>
      <c r="I85" s="155"/>
      <c r="J85" s="160"/>
      <c r="K85" s="161"/>
      <c r="L85" s="161"/>
      <c r="M85" s="161"/>
      <c r="Y85" s="156"/>
      <c r="Z85" s="155"/>
    </row>
    <row r="86" spans="1:26" s="158" customFormat="1">
      <c r="A86" s="155"/>
      <c r="B86" s="155"/>
      <c r="C86" s="155"/>
      <c r="D86" s="155"/>
      <c r="E86" s="155"/>
      <c r="F86" s="155"/>
      <c r="G86" s="155"/>
      <c r="H86" s="155"/>
      <c r="I86" s="155"/>
      <c r="J86" s="160"/>
      <c r="K86" s="161"/>
      <c r="L86" s="161"/>
      <c r="M86" s="161"/>
      <c r="Y86" s="156"/>
      <c r="Z86" s="155"/>
    </row>
  </sheetData>
  <mergeCells count="24">
    <mergeCell ref="A5:Y5"/>
    <mergeCell ref="M6:M7"/>
    <mergeCell ref="N6:N7"/>
    <mergeCell ref="O6:O7"/>
    <mergeCell ref="A6:A7"/>
    <mergeCell ref="B6:B7"/>
    <mergeCell ref="C6:C7"/>
    <mergeCell ref="D6:D7"/>
    <mergeCell ref="E6:E7"/>
    <mergeCell ref="F6:F7"/>
    <mergeCell ref="G6:G7"/>
    <mergeCell ref="H6:H7"/>
    <mergeCell ref="I6:I7"/>
    <mergeCell ref="J6:J7"/>
    <mergeCell ref="K6:K7"/>
    <mergeCell ref="L6:L7"/>
    <mergeCell ref="Y6:Y7"/>
    <mergeCell ref="P6:P7"/>
    <mergeCell ref="Q6:Q7"/>
    <mergeCell ref="R6:S6"/>
    <mergeCell ref="T6:T7"/>
    <mergeCell ref="U6:V6"/>
    <mergeCell ref="W6:W7"/>
    <mergeCell ref="X6:X7"/>
  </mergeCells>
  <printOptions horizontalCentered="1"/>
  <pageMargins left="0.70866141732283472" right="0.70866141732283472" top="0.78740157480314965" bottom="0.78740157480314965" header="0.31496062992125984" footer="0.31496062992125984"/>
  <pageSetup paperSize="9" scale="40" firstPageNumber="141"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33"/>
  <sheetViews>
    <sheetView showGridLines="0" view="pageBreakPreview" zoomScale="80" zoomScaleNormal="66" zoomScaleSheetLayoutView="80" workbookViewId="0">
      <pane ySplit="7" topLeftCell="A8" activePane="bottomLeft" state="frozenSplit"/>
      <selection activeCell="C21" sqref="C21"/>
      <selection pane="bottomLeft" activeCell="C21" sqref="C21"/>
    </sheetView>
  </sheetViews>
  <sheetFormatPr defaultColWidth="9.140625" defaultRowHeight="12.75" outlineLevelCol="1"/>
  <cols>
    <col min="1" max="1" width="5.7109375" style="10" customWidth="1"/>
    <col min="2" max="2" width="6" style="10" hidden="1" customWidth="1"/>
    <col min="3" max="4" width="5.5703125" style="10" hidden="1" customWidth="1" outlineLevel="1"/>
    <col min="5" max="5" width="7.7109375" style="10" customWidth="1" outlineLevel="1"/>
    <col min="6" max="6" width="3.7109375" style="10" hidden="1" customWidth="1" outlineLevel="1"/>
    <col min="7" max="7" width="13" style="10" hidden="1" customWidth="1" outlineLevel="1"/>
    <col min="8" max="8" width="70.7109375" style="10" customWidth="1" collapsed="1"/>
    <col min="9" max="9" width="70.7109375" style="10" customWidth="1"/>
    <col min="10" max="10" width="7.140625" style="10" customWidth="1"/>
    <col min="11" max="11" width="14.7109375" style="5" customWidth="1"/>
    <col min="12" max="12" width="14.28515625" style="6" customWidth="1"/>
    <col min="13" max="13" width="13.7109375" style="46"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43.5703125" style="15" hidden="1" customWidth="1"/>
    <col min="20" max="20" width="0" style="10" hidden="1" customWidth="1"/>
    <col min="21" max="16384" width="9.140625" style="10"/>
  </cols>
  <sheetData>
    <row r="1" spans="1:20" ht="22.5" customHeight="1">
      <c r="A1" s="1" t="s">
        <v>660</v>
      </c>
      <c r="B1" s="357"/>
      <c r="C1" s="357"/>
      <c r="D1" s="357"/>
      <c r="E1" s="357"/>
      <c r="F1" s="357"/>
      <c r="G1" s="357"/>
      <c r="H1" s="357"/>
    </row>
    <row r="2" spans="1:20" ht="18">
      <c r="A2" s="11" t="s">
        <v>195</v>
      </c>
      <c r="B2" s="11"/>
      <c r="C2" s="11"/>
      <c r="E2" s="11"/>
      <c r="F2" s="11"/>
      <c r="G2" s="11"/>
      <c r="H2" s="11" t="s">
        <v>671</v>
      </c>
      <c r="I2" s="419" t="s">
        <v>598</v>
      </c>
      <c r="J2" s="28"/>
      <c r="M2" s="44"/>
      <c r="N2" s="13"/>
      <c r="P2" s="13"/>
      <c r="Q2" s="13"/>
      <c r="R2" s="13"/>
      <c r="S2" s="14"/>
      <c r="T2" s="9"/>
    </row>
    <row r="3" spans="1:20" ht="17.25" customHeight="1">
      <c r="A3" s="11"/>
      <c r="B3" s="11"/>
      <c r="C3" s="11"/>
      <c r="E3" s="11"/>
      <c r="F3" s="11"/>
      <c r="G3" s="11"/>
      <c r="H3" s="11" t="s">
        <v>17</v>
      </c>
      <c r="I3" s="12"/>
      <c r="J3" s="11"/>
      <c r="M3" s="44"/>
      <c r="N3" s="13"/>
      <c r="P3" s="13"/>
      <c r="Q3" s="13"/>
      <c r="S3" s="14"/>
      <c r="T3" s="9"/>
    </row>
    <row r="4" spans="1:20" ht="17.25" customHeight="1">
      <c r="A4" s="11"/>
      <c r="B4" s="11"/>
      <c r="C4" s="11"/>
      <c r="D4" s="11"/>
      <c r="E4" s="11"/>
      <c r="F4" s="11"/>
      <c r="G4" s="11"/>
      <c r="H4" s="11"/>
      <c r="I4" s="12"/>
      <c r="J4" s="11"/>
      <c r="M4" s="44"/>
      <c r="N4" s="13"/>
      <c r="P4" s="13"/>
      <c r="Q4" s="13"/>
      <c r="R4" s="38" t="s">
        <v>19</v>
      </c>
      <c r="S4" s="14"/>
      <c r="T4" s="9"/>
    </row>
    <row r="5" spans="1:20" ht="25.5" customHeight="1">
      <c r="A5" s="632" t="s">
        <v>599</v>
      </c>
      <c r="B5" s="632"/>
      <c r="C5" s="632"/>
      <c r="D5" s="632"/>
      <c r="E5" s="632"/>
      <c r="F5" s="632"/>
      <c r="G5" s="632"/>
      <c r="H5" s="632"/>
      <c r="I5" s="632"/>
      <c r="J5" s="632"/>
      <c r="K5" s="632"/>
      <c r="L5" s="632"/>
      <c r="M5" s="632"/>
      <c r="N5" s="632"/>
      <c r="O5" s="632"/>
      <c r="P5" s="632"/>
      <c r="Q5" s="632"/>
      <c r="R5" s="632"/>
      <c r="S5" s="39"/>
    </row>
    <row r="6" spans="1:20" ht="25.5" customHeight="1">
      <c r="A6" s="633" t="s">
        <v>0</v>
      </c>
      <c r="B6" s="633" t="s">
        <v>1</v>
      </c>
      <c r="C6" s="634" t="s">
        <v>3</v>
      </c>
      <c r="D6" s="634" t="s">
        <v>4</v>
      </c>
      <c r="E6" s="634" t="s">
        <v>22</v>
      </c>
      <c r="F6" s="634" t="s">
        <v>5</v>
      </c>
      <c r="G6" s="634" t="s">
        <v>2</v>
      </c>
      <c r="H6" s="634" t="s">
        <v>6</v>
      </c>
      <c r="I6" s="635" t="s">
        <v>7</v>
      </c>
      <c r="J6" s="644" t="s">
        <v>8</v>
      </c>
      <c r="K6" s="635" t="s">
        <v>9</v>
      </c>
      <c r="L6" s="635" t="s">
        <v>15</v>
      </c>
      <c r="M6" s="635" t="s">
        <v>10</v>
      </c>
      <c r="N6" s="636" t="s">
        <v>28</v>
      </c>
      <c r="O6" s="645" t="s">
        <v>27</v>
      </c>
      <c r="P6" s="645"/>
      <c r="Q6" s="645"/>
      <c r="R6" s="636" t="s">
        <v>29</v>
      </c>
      <c r="S6" s="636" t="s">
        <v>11</v>
      </c>
    </row>
    <row r="7" spans="1:20" ht="58.7" customHeight="1">
      <c r="A7" s="633"/>
      <c r="B7" s="633"/>
      <c r="C7" s="634"/>
      <c r="D7" s="634"/>
      <c r="E7" s="634"/>
      <c r="F7" s="634"/>
      <c r="G7" s="634"/>
      <c r="H7" s="634"/>
      <c r="I7" s="635"/>
      <c r="J7" s="644"/>
      <c r="K7" s="635"/>
      <c r="L7" s="635"/>
      <c r="M7" s="635"/>
      <c r="N7" s="636"/>
      <c r="O7" s="511" t="s">
        <v>16</v>
      </c>
      <c r="P7" s="511" t="s">
        <v>25</v>
      </c>
      <c r="Q7" s="511" t="s">
        <v>12</v>
      </c>
      <c r="R7" s="636"/>
      <c r="S7" s="636"/>
    </row>
    <row r="8" spans="1:20" s="31" customFormat="1" ht="25.5" customHeight="1">
      <c r="A8" s="55" t="s">
        <v>13</v>
      </c>
      <c r="B8" s="55"/>
      <c r="C8" s="55"/>
      <c r="D8" s="55"/>
      <c r="E8" s="55"/>
      <c r="F8" s="55"/>
      <c r="G8" s="55"/>
      <c r="H8" s="55"/>
      <c r="I8" s="55"/>
      <c r="J8" s="55"/>
      <c r="K8" s="55"/>
      <c r="L8" s="29">
        <f>SUM(L9:L10)</f>
        <v>650</v>
      </c>
      <c r="M8" s="40"/>
      <c r="N8" s="29">
        <f>SUM(N9:N10)</f>
        <v>0</v>
      </c>
      <c r="O8" s="29">
        <f>SUM(O9:O10)</f>
        <v>650</v>
      </c>
      <c r="P8" s="29">
        <f>SUM(P9:P10)</f>
        <v>0</v>
      </c>
      <c r="Q8" s="29">
        <f>SUM(Q9:Q10)</f>
        <v>650</v>
      </c>
      <c r="R8" s="29">
        <f>SUM(R9:R10)</f>
        <v>0</v>
      </c>
      <c r="S8" s="312"/>
    </row>
    <row r="9" spans="1:20" ht="34.5" customHeight="1">
      <c r="A9" s="518">
        <v>1</v>
      </c>
      <c r="B9" s="518"/>
      <c r="C9" s="518">
        <v>6172</v>
      </c>
      <c r="D9" s="518">
        <v>6121</v>
      </c>
      <c r="E9" s="518">
        <v>61</v>
      </c>
      <c r="F9" s="518">
        <v>16</v>
      </c>
      <c r="G9" s="524">
        <v>60013000000</v>
      </c>
      <c r="H9" s="35" t="s">
        <v>600</v>
      </c>
      <c r="I9" s="522" t="s">
        <v>601</v>
      </c>
      <c r="J9" s="518"/>
      <c r="K9" s="518"/>
      <c r="L9" s="519">
        <v>300</v>
      </c>
      <c r="M9" s="520">
        <v>2021</v>
      </c>
      <c r="N9" s="521">
        <v>0</v>
      </c>
      <c r="O9" s="523">
        <f t="shared" ref="O9:O10" si="0">P9+Q9</f>
        <v>300</v>
      </c>
      <c r="P9" s="521">
        <v>0</v>
      </c>
      <c r="Q9" s="54">
        <v>300</v>
      </c>
      <c r="R9" s="519">
        <v>0</v>
      </c>
      <c r="S9" s="25" t="s">
        <v>18</v>
      </c>
      <c r="T9" s="10" t="s">
        <v>20</v>
      </c>
    </row>
    <row r="10" spans="1:20" ht="30">
      <c r="A10" s="518">
        <v>2</v>
      </c>
      <c r="B10" s="518"/>
      <c r="C10" s="518">
        <v>6172</v>
      </c>
      <c r="D10" s="518">
        <v>6121</v>
      </c>
      <c r="E10" s="518">
        <v>61</v>
      </c>
      <c r="F10" s="518">
        <v>16</v>
      </c>
      <c r="G10" s="524">
        <v>60013000000</v>
      </c>
      <c r="H10" s="35" t="s">
        <v>602</v>
      </c>
      <c r="I10" s="92"/>
      <c r="J10" s="518"/>
      <c r="K10" s="518"/>
      <c r="L10" s="519">
        <v>350</v>
      </c>
      <c r="M10" s="520">
        <v>2021</v>
      </c>
      <c r="N10" s="521">
        <v>0</v>
      </c>
      <c r="O10" s="523">
        <f t="shared" si="0"/>
        <v>350</v>
      </c>
      <c r="P10" s="521">
        <v>0</v>
      </c>
      <c r="Q10" s="54">
        <v>350</v>
      </c>
      <c r="R10" s="519">
        <v>0</v>
      </c>
      <c r="S10" s="25"/>
    </row>
    <row r="11" spans="1:20" ht="35.25" customHeight="1">
      <c r="A11" s="478" t="s">
        <v>603</v>
      </c>
      <c r="B11" s="478"/>
      <c r="C11" s="478"/>
      <c r="D11" s="478"/>
      <c r="E11" s="478"/>
      <c r="F11" s="478"/>
      <c r="G11" s="478"/>
      <c r="H11" s="478"/>
      <c r="I11" s="478"/>
      <c r="J11" s="478"/>
      <c r="K11" s="478"/>
      <c r="L11" s="27">
        <f>+L8</f>
        <v>650</v>
      </c>
      <c r="M11" s="41"/>
      <c r="N11" s="27">
        <f t="shared" ref="N11:R11" si="1">+N8</f>
        <v>0</v>
      </c>
      <c r="O11" s="27">
        <f t="shared" si="1"/>
        <v>650</v>
      </c>
      <c r="P11" s="27">
        <f t="shared" si="1"/>
        <v>0</v>
      </c>
      <c r="Q11" s="27">
        <f t="shared" si="1"/>
        <v>650</v>
      </c>
      <c r="R11" s="27">
        <f t="shared" si="1"/>
        <v>0</v>
      </c>
      <c r="S11" s="24"/>
    </row>
    <row r="12" spans="1:20" s="6" customFormat="1">
      <c r="A12" s="5"/>
      <c r="B12" s="5"/>
      <c r="C12" s="5"/>
      <c r="D12" s="5"/>
      <c r="E12" s="5"/>
      <c r="F12" s="5"/>
      <c r="G12" s="5"/>
      <c r="H12" s="19"/>
      <c r="I12" s="5"/>
      <c r="J12" s="20"/>
      <c r="K12" s="16"/>
      <c r="L12" s="17"/>
      <c r="M12" s="45"/>
      <c r="N12" s="18"/>
      <c r="S12" s="15"/>
      <c r="T12" s="10"/>
    </row>
    <row r="13" spans="1:20" s="6" customFormat="1">
      <c r="A13" s="5"/>
      <c r="B13" s="5"/>
      <c r="C13" s="5"/>
      <c r="D13" s="5"/>
      <c r="E13" s="5"/>
      <c r="F13" s="5"/>
      <c r="G13" s="5"/>
      <c r="H13" s="5"/>
      <c r="I13" s="5"/>
      <c r="J13" s="21"/>
      <c r="K13" s="22"/>
      <c r="L13" s="23"/>
      <c r="M13" s="46"/>
      <c r="S13" s="15"/>
      <c r="T13" s="10"/>
    </row>
    <row r="14" spans="1:20" s="6" customFormat="1">
      <c r="A14" s="5"/>
      <c r="B14" s="5"/>
      <c r="C14" s="5"/>
      <c r="D14" s="5"/>
      <c r="E14" s="5"/>
      <c r="F14" s="5"/>
      <c r="G14" s="5"/>
      <c r="H14" s="5"/>
      <c r="I14" s="5"/>
      <c r="J14" s="21"/>
      <c r="K14" s="22"/>
      <c r="L14" s="23"/>
      <c r="M14" s="46"/>
      <c r="S14" s="15"/>
      <c r="T14" s="10"/>
    </row>
    <row r="15" spans="1:20" s="6" customFormat="1">
      <c r="A15" s="5"/>
      <c r="B15" s="5"/>
      <c r="C15" s="5"/>
      <c r="D15" s="5"/>
      <c r="E15" s="5"/>
      <c r="F15" s="5"/>
      <c r="G15" s="5"/>
      <c r="H15" s="5"/>
      <c r="I15" s="5"/>
      <c r="J15" s="10"/>
      <c r="K15" s="22"/>
      <c r="L15" s="23"/>
      <c r="M15" s="46"/>
      <c r="S15" s="15"/>
      <c r="T15" s="10"/>
    </row>
    <row r="16" spans="1:20" s="6" customFormat="1">
      <c r="A16" s="5"/>
      <c r="B16" s="5"/>
      <c r="C16" s="5"/>
      <c r="D16" s="5"/>
      <c r="E16" s="5"/>
      <c r="F16" s="5"/>
      <c r="G16" s="5"/>
      <c r="H16" s="5"/>
      <c r="I16" s="5"/>
      <c r="J16" s="10"/>
      <c r="K16" s="22"/>
      <c r="L16" s="23"/>
      <c r="M16" s="46"/>
      <c r="S16" s="15"/>
      <c r="T16" s="10"/>
    </row>
    <row r="17" spans="1:20" s="6" customFormat="1">
      <c r="A17" s="5"/>
      <c r="B17" s="5"/>
      <c r="C17" s="5"/>
      <c r="D17" s="5"/>
      <c r="E17" s="5"/>
      <c r="F17" s="5"/>
      <c r="G17" s="5"/>
      <c r="H17" s="5"/>
      <c r="I17" s="5"/>
      <c r="J17" s="10"/>
      <c r="K17" s="22"/>
      <c r="L17" s="23"/>
      <c r="M17" s="46"/>
      <c r="S17" s="15"/>
      <c r="T17" s="10"/>
    </row>
    <row r="18" spans="1:20" s="6" customFormat="1">
      <c r="A18" s="5"/>
      <c r="B18" s="5"/>
      <c r="C18" s="5"/>
      <c r="D18" s="5"/>
      <c r="E18" s="5"/>
      <c r="F18" s="5"/>
      <c r="G18" s="5"/>
      <c r="H18" s="5"/>
      <c r="I18" s="5"/>
      <c r="J18" s="10"/>
      <c r="K18" s="22"/>
      <c r="L18" s="23"/>
      <c r="M18" s="46"/>
      <c r="S18" s="15"/>
      <c r="T18" s="10"/>
    </row>
    <row r="19" spans="1:20" s="6" customFormat="1">
      <c r="A19" s="5"/>
      <c r="B19" s="5"/>
      <c r="C19" s="5"/>
      <c r="D19" s="5"/>
      <c r="E19" s="5"/>
      <c r="F19" s="5"/>
      <c r="G19" s="5"/>
      <c r="H19" s="5"/>
      <c r="I19" s="5"/>
      <c r="J19" s="10"/>
      <c r="K19" s="22"/>
      <c r="L19" s="23"/>
      <c r="M19" s="46"/>
      <c r="S19" s="15"/>
      <c r="T19" s="10"/>
    </row>
    <row r="20" spans="1:20" s="6" customFormat="1">
      <c r="A20" s="5"/>
      <c r="B20" s="5"/>
      <c r="C20" s="5"/>
      <c r="D20" s="5"/>
      <c r="E20" s="5"/>
      <c r="F20" s="5"/>
      <c r="G20" s="5"/>
      <c r="H20" s="5"/>
      <c r="I20" s="5"/>
      <c r="J20" s="10"/>
      <c r="K20" s="22"/>
      <c r="L20" s="23"/>
      <c r="M20" s="46"/>
      <c r="S20" s="15"/>
      <c r="T20" s="10"/>
    </row>
    <row r="21" spans="1:20" s="6" customFormat="1">
      <c r="A21" s="5"/>
      <c r="B21" s="5"/>
      <c r="C21" s="5"/>
      <c r="D21" s="5"/>
      <c r="E21" s="5"/>
      <c r="F21" s="5"/>
      <c r="G21" s="5"/>
      <c r="H21" s="5"/>
      <c r="I21" s="5"/>
      <c r="J21" s="10"/>
      <c r="K21" s="22"/>
      <c r="L21" s="23"/>
      <c r="M21" s="46"/>
      <c r="S21" s="15"/>
      <c r="T21" s="10"/>
    </row>
    <row r="22" spans="1:20" s="6" customFormat="1">
      <c r="A22" s="5"/>
      <c r="B22" s="5"/>
      <c r="C22" s="5"/>
      <c r="D22" s="5"/>
      <c r="E22" s="5"/>
      <c r="F22" s="5"/>
      <c r="G22" s="5"/>
      <c r="H22" s="5"/>
      <c r="I22" s="5"/>
      <c r="J22" s="10"/>
      <c r="K22" s="22"/>
      <c r="L22" s="23"/>
      <c r="M22" s="46"/>
      <c r="S22" s="15"/>
      <c r="T22" s="10"/>
    </row>
    <row r="23" spans="1:20" s="6" customFormat="1">
      <c r="A23" s="5"/>
      <c r="B23" s="5"/>
      <c r="C23" s="5"/>
      <c r="D23" s="5"/>
      <c r="E23" s="5"/>
      <c r="F23" s="5"/>
      <c r="G23" s="5"/>
      <c r="H23" s="5"/>
      <c r="I23" s="5"/>
      <c r="J23" s="10"/>
      <c r="K23" s="22"/>
      <c r="L23" s="23"/>
      <c r="M23" s="46"/>
      <c r="S23" s="15"/>
      <c r="T23" s="10"/>
    </row>
    <row r="24" spans="1:20" s="6" customFormat="1">
      <c r="A24" s="5"/>
      <c r="B24" s="5"/>
      <c r="C24" s="5"/>
      <c r="D24" s="5"/>
      <c r="E24" s="5"/>
      <c r="F24" s="5"/>
      <c r="G24" s="5"/>
      <c r="H24" s="5"/>
      <c r="I24" s="5"/>
      <c r="J24" s="10"/>
      <c r="K24" s="22"/>
      <c r="L24" s="23"/>
      <c r="M24" s="46"/>
      <c r="S24" s="15"/>
      <c r="T24" s="10"/>
    </row>
    <row r="25" spans="1:20" s="6" customFormat="1">
      <c r="A25" s="5"/>
      <c r="B25" s="5"/>
      <c r="C25" s="5"/>
      <c r="D25" s="5"/>
      <c r="E25" s="5"/>
      <c r="F25" s="5"/>
      <c r="G25" s="5"/>
      <c r="H25" s="5"/>
      <c r="I25" s="5"/>
      <c r="J25" s="10"/>
      <c r="K25" s="22"/>
      <c r="L25" s="23"/>
      <c r="M25" s="46"/>
      <c r="S25" s="15"/>
      <c r="T25" s="10"/>
    </row>
    <row r="26" spans="1:20" s="6" customFormat="1">
      <c r="A26" s="5"/>
      <c r="B26" s="5"/>
      <c r="C26" s="5"/>
      <c r="D26" s="5"/>
      <c r="E26" s="5"/>
      <c r="F26" s="5"/>
      <c r="G26" s="5"/>
      <c r="H26" s="5"/>
      <c r="I26" s="5"/>
      <c r="J26" s="10"/>
      <c r="K26" s="22"/>
      <c r="L26" s="23"/>
      <c r="M26" s="46"/>
      <c r="S26" s="15"/>
      <c r="T26" s="10"/>
    </row>
    <row r="27" spans="1:20" s="6" customFormat="1">
      <c r="A27" s="5"/>
      <c r="B27" s="5"/>
      <c r="C27" s="5"/>
      <c r="D27" s="5"/>
      <c r="E27" s="5"/>
      <c r="F27" s="5"/>
      <c r="G27" s="5"/>
      <c r="H27" s="5"/>
      <c r="I27" s="5"/>
      <c r="J27" s="10"/>
      <c r="K27" s="22"/>
      <c r="L27" s="23"/>
      <c r="M27" s="46"/>
      <c r="S27" s="15"/>
      <c r="T27" s="10"/>
    </row>
    <row r="28" spans="1:20" s="6" customFormat="1">
      <c r="A28" s="5"/>
      <c r="B28" s="5"/>
      <c r="C28" s="5"/>
      <c r="D28" s="5"/>
      <c r="E28" s="5"/>
      <c r="F28" s="5"/>
      <c r="G28" s="5"/>
      <c r="H28" s="5"/>
      <c r="I28" s="5"/>
      <c r="J28" s="10"/>
      <c r="K28" s="22"/>
      <c r="L28" s="23"/>
      <c r="M28" s="46"/>
      <c r="S28" s="15"/>
      <c r="T28" s="10"/>
    </row>
    <row r="29" spans="1:20" s="6" customFormat="1">
      <c r="A29" s="5"/>
      <c r="B29" s="5"/>
      <c r="C29" s="5"/>
      <c r="D29" s="5"/>
      <c r="E29" s="5"/>
      <c r="F29" s="5"/>
      <c r="G29" s="5"/>
      <c r="H29" s="5"/>
      <c r="I29" s="5"/>
      <c r="J29" s="10"/>
      <c r="K29" s="22"/>
      <c r="L29" s="23"/>
      <c r="M29" s="46"/>
      <c r="S29" s="15"/>
      <c r="T29" s="10"/>
    </row>
    <row r="30" spans="1:20" s="6" customFormat="1">
      <c r="A30" s="5"/>
      <c r="B30" s="5"/>
      <c r="C30" s="5"/>
      <c r="D30" s="5"/>
      <c r="E30" s="5"/>
      <c r="F30" s="5"/>
      <c r="G30" s="5"/>
      <c r="H30" s="5"/>
      <c r="I30" s="5"/>
      <c r="J30" s="10"/>
      <c r="K30" s="22"/>
      <c r="L30" s="23"/>
      <c r="M30" s="46"/>
      <c r="S30" s="15"/>
      <c r="T30" s="10"/>
    </row>
    <row r="31" spans="1:20" s="6" customFormat="1">
      <c r="A31" s="5"/>
      <c r="B31" s="5"/>
      <c r="C31" s="5"/>
      <c r="D31" s="5"/>
      <c r="E31" s="5"/>
      <c r="F31" s="5"/>
      <c r="G31" s="5"/>
      <c r="H31" s="5"/>
      <c r="I31" s="5"/>
      <c r="J31" s="10"/>
      <c r="K31" s="22"/>
      <c r="L31" s="23"/>
      <c r="M31" s="46"/>
      <c r="S31" s="15"/>
      <c r="T31" s="10"/>
    </row>
    <row r="32" spans="1:20" s="6" customFormat="1">
      <c r="A32" s="10"/>
      <c r="B32" s="10"/>
      <c r="C32" s="10"/>
      <c r="D32" s="10"/>
      <c r="E32" s="10"/>
      <c r="F32" s="10"/>
      <c r="G32" s="10"/>
      <c r="H32" s="10"/>
      <c r="I32" s="10"/>
      <c r="J32" s="10"/>
      <c r="K32" s="5"/>
      <c r="L32" s="23"/>
      <c r="M32" s="46"/>
      <c r="S32" s="15"/>
      <c r="T32" s="10"/>
    </row>
    <row r="33" spans="1:20" s="6" customFormat="1">
      <c r="A33" s="10"/>
      <c r="B33" s="10"/>
      <c r="C33" s="10"/>
      <c r="D33" s="10"/>
      <c r="E33" s="10"/>
      <c r="F33" s="10"/>
      <c r="G33" s="10"/>
      <c r="H33" s="10"/>
      <c r="I33" s="10"/>
      <c r="J33" s="10"/>
      <c r="K33" s="5"/>
      <c r="L33" s="23"/>
      <c r="M33" s="46"/>
      <c r="S33" s="15"/>
      <c r="T33" s="10"/>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rintOptions horizontalCentered="1"/>
  <pageMargins left="0.70866141732283472" right="0.70866141732283472" top="0.78740157480314965" bottom="0.78740157480314965" header="0.31496062992125984" footer="0.31496062992125984"/>
  <pageSetup paperSize="9" scale="48" firstPageNumber="142"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A49"/>
  <sheetViews>
    <sheetView showGridLines="0" view="pageBreakPreview" zoomScale="70" zoomScaleNormal="70" zoomScaleSheetLayoutView="70" workbookViewId="0">
      <selection activeCell="C21" sqref="C21"/>
    </sheetView>
  </sheetViews>
  <sheetFormatPr defaultColWidth="9.140625" defaultRowHeight="15" outlineLevelCol="1"/>
  <cols>
    <col min="1" max="1" width="5.7109375" style="155" customWidth="1"/>
    <col min="2" max="2" width="5.7109375" style="155" hidden="1" customWidth="1"/>
    <col min="3" max="3" width="7.7109375" style="155" hidden="1" customWidth="1" outlineLevel="1"/>
    <col min="4" max="4" width="7.7109375" style="155" customWidth="1" outlineLevel="1"/>
    <col min="5" max="5" width="6.28515625" style="155" hidden="1" customWidth="1" outlineLevel="1"/>
    <col min="6" max="6" width="15.140625" style="155" hidden="1" customWidth="1" outlineLevel="1"/>
    <col min="7" max="7" width="67" style="155" customWidth="1" collapsed="1"/>
    <col min="8" max="8" width="54.85546875" style="155" customWidth="1"/>
    <col min="9" max="9" width="7.140625" style="155" customWidth="1"/>
    <col min="10" max="10" width="12.140625" style="160" customWidth="1"/>
    <col min="11" max="13" width="14.85546875" style="158" customWidth="1"/>
    <col min="14" max="14" width="13.7109375" style="158" customWidth="1"/>
    <col min="15" max="15" width="14.7109375" style="158" customWidth="1"/>
    <col min="16" max="16" width="15.7109375" style="159" customWidth="1"/>
    <col min="17" max="17" width="16.7109375" style="159" customWidth="1"/>
    <col min="18" max="18" width="16" style="158" hidden="1" customWidth="1"/>
    <col min="19" max="19" width="16.5703125" style="158" customWidth="1"/>
    <col min="20" max="20" width="17.28515625" style="158" customWidth="1"/>
    <col min="21" max="21" width="14.85546875" style="159" customWidth="1"/>
    <col min="22" max="23" width="14.85546875" style="158" customWidth="1"/>
    <col min="24" max="24" width="14.42578125" style="158" customWidth="1"/>
    <col min="25" max="25" width="10" style="157" hidden="1" customWidth="1"/>
    <col min="26" max="26" width="17.7109375" style="156" customWidth="1"/>
    <col min="27" max="16384" width="9.140625" style="155"/>
  </cols>
  <sheetData>
    <row r="1" spans="1:27" ht="18">
      <c r="A1" s="1" t="s">
        <v>279</v>
      </c>
      <c r="B1" s="2"/>
      <c r="C1" s="2"/>
      <c r="D1" s="2"/>
      <c r="E1" s="2"/>
      <c r="F1" s="214"/>
      <c r="G1" s="3"/>
      <c r="H1" s="4"/>
      <c r="I1" s="2"/>
      <c r="K1" s="157"/>
      <c r="N1" s="7"/>
      <c r="O1" s="7"/>
      <c r="Q1" s="213"/>
      <c r="R1" s="7"/>
      <c r="S1" s="7"/>
      <c r="T1" s="7"/>
      <c r="U1" s="212"/>
      <c r="V1" s="199"/>
      <c r="W1" s="155"/>
      <c r="X1" s="155"/>
      <c r="Y1" s="204"/>
      <c r="Z1" s="155"/>
    </row>
    <row r="2" spans="1:27" ht="18">
      <c r="A2" s="211" t="s">
        <v>23</v>
      </c>
      <c r="B2" s="11"/>
      <c r="C2" s="11"/>
      <c r="D2" s="210"/>
      <c r="F2" s="208"/>
      <c r="G2" s="210" t="s">
        <v>32</v>
      </c>
      <c r="H2" s="419" t="s">
        <v>278</v>
      </c>
      <c r="I2" s="28"/>
      <c r="K2" s="157"/>
      <c r="N2" s="13"/>
      <c r="O2" s="13"/>
      <c r="Q2" s="206"/>
      <c r="R2" s="13"/>
      <c r="S2" s="13"/>
      <c r="T2" s="13"/>
      <c r="U2" s="205"/>
      <c r="V2" s="199"/>
      <c r="W2" s="155"/>
      <c r="X2" s="155"/>
      <c r="Y2" s="204"/>
      <c r="Z2" s="155"/>
    </row>
    <row r="3" spans="1:27" ht="15.75">
      <c r="A3" s="415"/>
      <c r="B3" s="11"/>
      <c r="C3" s="11"/>
      <c r="F3" s="208"/>
      <c r="G3" s="12" t="s">
        <v>17</v>
      </c>
      <c r="H3" s="207"/>
      <c r="I3" s="28"/>
      <c r="K3" s="157"/>
      <c r="N3" s="13"/>
      <c r="O3" s="13"/>
      <c r="Q3" s="206"/>
      <c r="R3" s="13"/>
      <c r="S3" s="13"/>
      <c r="T3" s="13"/>
      <c r="U3" s="205"/>
      <c r="V3" s="199"/>
      <c r="W3" s="155"/>
      <c r="X3" s="155"/>
      <c r="Y3" s="204"/>
      <c r="Z3" s="155"/>
    </row>
    <row r="4" spans="1:27" ht="17.25" customHeight="1">
      <c r="A4" s="202"/>
      <c r="B4" s="202"/>
      <c r="C4" s="202"/>
      <c r="D4" s="202"/>
      <c r="E4" s="202"/>
      <c r="F4" s="202"/>
      <c r="G4" s="202"/>
      <c r="H4" s="202"/>
      <c r="I4" s="202"/>
      <c r="J4" s="202"/>
      <c r="K4" s="202"/>
      <c r="L4" s="203"/>
      <c r="M4" s="202"/>
      <c r="N4" s="203"/>
      <c r="O4" s="202"/>
      <c r="P4" s="202"/>
      <c r="Q4" s="202"/>
      <c r="R4" s="202"/>
      <c r="S4" s="202"/>
      <c r="T4" s="202"/>
      <c r="U4" s="202"/>
      <c r="V4" s="202"/>
      <c r="W4" s="202"/>
      <c r="X4" s="201" t="s">
        <v>19</v>
      </c>
      <c r="Y4" s="200"/>
      <c r="AA4" s="199"/>
    </row>
    <row r="5" spans="1:27" ht="25.5" customHeight="1">
      <c r="A5" s="632" t="s">
        <v>277</v>
      </c>
      <c r="B5" s="632"/>
      <c r="C5" s="632"/>
      <c r="D5" s="632"/>
      <c r="E5" s="632"/>
      <c r="F5" s="632"/>
      <c r="G5" s="632"/>
      <c r="H5" s="632"/>
      <c r="I5" s="632"/>
      <c r="J5" s="632"/>
      <c r="K5" s="632"/>
      <c r="L5" s="632"/>
      <c r="M5" s="632"/>
      <c r="N5" s="632"/>
      <c r="O5" s="632"/>
      <c r="P5" s="632"/>
      <c r="Q5" s="632"/>
      <c r="R5" s="632"/>
      <c r="S5" s="632"/>
      <c r="T5" s="632"/>
      <c r="U5" s="632"/>
      <c r="V5" s="632"/>
      <c r="W5" s="632"/>
      <c r="X5" s="632"/>
      <c r="Y5" s="632"/>
      <c r="Z5" s="632"/>
    </row>
    <row r="6" spans="1:27" ht="25.5" customHeight="1">
      <c r="A6" s="633" t="s">
        <v>0</v>
      </c>
      <c r="B6" s="633" t="s">
        <v>1</v>
      </c>
      <c r="C6" s="634" t="s">
        <v>3</v>
      </c>
      <c r="D6" s="634" t="s">
        <v>22</v>
      </c>
      <c r="E6" s="634" t="s">
        <v>268</v>
      </c>
      <c r="F6" s="634" t="s">
        <v>2</v>
      </c>
      <c r="G6" s="634" t="s">
        <v>6</v>
      </c>
      <c r="H6" s="635" t="s">
        <v>7</v>
      </c>
      <c r="I6" s="644" t="s">
        <v>8</v>
      </c>
      <c r="J6" s="635" t="s">
        <v>9</v>
      </c>
      <c r="K6" s="635" t="s">
        <v>15</v>
      </c>
      <c r="L6" s="635" t="s">
        <v>267</v>
      </c>
      <c r="M6" s="635" t="s">
        <v>266</v>
      </c>
      <c r="N6" s="635" t="s">
        <v>10</v>
      </c>
      <c r="O6" s="636" t="s">
        <v>265</v>
      </c>
      <c r="P6" s="654" t="s">
        <v>264</v>
      </c>
      <c r="Q6" s="654" t="s">
        <v>263</v>
      </c>
      <c r="R6" s="652" t="s">
        <v>261</v>
      </c>
      <c r="S6" s="652"/>
      <c r="T6" s="652"/>
      <c r="U6" s="654" t="s">
        <v>262</v>
      </c>
      <c r="V6" s="652" t="s">
        <v>261</v>
      </c>
      <c r="W6" s="652"/>
      <c r="X6" s="636" t="s">
        <v>29</v>
      </c>
      <c r="Y6" s="636" t="s">
        <v>246</v>
      </c>
      <c r="Z6" s="653" t="s">
        <v>11</v>
      </c>
    </row>
    <row r="7" spans="1:27" ht="70.5" customHeight="1">
      <c r="A7" s="633"/>
      <c r="B7" s="633"/>
      <c r="C7" s="634"/>
      <c r="D7" s="634"/>
      <c r="E7" s="634"/>
      <c r="F7" s="634"/>
      <c r="G7" s="634"/>
      <c r="H7" s="635"/>
      <c r="I7" s="644"/>
      <c r="J7" s="635"/>
      <c r="K7" s="635"/>
      <c r="L7" s="635"/>
      <c r="M7" s="635"/>
      <c r="N7" s="635"/>
      <c r="O7" s="636"/>
      <c r="P7" s="654"/>
      <c r="Q7" s="654"/>
      <c r="R7" s="511" t="s">
        <v>260</v>
      </c>
      <c r="S7" s="511" t="s">
        <v>276</v>
      </c>
      <c r="T7" s="511" t="s">
        <v>258</v>
      </c>
      <c r="U7" s="654"/>
      <c r="V7" s="511" t="s">
        <v>257</v>
      </c>
      <c r="W7" s="511" t="s">
        <v>256</v>
      </c>
      <c r="X7" s="636"/>
      <c r="Y7" s="636"/>
      <c r="Z7" s="653"/>
    </row>
    <row r="8" spans="1:27" s="185" customFormat="1" ht="25.5" customHeight="1">
      <c r="A8" s="55" t="s">
        <v>13</v>
      </c>
      <c r="B8" s="55"/>
      <c r="C8" s="55"/>
      <c r="D8" s="55"/>
      <c r="E8" s="55"/>
      <c r="F8" s="55"/>
      <c r="G8" s="55"/>
      <c r="H8" s="55"/>
      <c r="I8" s="55"/>
      <c r="J8" s="55"/>
      <c r="K8" s="29">
        <f>SUM(K9:K14)</f>
        <v>81676</v>
      </c>
      <c r="L8" s="29">
        <f>SUM(L9:L14)</f>
        <v>68140</v>
      </c>
      <c r="M8" s="29">
        <f>SUM(M9:M14)</f>
        <v>13536</v>
      </c>
      <c r="N8" s="29"/>
      <c r="O8" s="29">
        <f>SUM(O9:O14)</f>
        <v>1375</v>
      </c>
      <c r="P8" s="198">
        <f>SUM(P9:P14)</f>
        <v>26740</v>
      </c>
      <c r="Q8" s="198">
        <f>SUM(Q9:Q14)</f>
        <v>21476</v>
      </c>
      <c r="R8" s="198">
        <f t="shared" ref="R8" si="0">SUM(R9:R14)</f>
        <v>0</v>
      </c>
      <c r="S8" s="198">
        <f t="shared" ref="S8:X8" si="1">SUM(S9:S14)</f>
        <v>20320</v>
      </c>
      <c r="T8" s="198">
        <f t="shared" si="1"/>
        <v>1156</v>
      </c>
      <c r="U8" s="198">
        <f t="shared" si="1"/>
        <v>5264</v>
      </c>
      <c r="V8" s="198">
        <f t="shared" si="1"/>
        <v>2387</v>
      </c>
      <c r="W8" s="198">
        <f t="shared" si="1"/>
        <v>2877</v>
      </c>
      <c r="X8" s="29">
        <f t="shared" si="1"/>
        <v>53561</v>
      </c>
      <c r="Y8" s="40"/>
      <c r="Z8" s="528"/>
    </row>
    <row r="9" spans="1:27" s="412" customFormat="1" ht="122.25" customHeight="1">
      <c r="A9" s="512">
        <v>1</v>
      </c>
      <c r="B9" s="512" t="s">
        <v>42</v>
      </c>
      <c r="C9" s="512">
        <v>3122</v>
      </c>
      <c r="D9" s="512">
        <v>61</v>
      </c>
      <c r="E9" s="512">
        <v>6121</v>
      </c>
      <c r="F9" s="192">
        <v>60001101164</v>
      </c>
      <c r="G9" s="183" t="s">
        <v>627</v>
      </c>
      <c r="H9" s="411" t="s">
        <v>628</v>
      </c>
      <c r="I9" s="181"/>
      <c r="J9" s="181" t="s">
        <v>47</v>
      </c>
      <c r="K9" s="437">
        <v>54899</v>
      </c>
      <c r="L9" s="437">
        <v>46664</v>
      </c>
      <c r="M9" s="437">
        <f t="shared" ref="M9" si="2">K9-L9</f>
        <v>8235</v>
      </c>
      <c r="N9" s="197" t="s">
        <v>50</v>
      </c>
      <c r="O9" s="164">
        <v>838</v>
      </c>
      <c r="P9" s="196">
        <f t="shared" ref="P9" si="3">Q9+U9</f>
        <v>500</v>
      </c>
      <c r="Q9" s="195">
        <f t="shared" ref="Q9" si="4">SUM(R9:T9)</f>
        <v>0</v>
      </c>
      <c r="R9" s="164"/>
      <c r="S9" s="164">
        <v>0</v>
      </c>
      <c r="T9" s="164">
        <v>0</v>
      </c>
      <c r="U9" s="194">
        <f t="shared" ref="U9" si="5">SUM(V9:W9)</f>
        <v>500</v>
      </c>
      <c r="V9" s="513">
        <v>0</v>
      </c>
      <c r="W9" s="513">
        <v>500</v>
      </c>
      <c r="X9" s="513">
        <f t="shared" ref="X9" si="6">K9-O9-P9</f>
        <v>53561</v>
      </c>
      <c r="Y9" s="527">
        <v>2</v>
      </c>
      <c r="Z9" s="189" t="s">
        <v>629</v>
      </c>
    </row>
    <row r="10" spans="1:27" s="174" customFormat="1" ht="90.75" customHeight="1">
      <c r="A10" s="512">
        <v>2</v>
      </c>
      <c r="B10" s="512" t="s">
        <v>41</v>
      </c>
      <c r="C10" s="512">
        <v>3146</v>
      </c>
      <c r="D10" s="512">
        <v>61</v>
      </c>
      <c r="E10" s="512">
        <v>6121</v>
      </c>
      <c r="F10" s="184">
        <v>60001101351</v>
      </c>
      <c r="G10" s="183" t="s">
        <v>275</v>
      </c>
      <c r="H10" s="406" t="s">
        <v>270</v>
      </c>
      <c r="I10" s="181"/>
      <c r="J10" s="181" t="s">
        <v>47</v>
      </c>
      <c r="K10" s="437">
        <v>4771</v>
      </c>
      <c r="L10" s="437">
        <f>Q10</f>
        <v>3868</v>
      </c>
      <c r="M10" s="437">
        <f t="shared" ref="M10:M14" si="7">K10-L10</f>
        <v>903</v>
      </c>
      <c r="N10" s="166">
        <v>2021</v>
      </c>
      <c r="O10" s="164">
        <v>170</v>
      </c>
      <c r="P10" s="517">
        <f t="shared" ref="P10:P14" si="8">Q10+U10</f>
        <v>4601</v>
      </c>
      <c r="Q10" s="165">
        <f t="shared" ref="Q10:Q14" si="9">SUM(R10:T10)</f>
        <v>3868</v>
      </c>
      <c r="R10" s="164"/>
      <c r="S10" s="164">
        <f>3526+135</f>
        <v>3661</v>
      </c>
      <c r="T10" s="164">
        <v>207</v>
      </c>
      <c r="U10" s="163">
        <f t="shared" ref="U10:U14" si="10">SUM(V10:W10)</f>
        <v>733</v>
      </c>
      <c r="V10" s="513">
        <v>415</v>
      </c>
      <c r="W10" s="513">
        <f>453-135</f>
        <v>318</v>
      </c>
      <c r="X10" s="513">
        <f t="shared" ref="X10:X14" si="11">K10-O10-P10</f>
        <v>0</v>
      </c>
      <c r="Y10" s="527">
        <v>2</v>
      </c>
      <c r="Z10" s="189" t="s">
        <v>269</v>
      </c>
    </row>
    <row r="11" spans="1:27" s="174" customFormat="1" ht="87.75" customHeight="1">
      <c r="A11" s="512">
        <v>3</v>
      </c>
      <c r="B11" s="512" t="s">
        <v>43</v>
      </c>
      <c r="C11" s="193">
        <v>3146</v>
      </c>
      <c r="D11" s="512">
        <v>61</v>
      </c>
      <c r="E11" s="512">
        <v>6121</v>
      </c>
      <c r="F11" s="192">
        <v>60001101419</v>
      </c>
      <c r="G11" s="183" t="s">
        <v>274</v>
      </c>
      <c r="H11" s="406" t="s">
        <v>270</v>
      </c>
      <c r="I11" s="191"/>
      <c r="J11" s="181" t="s">
        <v>47</v>
      </c>
      <c r="K11" s="437">
        <v>2167</v>
      </c>
      <c r="L11" s="437">
        <f>Q11</f>
        <v>1778</v>
      </c>
      <c r="M11" s="437">
        <f t="shared" si="7"/>
        <v>389</v>
      </c>
      <c r="N11" s="166">
        <v>2021</v>
      </c>
      <c r="O11" s="164">
        <v>41</v>
      </c>
      <c r="P11" s="517">
        <f t="shared" si="8"/>
        <v>2126</v>
      </c>
      <c r="Q11" s="165">
        <f t="shared" si="9"/>
        <v>1778</v>
      </c>
      <c r="R11" s="164"/>
      <c r="S11" s="164">
        <f>1551+135</f>
        <v>1686</v>
      </c>
      <c r="T11" s="164">
        <v>92</v>
      </c>
      <c r="U11" s="163">
        <f t="shared" si="10"/>
        <v>348</v>
      </c>
      <c r="V11" s="513">
        <v>183</v>
      </c>
      <c r="W11" s="513">
        <f>300-135</f>
        <v>165</v>
      </c>
      <c r="X11" s="513">
        <f t="shared" si="11"/>
        <v>0</v>
      </c>
      <c r="Y11" s="527">
        <v>2</v>
      </c>
      <c r="Z11" s="189" t="s">
        <v>269</v>
      </c>
    </row>
    <row r="12" spans="1:27" s="174" customFormat="1" ht="90" customHeight="1">
      <c r="A12" s="512">
        <v>4</v>
      </c>
      <c r="B12" s="512" t="s">
        <v>36</v>
      </c>
      <c r="C12" s="512">
        <v>3146</v>
      </c>
      <c r="D12" s="512">
        <v>61</v>
      </c>
      <c r="E12" s="512">
        <v>6121</v>
      </c>
      <c r="F12" s="184">
        <v>60001101420</v>
      </c>
      <c r="G12" s="183" t="s">
        <v>273</v>
      </c>
      <c r="H12" s="406" t="s">
        <v>270</v>
      </c>
      <c r="I12" s="181"/>
      <c r="J12" s="181" t="s">
        <v>47</v>
      </c>
      <c r="K12" s="437">
        <v>6793</v>
      </c>
      <c r="L12" s="437">
        <f>Q12</f>
        <v>5370</v>
      </c>
      <c r="M12" s="437">
        <f t="shared" si="7"/>
        <v>1423</v>
      </c>
      <c r="N12" s="166">
        <v>2021</v>
      </c>
      <c r="O12" s="164">
        <v>96</v>
      </c>
      <c r="P12" s="517">
        <f t="shared" si="8"/>
        <v>6697</v>
      </c>
      <c r="Q12" s="165">
        <f t="shared" si="9"/>
        <v>5370</v>
      </c>
      <c r="R12" s="164"/>
      <c r="S12" s="164">
        <f>4943+136</f>
        <v>5079</v>
      </c>
      <c r="T12" s="164">
        <v>291</v>
      </c>
      <c r="U12" s="163">
        <f t="shared" si="10"/>
        <v>1327</v>
      </c>
      <c r="V12" s="513">
        <v>657</v>
      </c>
      <c r="W12" s="513">
        <f>882-76-136</f>
        <v>670</v>
      </c>
      <c r="X12" s="513">
        <f t="shared" si="11"/>
        <v>0</v>
      </c>
      <c r="Y12" s="527">
        <v>2</v>
      </c>
      <c r="Z12" s="189" t="s">
        <v>269</v>
      </c>
    </row>
    <row r="13" spans="1:27" s="174" customFormat="1" ht="93" customHeight="1">
      <c r="A13" s="512">
        <v>5</v>
      </c>
      <c r="B13" s="512" t="s">
        <v>57</v>
      </c>
      <c r="C13" s="193">
        <v>3146</v>
      </c>
      <c r="D13" s="512">
        <v>61</v>
      </c>
      <c r="E13" s="512">
        <v>6121</v>
      </c>
      <c r="F13" s="192">
        <v>60001101422</v>
      </c>
      <c r="G13" s="183" t="s">
        <v>272</v>
      </c>
      <c r="H13" s="406" t="s">
        <v>270</v>
      </c>
      <c r="I13" s="191"/>
      <c r="J13" s="181" t="s">
        <v>47</v>
      </c>
      <c r="K13" s="437">
        <v>5433</v>
      </c>
      <c r="L13" s="437">
        <f>Q13</f>
        <v>4413</v>
      </c>
      <c r="M13" s="437">
        <f t="shared" si="7"/>
        <v>1020</v>
      </c>
      <c r="N13" s="166">
        <v>2021</v>
      </c>
      <c r="O13" s="164">
        <v>117</v>
      </c>
      <c r="P13" s="517">
        <f t="shared" si="8"/>
        <v>5316</v>
      </c>
      <c r="Q13" s="165">
        <f t="shared" si="9"/>
        <v>4413</v>
      </c>
      <c r="R13" s="164"/>
      <c r="S13" s="164">
        <f>4040+135</f>
        <v>4175</v>
      </c>
      <c r="T13" s="164">
        <v>238</v>
      </c>
      <c r="U13" s="163">
        <f t="shared" si="10"/>
        <v>903</v>
      </c>
      <c r="V13" s="513">
        <v>475</v>
      </c>
      <c r="W13" s="513">
        <f>563-135</f>
        <v>428</v>
      </c>
      <c r="X13" s="513">
        <f t="shared" si="11"/>
        <v>0</v>
      </c>
      <c r="Y13" s="527">
        <v>2</v>
      </c>
      <c r="Z13" s="189" t="s">
        <v>269</v>
      </c>
    </row>
    <row r="14" spans="1:27" s="174" customFormat="1" ht="84" customHeight="1">
      <c r="A14" s="512">
        <v>6</v>
      </c>
      <c r="B14" s="512" t="s">
        <v>43</v>
      </c>
      <c r="C14" s="193">
        <v>3146</v>
      </c>
      <c r="D14" s="512">
        <v>61</v>
      </c>
      <c r="E14" s="512">
        <v>6121</v>
      </c>
      <c r="F14" s="192">
        <v>60001101423</v>
      </c>
      <c r="G14" s="183" t="s">
        <v>271</v>
      </c>
      <c r="H14" s="406" t="s">
        <v>270</v>
      </c>
      <c r="I14" s="191"/>
      <c r="J14" s="181" t="s">
        <v>47</v>
      </c>
      <c r="K14" s="437">
        <v>7613</v>
      </c>
      <c r="L14" s="437">
        <f>Q14</f>
        <v>6047</v>
      </c>
      <c r="M14" s="437">
        <f t="shared" si="7"/>
        <v>1566</v>
      </c>
      <c r="N14" s="166">
        <v>2021</v>
      </c>
      <c r="O14" s="164">
        <v>113</v>
      </c>
      <c r="P14" s="517">
        <f t="shared" si="8"/>
        <v>7500</v>
      </c>
      <c r="Q14" s="165">
        <f t="shared" si="9"/>
        <v>6047</v>
      </c>
      <c r="R14" s="164"/>
      <c r="S14" s="164">
        <f>5583+136</f>
        <v>5719</v>
      </c>
      <c r="T14" s="164">
        <v>328</v>
      </c>
      <c r="U14" s="163">
        <f t="shared" si="10"/>
        <v>1453</v>
      </c>
      <c r="V14" s="513">
        <v>657</v>
      </c>
      <c r="W14" s="513">
        <f>932-136</f>
        <v>796</v>
      </c>
      <c r="X14" s="513">
        <f t="shared" si="11"/>
        <v>0</v>
      </c>
      <c r="Y14" s="527">
        <v>2</v>
      </c>
      <c r="Z14" s="189" t="s">
        <v>269</v>
      </c>
    </row>
    <row r="15" spans="1:27" s="185" customFormat="1" ht="25.5" hidden="1" customHeight="1">
      <c r="A15" s="56" t="s">
        <v>30</v>
      </c>
      <c r="B15" s="56"/>
      <c r="C15" s="56"/>
      <c r="D15" s="56"/>
      <c r="E15" s="56"/>
      <c r="F15" s="56"/>
      <c r="G15" s="56"/>
      <c r="H15" s="56"/>
      <c r="I15" s="56"/>
      <c r="J15" s="56"/>
      <c r="K15" s="186">
        <f t="shared" ref="K15:X15" si="12">SUM(K16)</f>
        <v>0</v>
      </c>
      <c r="L15" s="186">
        <f t="shared" si="12"/>
        <v>0</v>
      </c>
      <c r="M15" s="186">
        <f t="shared" si="12"/>
        <v>0</v>
      </c>
      <c r="N15" s="188">
        <f t="shared" si="12"/>
        <v>0</v>
      </c>
      <c r="O15" s="186">
        <f t="shared" si="12"/>
        <v>0</v>
      </c>
      <c r="P15" s="187">
        <f t="shared" si="12"/>
        <v>0</v>
      </c>
      <c r="Q15" s="187">
        <f t="shared" si="12"/>
        <v>0</v>
      </c>
      <c r="R15" s="187">
        <f t="shared" si="12"/>
        <v>0</v>
      </c>
      <c r="S15" s="187">
        <f t="shared" si="12"/>
        <v>0</v>
      </c>
      <c r="T15" s="187">
        <f t="shared" si="12"/>
        <v>0</v>
      </c>
      <c r="U15" s="187">
        <f t="shared" si="12"/>
        <v>0</v>
      </c>
      <c r="V15" s="187">
        <f t="shared" si="12"/>
        <v>0</v>
      </c>
      <c r="W15" s="187">
        <f t="shared" si="12"/>
        <v>0</v>
      </c>
      <c r="X15" s="186">
        <f t="shared" si="12"/>
        <v>0</v>
      </c>
      <c r="Y15" s="439"/>
      <c r="Z15" s="528"/>
    </row>
    <row r="16" spans="1:27" s="174" customFormat="1" ht="15.75" hidden="1">
      <c r="A16" s="512"/>
      <c r="B16" s="512"/>
      <c r="C16" s="512"/>
      <c r="D16" s="512"/>
      <c r="E16" s="512"/>
      <c r="F16" s="184"/>
      <c r="G16" s="183"/>
      <c r="H16" s="182"/>
      <c r="I16" s="181"/>
      <c r="J16" s="181"/>
      <c r="K16" s="516">
        <f>SUM(L16:M16)</f>
        <v>0</v>
      </c>
      <c r="L16" s="516"/>
      <c r="M16" s="516"/>
      <c r="N16" s="180"/>
      <c r="O16" s="178"/>
      <c r="P16" s="177">
        <f>Q16+U16</f>
        <v>0</v>
      </c>
      <c r="Q16" s="179">
        <f>SUM(R16:T16)</f>
        <v>0</v>
      </c>
      <c r="R16" s="178"/>
      <c r="S16" s="178"/>
      <c r="T16" s="178"/>
      <c r="U16" s="177">
        <f>SUM(V16:W16)</f>
        <v>0</v>
      </c>
      <c r="V16" s="176"/>
      <c r="W16" s="176"/>
      <c r="X16" s="176">
        <f>K16-O16-P16</f>
        <v>0</v>
      </c>
      <c r="Y16" s="527"/>
      <c r="Z16" s="175"/>
    </row>
    <row r="17" spans="1:27" ht="35.25" customHeight="1">
      <c r="A17" s="417" t="s">
        <v>255</v>
      </c>
      <c r="B17" s="417"/>
      <c r="C17" s="417"/>
      <c r="D17" s="417"/>
      <c r="E17" s="417"/>
      <c r="F17" s="417"/>
      <c r="G17" s="417"/>
      <c r="H17" s="417"/>
      <c r="I17" s="417"/>
      <c r="J17" s="417"/>
      <c r="K17" s="27">
        <f>K8+K15</f>
        <v>81676</v>
      </c>
      <c r="L17" s="27">
        <f>L8+L15</f>
        <v>68140</v>
      </c>
      <c r="M17" s="27">
        <f>M8+M15</f>
        <v>13536</v>
      </c>
      <c r="N17" s="27"/>
      <c r="O17" s="27">
        <f t="shared" ref="O17:X17" si="13">O8+O15</f>
        <v>1375</v>
      </c>
      <c r="P17" s="27">
        <f t="shared" si="13"/>
        <v>26740</v>
      </c>
      <c r="Q17" s="27">
        <f t="shared" si="13"/>
        <v>21476</v>
      </c>
      <c r="R17" s="27">
        <f t="shared" si="13"/>
        <v>0</v>
      </c>
      <c r="S17" s="27">
        <f t="shared" si="13"/>
        <v>20320</v>
      </c>
      <c r="T17" s="27">
        <f t="shared" si="13"/>
        <v>1156</v>
      </c>
      <c r="U17" s="27">
        <f t="shared" si="13"/>
        <v>5264</v>
      </c>
      <c r="V17" s="27">
        <f t="shared" si="13"/>
        <v>2387</v>
      </c>
      <c r="W17" s="27">
        <f t="shared" si="13"/>
        <v>2877</v>
      </c>
      <c r="X17" s="173">
        <f t="shared" si="13"/>
        <v>53561</v>
      </c>
      <c r="Y17" s="172"/>
      <c r="Z17" s="24"/>
    </row>
    <row r="18" spans="1:27" s="158" customFormat="1">
      <c r="A18" s="160"/>
      <c r="B18" s="160"/>
      <c r="C18" s="160"/>
      <c r="D18" s="160"/>
      <c r="E18" s="160"/>
      <c r="F18" s="160"/>
      <c r="G18" s="171"/>
      <c r="H18" s="160"/>
      <c r="I18" s="170"/>
      <c r="J18" s="169"/>
      <c r="K18" s="168"/>
      <c r="L18" s="168"/>
      <c r="M18" s="168"/>
      <c r="N18" s="167"/>
      <c r="O18" s="167"/>
      <c r="P18" s="159"/>
      <c r="Q18" s="159"/>
      <c r="U18" s="159"/>
      <c r="Y18" s="157"/>
      <c r="Z18" s="156"/>
      <c r="AA18" s="155"/>
    </row>
    <row r="19" spans="1:27" s="158" customFormat="1">
      <c r="A19" s="155"/>
      <c r="B19" s="155"/>
      <c r="C19" s="155"/>
      <c r="D19" s="155"/>
      <c r="E19" s="155"/>
      <c r="F19" s="155"/>
      <c r="G19" s="155"/>
      <c r="H19" s="155"/>
      <c r="I19" s="155"/>
      <c r="J19" s="160"/>
      <c r="K19" s="161"/>
      <c r="L19" s="161"/>
      <c r="M19" s="161"/>
      <c r="P19" s="159"/>
      <c r="Q19" s="159"/>
      <c r="U19" s="159"/>
      <c r="Y19" s="157"/>
      <c r="Z19" s="156"/>
      <c r="AA19" s="155"/>
    </row>
    <row r="20" spans="1:27" s="158" customFormat="1">
      <c r="A20" s="155"/>
      <c r="B20" s="155"/>
      <c r="C20" s="155"/>
      <c r="D20" s="155"/>
      <c r="E20" s="155"/>
      <c r="F20" s="155"/>
      <c r="G20" s="155"/>
      <c r="H20" s="155"/>
      <c r="I20" s="155"/>
      <c r="J20" s="160"/>
      <c r="K20" s="161"/>
      <c r="L20" s="161"/>
      <c r="M20" s="161"/>
      <c r="P20" s="159"/>
      <c r="Q20" s="159"/>
      <c r="U20" s="159"/>
      <c r="Y20" s="157"/>
      <c r="Z20" s="156"/>
      <c r="AA20" s="155"/>
    </row>
    <row r="21" spans="1:27" s="158" customFormat="1">
      <c r="A21" s="155"/>
      <c r="B21" s="155"/>
      <c r="C21" s="155"/>
      <c r="D21" s="155"/>
      <c r="E21" s="155"/>
      <c r="F21" s="155"/>
      <c r="G21" s="155"/>
      <c r="H21" s="155"/>
      <c r="I21" s="155"/>
      <c r="J21" s="160"/>
      <c r="K21" s="161"/>
      <c r="L21" s="161"/>
      <c r="M21" s="161"/>
      <c r="P21" s="159"/>
      <c r="Q21" s="159"/>
      <c r="U21" s="159"/>
      <c r="Y21" s="157"/>
      <c r="Z21" s="156"/>
      <c r="AA21" s="155"/>
    </row>
    <row r="22" spans="1:27" s="158" customFormat="1">
      <c r="A22" s="155"/>
      <c r="B22" s="155"/>
      <c r="C22" s="155"/>
      <c r="D22" s="155"/>
      <c r="E22" s="155"/>
      <c r="F22" s="155"/>
      <c r="G22" s="155"/>
      <c r="H22" s="155"/>
      <c r="I22" s="155"/>
      <c r="J22" s="160"/>
      <c r="K22" s="161"/>
      <c r="L22" s="161"/>
      <c r="M22" s="161"/>
      <c r="P22" s="159"/>
      <c r="Q22" s="159"/>
      <c r="U22" s="159"/>
      <c r="Y22" s="157"/>
      <c r="Z22" s="156"/>
      <c r="AA22" s="155"/>
    </row>
    <row r="23" spans="1:27" s="158" customFormat="1">
      <c r="A23" s="155"/>
      <c r="B23" s="155"/>
      <c r="C23" s="155"/>
      <c r="D23" s="155"/>
      <c r="E23" s="155"/>
      <c r="F23" s="155"/>
      <c r="G23" s="155"/>
      <c r="H23" s="155"/>
      <c r="I23" s="155"/>
      <c r="J23" s="160"/>
      <c r="K23" s="161"/>
      <c r="L23" s="161"/>
      <c r="M23" s="161"/>
      <c r="P23" s="159"/>
      <c r="Q23" s="159"/>
      <c r="U23" s="159"/>
      <c r="Y23" s="157"/>
      <c r="Z23" s="156"/>
      <c r="AA23" s="155"/>
    </row>
    <row r="24" spans="1:27" s="158" customFormat="1">
      <c r="A24" s="155"/>
      <c r="B24" s="155"/>
      <c r="C24" s="155"/>
      <c r="D24" s="155"/>
      <c r="E24" s="155"/>
      <c r="F24" s="155"/>
      <c r="G24" s="155"/>
      <c r="H24" s="155"/>
      <c r="I24" s="155"/>
      <c r="J24" s="160"/>
      <c r="K24" s="161"/>
      <c r="L24" s="161"/>
      <c r="M24" s="161"/>
      <c r="P24" s="159"/>
      <c r="Q24" s="159"/>
      <c r="U24" s="159"/>
      <c r="Y24" s="157"/>
      <c r="Z24" s="156"/>
      <c r="AA24" s="155"/>
    </row>
    <row r="25" spans="1:27" s="158" customFormat="1">
      <c r="A25" s="155"/>
      <c r="B25" s="155"/>
      <c r="C25" s="155"/>
      <c r="D25" s="155"/>
      <c r="E25" s="155"/>
      <c r="F25" s="155"/>
      <c r="G25" s="155"/>
      <c r="H25" s="155"/>
      <c r="I25" s="155"/>
      <c r="J25" s="160"/>
      <c r="K25" s="161"/>
      <c r="L25" s="161"/>
      <c r="M25" s="161"/>
      <c r="P25" s="159"/>
      <c r="Q25" s="159"/>
      <c r="U25" s="159"/>
      <c r="Y25" s="157"/>
      <c r="Z25" s="156"/>
      <c r="AA25" s="155"/>
    </row>
    <row r="26" spans="1:27" s="158" customFormat="1">
      <c r="A26" s="155"/>
      <c r="B26" s="155"/>
      <c r="C26" s="155"/>
      <c r="D26" s="155"/>
      <c r="E26" s="155"/>
      <c r="F26" s="155"/>
      <c r="G26" s="155"/>
      <c r="H26" s="155"/>
      <c r="I26" s="155"/>
      <c r="J26" s="160"/>
      <c r="K26" s="161"/>
      <c r="L26" s="161"/>
      <c r="M26" s="161"/>
      <c r="P26" s="159"/>
      <c r="Q26" s="159"/>
      <c r="U26" s="159"/>
      <c r="Y26" s="157"/>
      <c r="Z26" s="156"/>
      <c r="AA26" s="155"/>
    </row>
    <row r="27" spans="1:27" s="158" customFormat="1">
      <c r="A27" s="155"/>
      <c r="B27" s="155"/>
      <c r="C27" s="155"/>
      <c r="D27" s="155"/>
      <c r="E27" s="155"/>
      <c r="F27" s="155"/>
      <c r="G27" s="155"/>
      <c r="H27" s="155"/>
      <c r="I27" s="155"/>
      <c r="J27" s="160"/>
      <c r="K27" s="161"/>
      <c r="L27" s="161"/>
      <c r="M27" s="161"/>
      <c r="P27" s="159"/>
      <c r="Q27" s="159"/>
      <c r="U27" s="159"/>
      <c r="Y27" s="157"/>
      <c r="Z27" s="156"/>
      <c r="AA27" s="155"/>
    </row>
    <row r="28" spans="1:27" s="158" customFormat="1">
      <c r="A28" s="155"/>
      <c r="B28" s="155"/>
      <c r="C28" s="155"/>
      <c r="D28" s="155"/>
      <c r="E28" s="155"/>
      <c r="F28" s="155"/>
      <c r="G28" s="155"/>
      <c r="H28" s="155"/>
      <c r="I28" s="155"/>
      <c r="J28" s="160"/>
      <c r="K28" s="161"/>
      <c r="L28" s="161"/>
      <c r="M28" s="161"/>
      <c r="P28" s="159"/>
      <c r="Q28" s="159"/>
      <c r="U28" s="159"/>
      <c r="Y28" s="157"/>
      <c r="Z28" s="156"/>
      <c r="AA28" s="155"/>
    </row>
    <row r="29" spans="1:27" s="158" customFormat="1">
      <c r="A29" s="155"/>
      <c r="B29" s="155"/>
      <c r="C29" s="155"/>
      <c r="D29" s="155"/>
      <c r="E29" s="155"/>
      <c r="F29" s="155"/>
      <c r="G29" s="155"/>
      <c r="H29" s="155"/>
      <c r="I29" s="155"/>
      <c r="J29" s="160"/>
      <c r="K29" s="161"/>
      <c r="L29" s="161"/>
      <c r="M29" s="161"/>
      <c r="P29" s="159"/>
      <c r="Q29" s="159"/>
      <c r="U29" s="159"/>
      <c r="Y29" s="157"/>
      <c r="Z29" s="156"/>
      <c r="AA29" s="155"/>
    </row>
    <row r="30" spans="1:27" s="158" customFormat="1">
      <c r="A30" s="155"/>
      <c r="B30" s="155"/>
      <c r="C30" s="155"/>
      <c r="D30" s="155"/>
      <c r="E30" s="155"/>
      <c r="F30" s="155"/>
      <c r="G30" s="155"/>
      <c r="H30" s="155"/>
      <c r="I30" s="155"/>
      <c r="J30" s="160"/>
      <c r="K30" s="161"/>
      <c r="L30" s="161"/>
      <c r="M30" s="161"/>
      <c r="P30" s="159"/>
      <c r="Q30" s="159"/>
      <c r="U30" s="159"/>
      <c r="Y30" s="157"/>
      <c r="Z30" s="156"/>
      <c r="AA30" s="155"/>
    </row>
    <row r="31" spans="1:27" s="158" customFormat="1">
      <c r="A31" s="155"/>
      <c r="B31" s="155"/>
      <c r="C31" s="155"/>
      <c r="D31" s="155"/>
      <c r="E31" s="155"/>
      <c r="F31" s="155"/>
      <c r="G31" s="155"/>
      <c r="H31" s="155"/>
      <c r="I31" s="155"/>
      <c r="J31" s="160"/>
      <c r="K31" s="161"/>
      <c r="L31" s="161"/>
      <c r="M31" s="161"/>
      <c r="P31" s="159"/>
      <c r="Q31" s="159"/>
      <c r="U31" s="159"/>
      <c r="Y31" s="157"/>
      <c r="Z31" s="156"/>
      <c r="AA31" s="155"/>
    </row>
    <row r="32" spans="1:27" s="158" customFormat="1">
      <c r="A32" s="155"/>
      <c r="B32" s="155"/>
      <c r="C32" s="155"/>
      <c r="D32" s="155"/>
      <c r="E32" s="155"/>
      <c r="F32" s="155"/>
      <c r="G32" s="155"/>
      <c r="H32" s="155"/>
      <c r="I32" s="155"/>
      <c r="J32" s="160"/>
      <c r="K32" s="161"/>
      <c r="L32" s="161"/>
      <c r="M32" s="161"/>
      <c r="P32" s="159"/>
      <c r="Q32" s="159"/>
      <c r="U32" s="159"/>
      <c r="Y32" s="157"/>
      <c r="Z32" s="156"/>
      <c r="AA32" s="155"/>
    </row>
    <row r="33" spans="1:27" s="158" customFormat="1">
      <c r="A33" s="155"/>
      <c r="B33" s="155"/>
      <c r="C33" s="155"/>
      <c r="D33" s="155"/>
      <c r="E33" s="155"/>
      <c r="F33" s="155"/>
      <c r="G33" s="155"/>
      <c r="H33" s="155"/>
      <c r="I33" s="155"/>
      <c r="J33" s="160"/>
      <c r="K33" s="161"/>
      <c r="L33" s="161"/>
      <c r="M33" s="161"/>
      <c r="P33" s="159"/>
      <c r="Q33" s="159"/>
      <c r="U33" s="159"/>
      <c r="Y33" s="157"/>
      <c r="Z33" s="156"/>
      <c r="AA33" s="155"/>
    </row>
    <row r="34" spans="1:27" s="158" customFormat="1">
      <c r="A34" s="155"/>
      <c r="B34" s="155"/>
      <c r="C34" s="155"/>
      <c r="D34" s="155"/>
      <c r="E34" s="155"/>
      <c r="F34" s="155"/>
      <c r="G34" s="155"/>
      <c r="H34" s="155"/>
      <c r="I34" s="155"/>
      <c r="J34" s="160"/>
      <c r="K34" s="161"/>
      <c r="L34" s="161"/>
      <c r="M34" s="161"/>
      <c r="P34" s="159"/>
      <c r="Q34" s="159"/>
      <c r="U34" s="159"/>
      <c r="Y34" s="157"/>
      <c r="Z34" s="156"/>
      <c r="AA34" s="155"/>
    </row>
    <row r="35" spans="1:27" s="158" customFormat="1">
      <c r="A35" s="155"/>
      <c r="B35" s="155"/>
      <c r="C35" s="155"/>
      <c r="D35" s="155"/>
      <c r="E35" s="155"/>
      <c r="F35" s="155"/>
      <c r="G35" s="155"/>
      <c r="H35" s="155"/>
      <c r="I35" s="155"/>
      <c r="J35" s="160"/>
      <c r="K35" s="161"/>
      <c r="L35" s="161"/>
      <c r="M35" s="161"/>
      <c r="P35" s="159"/>
      <c r="Q35" s="159"/>
      <c r="U35" s="159"/>
      <c r="Y35" s="157"/>
      <c r="Z35" s="156"/>
      <c r="AA35" s="155"/>
    </row>
    <row r="36" spans="1:27" s="158" customFormat="1">
      <c r="A36" s="155"/>
      <c r="B36" s="155"/>
      <c r="C36" s="155"/>
      <c r="D36" s="155"/>
      <c r="E36" s="155"/>
      <c r="F36" s="155"/>
      <c r="G36" s="155"/>
      <c r="H36" s="155"/>
      <c r="I36" s="155"/>
      <c r="J36" s="160"/>
      <c r="K36" s="161"/>
      <c r="L36" s="161"/>
      <c r="M36" s="161"/>
      <c r="P36" s="159"/>
      <c r="Q36" s="159"/>
      <c r="U36" s="159"/>
      <c r="Y36" s="157"/>
      <c r="Z36" s="156"/>
      <c r="AA36" s="155"/>
    </row>
    <row r="37" spans="1:27" s="158" customFormat="1">
      <c r="A37" s="155"/>
      <c r="B37" s="155"/>
      <c r="C37" s="155"/>
      <c r="D37" s="155"/>
      <c r="E37" s="155"/>
      <c r="F37" s="155"/>
      <c r="G37" s="155"/>
      <c r="H37" s="155"/>
      <c r="I37" s="155"/>
      <c r="J37" s="160"/>
      <c r="K37" s="161"/>
      <c r="L37" s="161"/>
      <c r="M37" s="161"/>
      <c r="P37" s="159"/>
      <c r="Q37" s="159"/>
      <c r="U37" s="159"/>
      <c r="Y37" s="157"/>
      <c r="Z37" s="156"/>
      <c r="AA37" s="155"/>
    </row>
    <row r="38" spans="1:27" s="158" customFormat="1">
      <c r="A38" s="155"/>
      <c r="B38" s="155"/>
      <c r="C38" s="155"/>
      <c r="D38" s="155"/>
      <c r="E38" s="155"/>
      <c r="F38" s="155"/>
      <c r="G38" s="155"/>
      <c r="H38" s="155"/>
      <c r="I38" s="155"/>
      <c r="J38" s="160"/>
      <c r="K38" s="161"/>
      <c r="L38" s="161"/>
      <c r="M38" s="161"/>
      <c r="P38" s="159"/>
      <c r="Q38" s="159"/>
      <c r="U38" s="159"/>
      <c r="Y38" s="157"/>
      <c r="Z38" s="156"/>
      <c r="AA38" s="155"/>
    </row>
    <row r="39" spans="1:27" s="158" customFormat="1">
      <c r="A39" s="155"/>
      <c r="B39" s="155"/>
      <c r="C39" s="155"/>
      <c r="D39" s="155"/>
      <c r="E39" s="155"/>
      <c r="F39" s="155"/>
      <c r="G39" s="155"/>
      <c r="H39" s="155"/>
      <c r="I39" s="155"/>
      <c r="J39" s="160"/>
      <c r="K39" s="161"/>
      <c r="L39" s="161"/>
      <c r="M39" s="161"/>
      <c r="P39" s="159"/>
      <c r="Q39" s="159"/>
      <c r="U39" s="159"/>
      <c r="Y39" s="157"/>
      <c r="Z39" s="156"/>
      <c r="AA39" s="155"/>
    </row>
    <row r="40" spans="1:27" s="158" customFormat="1">
      <c r="A40" s="155"/>
      <c r="B40" s="155"/>
      <c r="C40" s="155"/>
      <c r="D40" s="155"/>
      <c r="E40" s="155"/>
      <c r="F40" s="155"/>
      <c r="G40" s="155"/>
      <c r="H40" s="155"/>
      <c r="I40" s="155"/>
      <c r="J40" s="160"/>
      <c r="K40" s="161"/>
      <c r="L40" s="161"/>
      <c r="M40" s="161"/>
      <c r="P40" s="159"/>
      <c r="Q40" s="159"/>
      <c r="U40" s="159"/>
      <c r="Y40" s="157"/>
      <c r="Z40" s="156"/>
      <c r="AA40" s="155"/>
    </row>
    <row r="41" spans="1:27" s="158" customFormat="1">
      <c r="A41" s="155"/>
      <c r="B41" s="155"/>
      <c r="C41" s="155"/>
      <c r="D41" s="155"/>
      <c r="E41" s="155"/>
      <c r="F41" s="155"/>
      <c r="G41" s="155"/>
      <c r="H41" s="155"/>
      <c r="I41" s="155"/>
      <c r="J41" s="160"/>
      <c r="K41" s="161"/>
      <c r="L41" s="161"/>
      <c r="M41" s="161"/>
      <c r="P41" s="159"/>
      <c r="Q41" s="159"/>
      <c r="U41" s="159"/>
      <c r="Y41" s="157"/>
      <c r="Z41" s="156"/>
      <c r="AA41" s="155"/>
    </row>
    <row r="42" spans="1:27" s="158" customFormat="1">
      <c r="A42" s="155"/>
      <c r="B42" s="155"/>
      <c r="C42" s="155"/>
      <c r="D42" s="155"/>
      <c r="E42" s="155"/>
      <c r="F42" s="155"/>
      <c r="G42" s="155"/>
      <c r="H42" s="155"/>
      <c r="I42" s="155"/>
      <c r="J42" s="160"/>
      <c r="K42" s="161"/>
      <c r="L42" s="161"/>
      <c r="M42" s="161"/>
      <c r="P42" s="159"/>
      <c r="Q42" s="159"/>
      <c r="U42" s="159"/>
      <c r="Y42" s="157"/>
      <c r="Z42" s="156"/>
      <c r="AA42" s="155"/>
    </row>
    <row r="43" spans="1:27" s="158" customFormat="1">
      <c r="A43" s="155"/>
      <c r="B43" s="155"/>
      <c r="C43" s="155"/>
      <c r="D43" s="155"/>
      <c r="E43" s="155"/>
      <c r="F43" s="155"/>
      <c r="G43" s="155"/>
      <c r="H43" s="155"/>
      <c r="I43" s="155"/>
      <c r="J43" s="160"/>
      <c r="K43" s="161"/>
      <c r="L43" s="161"/>
      <c r="M43" s="161"/>
      <c r="P43" s="159"/>
      <c r="Q43" s="159"/>
      <c r="U43" s="159"/>
      <c r="Y43" s="157"/>
      <c r="Z43" s="156"/>
      <c r="AA43" s="155"/>
    </row>
    <row r="44" spans="1:27" s="158" customFormat="1">
      <c r="A44" s="155"/>
      <c r="B44" s="155"/>
      <c r="C44" s="155"/>
      <c r="D44" s="155"/>
      <c r="E44" s="155"/>
      <c r="F44" s="155"/>
      <c r="G44" s="155"/>
      <c r="H44" s="155"/>
      <c r="I44" s="155"/>
      <c r="J44" s="160"/>
      <c r="K44" s="161"/>
      <c r="L44" s="161"/>
      <c r="M44" s="161"/>
      <c r="P44" s="159"/>
      <c r="Q44" s="159"/>
      <c r="U44" s="159"/>
      <c r="Y44" s="157"/>
      <c r="Z44" s="156"/>
      <c r="AA44" s="155"/>
    </row>
    <row r="45" spans="1:27" s="158" customFormat="1">
      <c r="A45" s="155"/>
      <c r="B45" s="155"/>
      <c r="C45" s="155"/>
      <c r="D45" s="155"/>
      <c r="E45" s="155"/>
      <c r="F45" s="155"/>
      <c r="G45" s="155"/>
      <c r="H45" s="155"/>
      <c r="I45" s="155"/>
      <c r="J45" s="160"/>
      <c r="K45" s="161"/>
      <c r="L45" s="161"/>
      <c r="M45" s="161"/>
      <c r="P45" s="159"/>
      <c r="Q45" s="159"/>
      <c r="U45" s="159"/>
      <c r="Y45" s="157"/>
      <c r="Z45" s="156"/>
      <c r="AA45" s="155"/>
    </row>
    <row r="46" spans="1:27" s="158" customFormat="1">
      <c r="A46" s="155"/>
      <c r="B46" s="155"/>
      <c r="C46" s="155"/>
      <c r="D46" s="155"/>
      <c r="E46" s="155"/>
      <c r="F46" s="155"/>
      <c r="G46" s="155"/>
      <c r="H46" s="155"/>
      <c r="I46" s="155"/>
      <c r="J46" s="160"/>
      <c r="K46" s="161"/>
      <c r="L46" s="161"/>
      <c r="M46" s="161"/>
      <c r="P46" s="159"/>
      <c r="Q46" s="159"/>
      <c r="U46" s="159"/>
      <c r="Y46" s="157"/>
      <c r="Z46" s="156"/>
      <c r="AA46" s="155"/>
    </row>
    <row r="47" spans="1:27" s="158" customFormat="1">
      <c r="A47" s="155"/>
      <c r="B47" s="155"/>
      <c r="C47" s="155"/>
      <c r="D47" s="155"/>
      <c r="E47" s="155"/>
      <c r="F47" s="155"/>
      <c r="G47" s="155"/>
      <c r="H47" s="155"/>
      <c r="I47" s="155"/>
      <c r="J47" s="160"/>
      <c r="K47" s="161"/>
      <c r="L47" s="161"/>
      <c r="M47" s="161"/>
      <c r="P47" s="159"/>
      <c r="Q47" s="159"/>
      <c r="U47" s="159"/>
      <c r="Y47" s="157"/>
      <c r="Z47" s="156"/>
      <c r="AA47" s="155"/>
    </row>
    <row r="48" spans="1:27" s="158" customFormat="1">
      <c r="A48" s="155"/>
      <c r="B48" s="155"/>
      <c r="C48" s="155"/>
      <c r="D48" s="155"/>
      <c r="E48" s="155"/>
      <c r="F48" s="155"/>
      <c r="G48" s="155"/>
      <c r="H48" s="155"/>
      <c r="I48" s="155"/>
      <c r="J48" s="160"/>
      <c r="K48" s="161"/>
      <c r="L48" s="161"/>
      <c r="M48" s="161"/>
      <c r="P48" s="159"/>
      <c r="Q48" s="159"/>
      <c r="U48" s="159"/>
      <c r="Y48" s="157"/>
      <c r="Z48" s="156"/>
      <c r="AA48" s="155"/>
    </row>
    <row r="49" spans="1:27" s="158" customFormat="1">
      <c r="A49" s="155"/>
      <c r="B49" s="155"/>
      <c r="C49" s="155"/>
      <c r="D49" s="155"/>
      <c r="E49" s="155"/>
      <c r="F49" s="155"/>
      <c r="G49" s="155"/>
      <c r="H49" s="155"/>
      <c r="I49" s="155"/>
      <c r="J49" s="160"/>
      <c r="K49" s="161"/>
      <c r="L49" s="161"/>
      <c r="M49" s="161"/>
      <c r="P49" s="159"/>
      <c r="Q49" s="159"/>
      <c r="U49" s="159"/>
      <c r="Y49" s="157"/>
      <c r="Z49" s="156"/>
      <c r="AA49" s="155"/>
    </row>
  </sheetData>
  <mergeCells count="24">
    <mergeCell ref="A5:Z5"/>
    <mergeCell ref="A6:A7"/>
    <mergeCell ref="B6:B7"/>
    <mergeCell ref="C6:C7"/>
    <mergeCell ref="D6:D7"/>
    <mergeCell ref="J6:J7"/>
    <mergeCell ref="E6:E7"/>
    <mergeCell ref="F6:F7"/>
    <mergeCell ref="G6:G7"/>
    <mergeCell ref="H6:H7"/>
    <mergeCell ref="I6:I7"/>
    <mergeCell ref="K6:K7"/>
    <mergeCell ref="L6:L7"/>
    <mergeCell ref="M6:M7"/>
    <mergeCell ref="N6:N7"/>
    <mergeCell ref="O6:O7"/>
    <mergeCell ref="V6:W6"/>
    <mergeCell ref="X6:X7"/>
    <mergeCell ref="Y6:Y7"/>
    <mergeCell ref="Z6:Z7"/>
    <mergeCell ref="P6:P7"/>
    <mergeCell ref="Q6:Q7"/>
    <mergeCell ref="R6:T6"/>
    <mergeCell ref="U6:U7"/>
  </mergeCells>
  <printOptions horizontalCentered="1"/>
  <pageMargins left="0.70866141732283472" right="0.70866141732283472" top="0.78740157480314965" bottom="0.78740157480314965" header="0.31496062992125984" footer="0.31496062992125984"/>
  <pageSetup paperSize="9" scale="36" firstPageNumber="111"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37"/>
  <sheetViews>
    <sheetView showGridLines="0" view="pageBreakPreview" zoomScale="80" zoomScaleNormal="66" zoomScaleSheetLayoutView="80" workbookViewId="0">
      <pane ySplit="7" topLeftCell="A8" activePane="bottomLeft" state="frozenSplit"/>
      <selection activeCell="C21" sqref="C21"/>
      <selection pane="bottomLeft" activeCell="I24" sqref="I24"/>
    </sheetView>
  </sheetViews>
  <sheetFormatPr defaultColWidth="9.140625" defaultRowHeight="12.75" outlineLevelCol="1"/>
  <cols>
    <col min="1" max="1" width="5.7109375" style="10" customWidth="1"/>
    <col min="2" max="2" width="6" style="10" hidden="1" customWidth="1"/>
    <col min="3" max="4" width="5.5703125" style="10" hidden="1" customWidth="1" outlineLevel="1"/>
    <col min="5" max="5" width="7.7109375" style="10" customWidth="1" outlineLevel="1"/>
    <col min="6" max="6" width="3.7109375" style="10" hidden="1" customWidth="1" outlineLevel="1"/>
    <col min="7" max="7" width="18.28515625" style="10" hidden="1" customWidth="1" outlineLevel="1"/>
    <col min="8" max="8" width="70.7109375" style="10" customWidth="1" collapsed="1"/>
    <col min="9" max="9" width="70.7109375" style="10" customWidth="1"/>
    <col min="10" max="10" width="7.140625" style="10" customWidth="1"/>
    <col min="11" max="11" width="14.7109375" style="5" customWidth="1"/>
    <col min="12" max="12" width="14.28515625" style="6" customWidth="1"/>
    <col min="13" max="13" width="13.7109375" style="46" customWidth="1"/>
    <col min="14" max="14" width="15.140625" style="6" customWidth="1"/>
    <col min="15" max="15" width="14.85546875" style="6" customWidth="1"/>
    <col min="16" max="16" width="13.140625" style="6" customWidth="1"/>
    <col min="17" max="17" width="14.85546875" style="6" customWidth="1"/>
    <col min="18" max="18" width="14.42578125" style="6" customWidth="1"/>
    <col min="19" max="19" width="43.5703125" style="15" hidden="1" customWidth="1"/>
    <col min="20" max="20" width="0" style="10" hidden="1" customWidth="1"/>
    <col min="21" max="16384" width="9.140625" style="10"/>
  </cols>
  <sheetData>
    <row r="1" spans="1:20" ht="18">
      <c r="A1" s="1" t="s">
        <v>604</v>
      </c>
      <c r="B1" s="2"/>
      <c r="C1" s="2"/>
      <c r="D1" s="2"/>
      <c r="E1" s="2"/>
      <c r="F1" s="2"/>
      <c r="G1" s="2"/>
      <c r="H1" s="3"/>
      <c r="I1" s="4"/>
      <c r="J1" s="2"/>
      <c r="M1" s="43"/>
      <c r="N1" s="7"/>
      <c r="P1" s="7"/>
      <c r="Q1" s="7"/>
      <c r="R1" s="48"/>
      <c r="S1" s="8"/>
      <c r="T1" s="9"/>
    </row>
    <row r="2" spans="1:20" ht="15.75">
      <c r="A2" s="11" t="s">
        <v>23</v>
      </c>
      <c r="B2" s="11"/>
      <c r="C2" s="11"/>
      <c r="E2" s="11"/>
      <c r="F2" s="11"/>
      <c r="G2" s="11"/>
      <c r="H2" s="11" t="s">
        <v>605</v>
      </c>
      <c r="J2" s="28"/>
      <c r="M2" s="44"/>
      <c r="N2" s="13"/>
      <c r="P2" s="13"/>
      <c r="Q2" s="13"/>
      <c r="R2" s="13"/>
      <c r="S2" s="14"/>
      <c r="T2" s="9"/>
    </row>
    <row r="3" spans="1:20" ht="17.25" customHeight="1">
      <c r="A3" s="11"/>
      <c r="B3" s="11"/>
      <c r="C3" s="11"/>
      <c r="E3" s="11"/>
      <c r="F3" s="11"/>
      <c r="G3" s="11"/>
      <c r="H3" s="11" t="s">
        <v>17</v>
      </c>
      <c r="I3" s="419" t="s">
        <v>606</v>
      </c>
      <c r="J3" s="11"/>
      <c r="M3" s="44"/>
      <c r="N3" s="13"/>
      <c r="P3" s="13"/>
      <c r="Q3" s="13"/>
      <c r="S3" s="14"/>
      <c r="T3" s="9"/>
    </row>
    <row r="4" spans="1:20" ht="17.25" customHeight="1">
      <c r="A4" s="11"/>
      <c r="B4" s="11"/>
      <c r="C4" s="11"/>
      <c r="D4" s="11"/>
      <c r="E4" s="11"/>
      <c r="F4" s="11"/>
      <c r="G4" s="11"/>
      <c r="H4" s="378"/>
      <c r="I4" s="12"/>
      <c r="J4" s="11"/>
      <c r="M4" s="44"/>
      <c r="N4" s="13"/>
      <c r="P4" s="13"/>
      <c r="Q4" s="13"/>
      <c r="R4" s="38" t="s">
        <v>19</v>
      </c>
      <c r="S4" s="14"/>
      <c r="T4" s="9"/>
    </row>
    <row r="5" spans="1:20" ht="25.5" customHeight="1">
      <c r="A5" s="632" t="s">
        <v>607</v>
      </c>
      <c r="B5" s="632"/>
      <c r="C5" s="632"/>
      <c r="D5" s="632"/>
      <c r="E5" s="632"/>
      <c r="F5" s="632"/>
      <c r="G5" s="632"/>
      <c r="H5" s="632"/>
      <c r="I5" s="632"/>
      <c r="J5" s="632"/>
      <c r="K5" s="632"/>
      <c r="L5" s="632"/>
      <c r="M5" s="632"/>
      <c r="N5" s="632"/>
      <c r="O5" s="632"/>
      <c r="P5" s="632"/>
      <c r="Q5" s="632"/>
      <c r="R5" s="632"/>
      <c r="S5" s="39"/>
    </row>
    <row r="6" spans="1:20" ht="25.5" customHeight="1">
      <c r="A6" s="633" t="s">
        <v>0</v>
      </c>
      <c r="B6" s="633" t="s">
        <v>1</v>
      </c>
      <c r="C6" s="634" t="s">
        <v>3</v>
      </c>
      <c r="D6" s="634" t="s">
        <v>4</v>
      </c>
      <c r="E6" s="634" t="s">
        <v>22</v>
      </c>
      <c r="F6" s="634" t="s">
        <v>5</v>
      </c>
      <c r="G6" s="634" t="s">
        <v>2</v>
      </c>
      <c r="H6" s="634" t="s">
        <v>6</v>
      </c>
      <c r="I6" s="635" t="s">
        <v>7</v>
      </c>
      <c r="J6" s="644" t="s">
        <v>8</v>
      </c>
      <c r="K6" s="635" t="s">
        <v>9</v>
      </c>
      <c r="L6" s="635" t="s">
        <v>15</v>
      </c>
      <c r="M6" s="635" t="s">
        <v>10</v>
      </c>
      <c r="N6" s="636" t="s">
        <v>28</v>
      </c>
      <c r="O6" s="645" t="s">
        <v>27</v>
      </c>
      <c r="P6" s="645"/>
      <c r="Q6" s="645"/>
      <c r="R6" s="636" t="s">
        <v>29</v>
      </c>
      <c r="S6" s="636" t="s">
        <v>11</v>
      </c>
    </row>
    <row r="7" spans="1:20" ht="58.7" customHeight="1">
      <c r="A7" s="633"/>
      <c r="B7" s="633"/>
      <c r="C7" s="634"/>
      <c r="D7" s="634"/>
      <c r="E7" s="634"/>
      <c r="F7" s="634"/>
      <c r="G7" s="634"/>
      <c r="H7" s="634"/>
      <c r="I7" s="635"/>
      <c r="J7" s="644"/>
      <c r="K7" s="635"/>
      <c r="L7" s="635"/>
      <c r="M7" s="635"/>
      <c r="N7" s="636"/>
      <c r="O7" s="511" t="s">
        <v>16</v>
      </c>
      <c r="P7" s="511" t="s">
        <v>25</v>
      </c>
      <c r="Q7" s="511" t="s">
        <v>12</v>
      </c>
      <c r="R7" s="636"/>
      <c r="S7" s="636"/>
    </row>
    <row r="8" spans="1:20" s="31" customFormat="1" ht="25.5" customHeight="1">
      <c r="A8" s="55" t="s">
        <v>13</v>
      </c>
      <c r="B8" s="55"/>
      <c r="C8" s="55"/>
      <c r="D8" s="55"/>
      <c r="E8" s="55"/>
      <c r="F8" s="55"/>
      <c r="G8" s="55"/>
      <c r="H8" s="55"/>
      <c r="I8" s="55"/>
      <c r="J8" s="55"/>
      <c r="K8" s="55"/>
      <c r="L8" s="29">
        <f>SUM(L9:L10)</f>
        <v>2000</v>
      </c>
      <c r="M8" s="40"/>
      <c r="N8" s="29">
        <f>SUM(N9:N10)</f>
        <v>0</v>
      </c>
      <c r="O8" s="29">
        <v>2000</v>
      </c>
      <c r="P8" s="29">
        <f>SUM(P9:P10)</f>
        <v>0</v>
      </c>
      <c r="Q8" s="29">
        <f>SUM(Q9:Q10)</f>
        <v>2000</v>
      </c>
      <c r="R8" s="29">
        <f>SUM(R9:R10)</f>
        <v>0</v>
      </c>
      <c r="S8" s="312"/>
    </row>
    <row r="9" spans="1:20" s="36" customFormat="1" ht="64.5" customHeight="1">
      <c r="A9" s="518">
        <v>1</v>
      </c>
      <c r="B9" s="518"/>
      <c r="C9" s="518">
        <v>6172</v>
      </c>
      <c r="D9" s="518">
        <v>6111</v>
      </c>
      <c r="E9" s="518">
        <v>61</v>
      </c>
      <c r="F9" s="518">
        <v>16</v>
      </c>
      <c r="G9" s="379" t="s">
        <v>608</v>
      </c>
      <c r="H9" s="333" t="s">
        <v>609</v>
      </c>
      <c r="I9" s="333" t="s">
        <v>610</v>
      </c>
      <c r="J9" s="518"/>
      <c r="K9" s="518"/>
      <c r="L9" s="519">
        <v>1000</v>
      </c>
      <c r="M9" s="587">
        <v>2021</v>
      </c>
      <c r="N9" s="521">
        <v>0</v>
      </c>
      <c r="O9" s="523">
        <v>1000</v>
      </c>
      <c r="P9" s="42">
        <v>0</v>
      </c>
      <c r="Q9" s="53">
        <v>1000</v>
      </c>
      <c r="R9" s="42">
        <v>0</v>
      </c>
      <c r="S9" s="25"/>
    </row>
    <row r="10" spans="1:20" ht="48" customHeight="1">
      <c r="A10" s="518">
        <v>2</v>
      </c>
      <c r="B10" s="518"/>
      <c r="C10" s="518">
        <v>6172</v>
      </c>
      <c r="D10" s="518">
        <v>6125</v>
      </c>
      <c r="E10" s="518">
        <v>61</v>
      </c>
      <c r="F10" s="518">
        <v>16</v>
      </c>
      <c r="G10" s="379" t="s">
        <v>608</v>
      </c>
      <c r="H10" s="333" t="s">
        <v>611</v>
      </c>
      <c r="I10" s="316" t="s">
        <v>612</v>
      </c>
      <c r="J10" s="518"/>
      <c r="K10" s="518"/>
      <c r="L10" s="519">
        <v>1000</v>
      </c>
      <c r="M10" s="587">
        <v>2021</v>
      </c>
      <c r="N10" s="521">
        <v>0</v>
      </c>
      <c r="O10" s="523">
        <v>1000</v>
      </c>
      <c r="P10" s="521">
        <v>0</v>
      </c>
      <c r="Q10" s="54">
        <v>1000</v>
      </c>
      <c r="R10" s="519">
        <v>0</v>
      </c>
      <c r="S10" s="25" t="s">
        <v>18</v>
      </c>
      <c r="T10" s="10" t="s">
        <v>20</v>
      </c>
    </row>
    <row r="11" spans="1:20" s="31" customFormat="1" ht="20.25" hidden="1">
      <c r="A11" s="55" t="s">
        <v>14</v>
      </c>
      <c r="B11" s="55"/>
      <c r="C11" s="55"/>
      <c r="D11" s="55"/>
      <c r="E11" s="55"/>
      <c r="F11" s="55"/>
      <c r="G11" s="55"/>
      <c r="H11" s="55"/>
      <c r="I11" s="56"/>
      <c r="J11" s="55"/>
      <c r="K11" s="55"/>
      <c r="L11" s="29">
        <f>SUM(L12:L14)</f>
        <v>0</v>
      </c>
      <c r="M11" s="40"/>
      <c r="N11" s="29">
        <f>SUM(N12:N14)</f>
        <v>0</v>
      </c>
      <c r="O11" s="29">
        <f>SUM(O12:O14)</f>
        <v>0</v>
      </c>
      <c r="P11" s="29">
        <f>SUM(P12:P14)</f>
        <v>0</v>
      </c>
      <c r="Q11" s="29">
        <f>SUM(Q12:Q14)</f>
        <v>0</v>
      </c>
      <c r="R11" s="29">
        <f>SUM(R12:R14)</f>
        <v>0</v>
      </c>
      <c r="S11" s="312"/>
    </row>
    <row r="12" spans="1:20" ht="50.25" hidden="1" customHeight="1">
      <c r="A12" s="518">
        <v>1</v>
      </c>
      <c r="B12" s="518"/>
      <c r="C12" s="518"/>
      <c r="D12" s="518"/>
      <c r="E12" s="518"/>
      <c r="F12" s="518"/>
      <c r="G12" s="524"/>
      <c r="H12" s="35"/>
      <c r="I12" s="522"/>
      <c r="J12" s="518"/>
      <c r="K12" s="518"/>
      <c r="L12" s="519">
        <f>N12+O12+R12</f>
        <v>0</v>
      </c>
      <c r="M12" s="37"/>
      <c r="N12" s="521"/>
      <c r="O12" s="523">
        <f>P12+Q12</f>
        <v>0</v>
      </c>
      <c r="P12" s="521"/>
      <c r="Q12" s="523"/>
      <c r="R12" s="519"/>
      <c r="S12" s="25"/>
      <c r="T12" s="10" t="s">
        <v>20</v>
      </c>
    </row>
    <row r="13" spans="1:20" s="34" customFormat="1" ht="38.25" hidden="1">
      <c r="A13" s="518">
        <v>2</v>
      </c>
      <c r="B13" s="518"/>
      <c r="C13" s="518"/>
      <c r="D13" s="518"/>
      <c r="E13" s="518"/>
      <c r="F13" s="518"/>
      <c r="G13" s="33"/>
      <c r="H13" s="35"/>
      <c r="I13" s="522"/>
      <c r="J13" s="518"/>
      <c r="K13" s="518"/>
      <c r="L13" s="519">
        <f>N13+O13+R13</f>
        <v>0</v>
      </c>
      <c r="M13" s="37"/>
      <c r="N13" s="521"/>
      <c r="O13" s="523">
        <f>P13+Q13</f>
        <v>0</v>
      </c>
      <c r="P13" s="521"/>
      <c r="Q13" s="523"/>
      <c r="R13" s="519"/>
      <c r="S13" s="32" t="s">
        <v>26</v>
      </c>
      <c r="T13" s="34" t="s">
        <v>21</v>
      </c>
    </row>
    <row r="14" spans="1:20" s="34" customFormat="1" ht="15.75" hidden="1">
      <c r="A14" s="518">
        <v>3</v>
      </c>
      <c r="B14" s="518"/>
      <c r="C14" s="518"/>
      <c r="D14" s="518"/>
      <c r="E14" s="518"/>
      <c r="F14" s="518"/>
      <c r="G14" s="33"/>
      <c r="H14" s="35"/>
      <c r="I14" s="522"/>
      <c r="J14" s="518"/>
      <c r="K14" s="518"/>
      <c r="L14" s="519">
        <f>N14+O14+R14</f>
        <v>0</v>
      </c>
      <c r="M14" s="37"/>
      <c r="N14" s="521"/>
      <c r="O14" s="523">
        <f>P14+Q14</f>
        <v>0</v>
      </c>
      <c r="P14" s="521">
        <v>0</v>
      </c>
      <c r="Q14" s="523"/>
      <c r="R14" s="519"/>
      <c r="S14" s="32"/>
    </row>
    <row r="15" spans="1:20" ht="35.25" customHeight="1">
      <c r="A15" s="478" t="s">
        <v>613</v>
      </c>
      <c r="B15" s="478"/>
      <c r="C15" s="478"/>
      <c r="D15" s="478"/>
      <c r="E15" s="478"/>
      <c r="F15" s="478"/>
      <c r="G15" s="478"/>
      <c r="H15" s="478"/>
      <c r="I15" s="478"/>
      <c r="J15" s="478"/>
      <c r="K15" s="478"/>
      <c r="L15" s="27">
        <f>+L11+L8</f>
        <v>2000</v>
      </c>
      <c r="M15" s="41"/>
      <c r="N15" s="27">
        <f>+N11+N8</f>
        <v>0</v>
      </c>
      <c r="O15" s="27">
        <f>+O11+O8</f>
        <v>2000</v>
      </c>
      <c r="P15" s="27">
        <f>+P11+P8</f>
        <v>0</v>
      </c>
      <c r="Q15" s="27">
        <f>+Q11+Q8</f>
        <v>2000</v>
      </c>
      <c r="R15" s="27">
        <f>+R11+R8</f>
        <v>0</v>
      </c>
      <c r="S15" s="24"/>
    </row>
    <row r="16" spans="1:20" s="6" customFormat="1">
      <c r="A16" s="5"/>
      <c r="B16" s="5"/>
      <c r="C16" s="5"/>
      <c r="D16" s="5"/>
      <c r="E16" s="5"/>
      <c r="F16" s="5"/>
      <c r="G16" s="5"/>
      <c r="H16" s="19"/>
      <c r="I16" s="5"/>
      <c r="J16" s="20"/>
      <c r="K16" s="16"/>
      <c r="L16" s="17"/>
      <c r="M16" s="45"/>
      <c r="N16" s="18"/>
      <c r="S16" s="15"/>
      <c r="T16" s="10"/>
    </row>
    <row r="17" spans="1:20" s="6" customFormat="1">
      <c r="A17" s="5"/>
      <c r="B17" s="5"/>
      <c r="C17" s="5"/>
      <c r="D17" s="5"/>
      <c r="E17" s="5"/>
      <c r="F17" s="5"/>
      <c r="G17" s="5"/>
      <c r="H17" s="5"/>
      <c r="I17" s="5"/>
      <c r="J17" s="21"/>
      <c r="K17" s="22"/>
      <c r="L17" s="23"/>
      <c r="M17" s="46"/>
      <c r="S17" s="15"/>
      <c r="T17" s="10"/>
    </row>
    <row r="18" spans="1:20" s="6" customFormat="1">
      <c r="A18" s="5"/>
      <c r="B18" s="5"/>
      <c r="C18" s="5"/>
      <c r="D18" s="5"/>
      <c r="E18" s="5"/>
      <c r="F18" s="5"/>
      <c r="G18" s="5"/>
      <c r="H18" s="5"/>
      <c r="I18" s="5"/>
      <c r="J18" s="21"/>
      <c r="K18" s="22"/>
      <c r="L18" s="23"/>
      <c r="M18" s="46"/>
      <c r="S18" s="15"/>
      <c r="T18" s="10"/>
    </row>
    <row r="19" spans="1:20" s="6" customFormat="1">
      <c r="A19" s="5"/>
      <c r="B19" s="5"/>
      <c r="C19" s="5"/>
      <c r="D19" s="5"/>
      <c r="E19" s="5"/>
      <c r="F19" s="5"/>
      <c r="G19" s="5"/>
      <c r="H19" s="5"/>
      <c r="I19" s="5"/>
      <c r="J19" s="10"/>
      <c r="K19" s="22"/>
      <c r="L19" s="23"/>
      <c r="M19" s="46"/>
      <c r="S19" s="15"/>
      <c r="T19" s="10"/>
    </row>
    <row r="20" spans="1:20" s="6" customFormat="1">
      <c r="A20" s="5"/>
      <c r="B20" s="5"/>
      <c r="C20" s="5"/>
      <c r="D20" s="5"/>
      <c r="E20" s="5"/>
      <c r="F20" s="5"/>
      <c r="G20" s="5"/>
      <c r="H20" s="5"/>
      <c r="I20" s="5"/>
      <c r="J20" s="10"/>
      <c r="K20" s="22"/>
      <c r="L20" s="23"/>
      <c r="M20" s="46"/>
      <c r="S20" s="15"/>
      <c r="T20" s="10"/>
    </row>
    <row r="21" spans="1:20" s="6" customFormat="1">
      <c r="A21" s="5"/>
      <c r="B21" s="5"/>
      <c r="C21" s="5"/>
      <c r="D21" s="5"/>
      <c r="E21" s="5"/>
      <c r="F21" s="5"/>
      <c r="G21" s="5"/>
      <c r="H21" s="5"/>
      <c r="I21" s="5"/>
      <c r="J21" s="10"/>
      <c r="K21" s="22"/>
      <c r="L21" s="23"/>
      <c r="M21" s="46"/>
      <c r="S21" s="15"/>
      <c r="T21" s="10"/>
    </row>
    <row r="22" spans="1:20" s="6" customFormat="1">
      <c r="A22" s="5"/>
      <c r="B22" s="5"/>
      <c r="C22" s="5"/>
      <c r="D22" s="5"/>
      <c r="E22" s="5"/>
      <c r="F22" s="5"/>
      <c r="G22" s="5"/>
      <c r="H22" s="5"/>
      <c r="I22" s="5"/>
      <c r="J22" s="10"/>
      <c r="K22" s="22"/>
      <c r="L22" s="23"/>
      <c r="M22" s="46"/>
      <c r="S22" s="15"/>
      <c r="T22" s="10"/>
    </row>
    <row r="23" spans="1:20" s="6" customFormat="1">
      <c r="A23" s="5"/>
      <c r="B23" s="5"/>
      <c r="C23" s="5"/>
      <c r="D23" s="5"/>
      <c r="E23" s="5"/>
      <c r="F23" s="5"/>
      <c r="G23" s="5"/>
      <c r="H23" s="5"/>
      <c r="I23" s="5"/>
      <c r="J23" s="10"/>
      <c r="K23" s="22"/>
      <c r="L23" s="23"/>
      <c r="M23" s="46"/>
      <c r="S23" s="15"/>
      <c r="T23" s="10"/>
    </row>
    <row r="24" spans="1:20" s="6" customFormat="1">
      <c r="A24" s="5"/>
      <c r="B24" s="5"/>
      <c r="C24" s="5"/>
      <c r="D24" s="5"/>
      <c r="E24" s="5"/>
      <c r="F24" s="5"/>
      <c r="G24" s="5"/>
      <c r="H24" s="5"/>
      <c r="I24" s="5"/>
      <c r="J24" s="10"/>
      <c r="K24" s="22"/>
      <c r="L24" s="23"/>
      <c r="M24" s="46"/>
      <c r="S24" s="15"/>
      <c r="T24" s="10"/>
    </row>
    <row r="25" spans="1:20" s="6" customFormat="1">
      <c r="A25" s="5"/>
      <c r="B25" s="5"/>
      <c r="C25" s="5"/>
      <c r="D25" s="5"/>
      <c r="E25" s="5"/>
      <c r="F25" s="5"/>
      <c r="G25" s="5"/>
      <c r="H25" s="5"/>
      <c r="I25" s="5"/>
      <c r="J25" s="10"/>
      <c r="K25" s="22"/>
      <c r="L25" s="23"/>
      <c r="M25" s="46"/>
      <c r="S25" s="15"/>
      <c r="T25" s="10"/>
    </row>
    <row r="26" spans="1:20" s="6" customFormat="1">
      <c r="A26" s="5"/>
      <c r="B26" s="5"/>
      <c r="C26" s="5"/>
      <c r="D26" s="5"/>
      <c r="E26" s="5"/>
      <c r="F26" s="5"/>
      <c r="G26" s="5"/>
      <c r="H26" s="5"/>
      <c r="I26" s="5"/>
      <c r="J26" s="10"/>
      <c r="K26" s="22"/>
      <c r="L26" s="23"/>
      <c r="M26" s="46"/>
      <c r="S26" s="15"/>
      <c r="T26" s="10"/>
    </row>
    <row r="27" spans="1:20" s="6" customFormat="1">
      <c r="A27" s="5"/>
      <c r="B27" s="5"/>
      <c r="C27" s="5"/>
      <c r="D27" s="5"/>
      <c r="E27" s="5"/>
      <c r="F27" s="5"/>
      <c r="G27" s="5"/>
      <c r="H27" s="5"/>
      <c r="I27" s="5"/>
      <c r="J27" s="10"/>
      <c r="K27" s="22"/>
      <c r="L27" s="23"/>
      <c r="M27" s="46"/>
      <c r="S27" s="15"/>
      <c r="T27" s="10"/>
    </row>
    <row r="28" spans="1:20" s="6" customFormat="1">
      <c r="A28" s="5"/>
      <c r="B28" s="5"/>
      <c r="C28" s="5"/>
      <c r="D28" s="5"/>
      <c r="E28" s="5"/>
      <c r="F28" s="5"/>
      <c r="G28" s="5"/>
      <c r="H28" s="5"/>
      <c r="I28" s="5"/>
      <c r="J28" s="10"/>
      <c r="K28" s="22"/>
      <c r="L28" s="23"/>
      <c r="M28" s="46"/>
      <c r="S28" s="15"/>
      <c r="T28" s="10"/>
    </row>
    <row r="29" spans="1:20" s="6" customFormat="1">
      <c r="A29" s="5"/>
      <c r="B29" s="5"/>
      <c r="C29" s="5"/>
      <c r="D29" s="5"/>
      <c r="E29" s="5"/>
      <c r="F29" s="5"/>
      <c r="G29" s="5"/>
      <c r="H29" s="5"/>
      <c r="I29" s="5"/>
      <c r="J29" s="10"/>
      <c r="K29" s="22"/>
      <c r="L29" s="23"/>
      <c r="M29" s="46"/>
      <c r="S29" s="15"/>
      <c r="T29" s="10"/>
    </row>
    <row r="30" spans="1:20" s="6" customFormat="1">
      <c r="A30" s="5"/>
      <c r="B30" s="5"/>
      <c r="C30" s="5"/>
      <c r="D30" s="5"/>
      <c r="E30" s="5"/>
      <c r="F30" s="5"/>
      <c r="G30" s="5"/>
      <c r="H30" s="5"/>
      <c r="I30" s="5"/>
      <c r="J30" s="10"/>
      <c r="K30" s="22"/>
      <c r="L30" s="23"/>
      <c r="M30" s="46"/>
      <c r="S30" s="15"/>
      <c r="T30" s="10"/>
    </row>
    <row r="31" spans="1:20" s="6" customFormat="1">
      <c r="A31" s="5"/>
      <c r="B31" s="5"/>
      <c r="C31" s="5"/>
      <c r="D31" s="5"/>
      <c r="E31" s="5"/>
      <c r="F31" s="5"/>
      <c r="G31" s="5"/>
      <c r="H31" s="5"/>
      <c r="I31" s="5"/>
      <c r="J31" s="10"/>
      <c r="K31" s="22"/>
      <c r="L31" s="23"/>
      <c r="M31" s="46"/>
      <c r="S31" s="15"/>
      <c r="T31" s="10"/>
    </row>
    <row r="32" spans="1:20" s="6" customFormat="1">
      <c r="A32" s="5"/>
      <c r="B32" s="5"/>
      <c r="C32" s="5"/>
      <c r="D32" s="5"/>
      <c r="E32" s="5"/>
      <c r="F32" s="5"/>
      <c r="G32" s="5"/>
      <c r="H32" s="5"/>
      <c r="I32" s="5"/>
      <c r="J32" s="10"/>
      <c r="K32" s="22"/>
      <c r="L32" s="23"/>
      <c r="M32" s="46"/>
      <c r="S32" s="15"/>
      <c r="T32" s="10"/>
    </row>
    <row r="33" spans="1:20" s="6" customFormat="1">
      <c r="A33" s="5"/>
      <c r="B33" s="5"/>
      <c r="C33" s="5"/>
      <c r="D33" s="5"/>
      <c r="E33" s="5"/>
      <c r="F33" s="5"/>
      <c r="G33" s="5"/>
      <c r="H33" s="5"/>
      <c r="I33" s="5"/>
      <c r="J33" s="10"/>
      <c r="K33" s="22"/>
      <c r="L33" s="23"/>
      <c r="M33" s="46"/>
      <c r="S33" s="15"/>
      <c r="T33" s="10"/>
    </row>
    <row r="34" spans="1:20" s="6" customFormat="1">
      <c r="A34" s="5"/>
      <c r="B34" s="5"/>
      <c r="C34" s="5"/>
      <c r="D34" s="5"/>
      <c r="E34" s="5"/>
      <c r="F34" s="5"/>
      <c r="G34" s="5"/>
      <c r="H34" s="5"/>
      <c r="I34" s="5"/>
      <c r="J34" s="10"/>
      <c r="K34" s="22"/>
      <c r="L34" s="23"/>
      <c r="M34" s="46"/>
      <c r="S34" s="15"/>
      <c r="T34" s="10"/>
    </row>
    <row r="35" spans="1:20" s="6" customFormat="1">
      <c r="A35" s="5"/>
      <c r="B35" s="5"/>
      <c r="C35" s="5"/>
      <c r="D35" s="5"/>
      <c r="E35" s="5"/>
      <c r="F35" s="5"/>
      <c r="G35" s="5"/>
      <c r="H35" s="5"/>
      <c r="I35" s="5"/>
      <c r="J35" s="10"/>
      <c r="K35" s="22"/>
      <c r="L35" s="23"/>
      <c r="M35" s="46"/>
      <c r="S35" s="15"/>
      <c r="T35" s="10"/>
    </row>
    <row r="36" spans="1:20" s="6" customFormat="1">
      <c r="A36" s="10"/>
      <c r="B36" s="10"/>
      <c r="C36" s="10"/>
      <c r="D36" s="10"/>
      <c r="E36" s="10"/>
      <c r="F36" s="10"/>
      <c r="G36" s="10"/>
      <c r="H36" s="10"/>
      <c r="I36" s="10"/>
      <c r="J36" s="10"/>
      <c r="K36" s="5"/>
      <c r="L36" s="23"/>
      <c r="M36" s="46"/>
      <c r="S36" s="15"/>
      <c r="T36" s="10"/>
    </row>
    <row r="37" spans="1:20" s="6" customFormat="1">
      <c r="A37" s="10"/>
      <c r="B37" s="10"/>
      <c r="C37" s="10"/>
      <c r="D37" s="10"/>
      <c r="E37" s="10"/>
      <c r="F37" s="10"/>
      <c r="G37" s="10"/>
      <c r="H37" s="10"/>
      <c r="I37" s="10"/>
      <c r="J37" s="10"/>
      <c r="K37" s="5"/>
      <c r="L37" s="23"/>
      <c r="M37" s="46"/>
      <c r="S37" s="15"/>
      <c r="T37" s="10"/>
    </row>
  </sheetData>
  <mergeCells count="18">
    <mergeCell ref="A5:R5"/>
    <mergeCell ref="A6:A7"/>
    <mergeCell ref="B6:B7"/>
    <mergeCell ref="C6:C7"/>
    <mergeCell ref="D6:D7"/>
    <mergeCell ref="E6:E7"/>
    <mergeCell ref="F6:F7"/>
    <mergeCell ref="G6:G7"/>
    <mergeCell ref="H6:H7"/>
    <mergeCell ref="I6:I7"/>
    <mergeCell ref="R6:R7"/>
    <mergeCell ref="S6:S7"/>
    <mergeCell ref="J6:J7"/>
    <mergeCell ref="K6:K7"/>
    <mergeCell ref="L6:L7"/>
    <mergeCell ref="M6:M7"/>
    <mergeCell ref="N6:N7"/>
    <mergeCell ref="O6:Q6"/>
  </mergeCells>
  <printOptions horizontalCentered="1"/>
  <pageMargins left="0.70866141732283472" right="0.70866141732283472" top="0.78740157480314965" bottom="0.78740157480314965" header="0.31496062992125984" footer="0.31496062992125984"/>
  <pageSetup paperSize="9" scale="48" firstPageNumber="143"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Z85"/>
  <sheetViews>
    <sheetView showGridLines="0" view="pageBreakPreview" zoomScale="70" zoomScaleNormal="70" zoomScaleSheetLayoutView="70" workbookViewId="0">
      <selection activeCell="C21" sqref="C21"/>
    </sheetView>
  </sheetViews>
  <sheetFormatPr defaultColWidth="9.140625" defaultRowHeight="15" outlineLevelCol="1"/>
  <cols>
    <col min="1" max="1" width="5.7109375" style="155" customWidth="1"/>
    <col min="2" max="2" width="6.28515625" style="155" hidden="1" customWidth="1"/>
    <col min="3" max="3" width="6" style="155" hidden="1" customWidth="1" outlineLevel="1"/>
    <col min="4" max="4" width="8" style="155" hidden="1" customWidth="1" outlineLevel="1"/>
    <col min="5" max="5" width="7.7109375" style="155" customWidth="1" outlineLevel="1"/>
    <col min="6" max="6" width="15.140625" style="155" hidden="1" customWidth="1" outlineLevel="1"/>
    <col min="7" max="7" width="68.7109375" style="155" customWidth="1" collapsed="1"/>
    <col min="8" max="8" width="53.28515625" style="155" customWidth="1"/>
    <col min="9" max="9" width="7.140625" style="155" customWidth="1"/>
    <col min="10" max="10" width="14.7109375" style="160" customWidth="1"/>
    <col min="11" max="12" width="14.85546875" style="158" customWidth="1"/>
    <col min="13" max="13" width="13.5703125" style="158" customWidth="1"/>
    <col min="14" max="14" width="16.5703125" style="158" customWidth="1"/>
    <col min="15" max="15" width="14.7109375" style="158" customWidth="1"/>
    <col min="16" max="17" width="16.7109375" style="158" customWidth="1"/>
    <col min="18" max="18" width="17" style="158" customWidth="1"/>
    <col min="19" max="19" width="16.85546875" style="158" customWidth="1"/>
    <col min="20" max="22" width="14.85546875" style="158" customWidth="1"/>
    <col min="23" max="23" width="14.42578125" style="158" customWidth="1"/>
    <col min="24" max="24" width="11.140625" style="157" hidden="1" customWidth="1"/>
    <col min="25" max="25" width="17.7109375" style="156" customWidth="1"/>
    <col min="26" max="16384" width="9.140625" style="155"/>
  </cols>
  <sheetData>
    <row r="1" spans="1:26" ht="18">
      <c r="A1" s="1" t="s">
        <v>643</v>
      </c>
      <c r="B1" s="2"/>
      <c r="C1" s="2"/>
      <c r="D1" s="2"/>
      <c r="E1" s="2"/>
      <c r="F1" s="214"/>
      <c r="G1" s="3"/>
      <c r="H1" s="4"/>
      <c r="I1" s="2"/>
      <c r="K1" s="157"/>
      <c r="N1" s="7"/>
      <c r="O1" s="7"/>
      <c r="Q1" s="7"/>
      <c r="R1" s="7"/>
      <c r="S1" s="7"/>
      <c r="T1" s="8"/>
      <c r="U1" s="199"/>
      <c r="V1" s="155"/>
      <c r="W1" s="155"/>
      <c r="X1" s="204"/>
      <c r="Y1" s="155"/>
    </row>
    <row r="2" spans="1:26" ht="18">
      <c r="A2" s="420" t="s">
        <v>195</v>
      </c>
      <c r="B2" s="11"/>
      <c r="C2" s="11"/>
      <c r="D2" s="421"/>
      <c r="E2" s="421"/>
      <c r="F2" s="208"/>
      <c r="G2" s="210" t="s">
        <v>644</v>
      </c>
      <c r="H2" s="419" t="s">
        <v>641</v>
      </c>
      <c r="I2" s="28"/>
      <c r="K2" s="157"/>
      <c r="N2" s="13"/>
      <c r="O2" s="13"/>
      <c r="Q2" s="13"/>
      <c r="R2" s="13"/>
      <c r="S2" s="13"/>
      <c r="T2" s="14"/>
      <c r="U2" s="199"/>
      <c r="V2" s="155"/>
      <c r="W2" s="155"/>
      <c r="X2" s="204"/>
      <c r="Y2" s="155"/>
    </row>
    <row r="3" spans="1:26" ht="15.75">
      <c r="A3" s="209"/>
      <c r="B3" s="12" t="s">
        <v>290</v>
      </c>
      <c r="C3" s="11"/>
      <c r="F3" s="208"/>
      <c r="G3" s="421" t="s">
        <v>17</v>
      </c>
      <c r="H3" s="207"/>
      <c r="I3" s="28"/>
      <c r="K3" s="157"/>
      <c r="N3" s="13"/>
      <c r="O3" s="13"/>
      <c r="Q3" s="13"/>
      <c r="R3" s="13"/>
      <c r="S3" s="13"/>
      <c r="T3" s="14"/>
      <c r="U3" s="199"/>
      <c r="V3" s="155"/>
      <c r="W3" s="155"/>
      <c r="X3" s="204"/>
      <c r="Y3" s="155"/>
    </row>
    <row r="4" spans="1:26" ht="17.45" customHeight="1">
      <c r="A4" s="202"/>
      <c r="B4" s="202"/>
      <c r="C4" s="202"/>
      <c r="D4" s="202"/>
      <c r="E4" s="202"/>
      <c r="F4" s="202"/>
      <c r="G4" s="202"/>
      <c r="H4" s="202"/>
      <c r="I4" s="202"/>
      <c r="J4" s="202"/>
      <c r="K4" s="202"/>
      <c r="L4" s="203"/>
      <c r="M4" s="202"/>
      <c r="N4" s="203"/>
      <c r="O4" s="202"/>
      <c r="P4" s="202"/>
      <c r="Q4" s="202"/>
      <c r="R4" s="202"/>
      <c r="S4" s="202"/>
      <c r="T4" s="202"/>
      <c r="U4" s="202"/>
      <c r="V4" s="202"/>
      <c r="W4" s="201" t="s">
        <v>19</v>
      </c>
      <c r="Z4" s="199"/>
    </row>
    <row r="5" spans="1:26" ht="25.5" customHeight="1">
      <c r="A5" s="632" t="s">
        <v>683</v>
      </c>
      <c r="B5" s="632"/>
      <c r="C5" s="632"/>
      <c r="D5" s="632"/>
      <c r="E5" s="632"/>
      <c r="F5" s="632"/>
      <c r="G5" s="632"/>
      <c r="H5" s="632"/>
      <c r="I5" s="632"/>
      <c r="J5" s="632"/>
      <c r="K5" s="632"/>
      <c r="L5" s="632"/>
      <c r="M5" s="632"/>
      <c r="N5" s="632"/>
      <c r="O5" s="632"/>
      <c r="P5" s="632"/>
      <c r="Q5" s="632"/>
      <c r="R5" s="632"/>
      <c r="S5" s="632"/>
      <c r="T5" s="632"/>
      <c r="U5" s="632"/>
      <c r="V5" s="632"/>
      <c r="W5" s="632"/>
      <c r="X5" s="632"/>
      <c r="Y5" s="632"/>
    </row>
    <row r="6" spans="1:26" ht="25.5" customHeight="1">
      <c r="A6" s="633" t="s">
        <v>0</v>
      </c>
      <c r="B6" s="633" t="s">
        <v>1</v>
      </c>
      <c r="C6" s="634" t="s">
        <v>284</v>
      </c>
      <c r="D6" s="634" t="s">
        <v>3</v>
      </c>
      <c r="E6" s="634" t="s">
        <v>22</v>
      </c>
      <c r="F6" s="634" t="s">
        <v>2</v>
      </c>
      <c r="G6" s="634" t="s">
        <v>6</v>
      </c>
      <c r="H6" s="635" t="s">
        <v>7</v>
      </c>
      <c r="I6" s="644" t="s">
        <v>8</v>
      </c>
      <c r="J6" s="635" t="s">
        <v>9</v>
      </c>
      <c r="K6" s="635" t="s">
        <v>15</v>
      </c>
      <c r="L6" s="635" t="s">
        <v>267</v>
      </c>
      <c r="M6" s="635" t="s">
        <v>266</v>
      </c>
      <c r="N6" s="635" t="s">
        <v>283</v>
      </c>
      <c r="O6" s="636" t="s">
        <v>265</v>
      </c>
      <c r="P6" s="654" t="s">
        <v>264</v>
      </c>
      <c r="Q6" s="654" t="s">
        <v>263</v>
      </c>
      <c r="R6" s="652" t="s">
        <v>261</v>
      </c>
      <c r="S6" s="652"/>
      <c r="T6" s="654" t="s">
        <v>282</v>
      </c>
      <c r="U6" s="652" t="s">
        <v>261</v>
      </c>
      <c r="V6" s="652"/>
      <c r="W6" s="636" t="s">
        <v>29</v>
      </c>
      <c r="X6" s="636" t="s">
        <v>246</v>
      </c>
      <c r="Y6" s="653" t="s">
        <v>11</v>
      </c>
    </row>
    <row r="7" spans="1:26" ht="81" customHeight="1">
      <c r="A7" s="633"/>
      <c r="B7" s="633"/>
      <c r="C7" s="634"/>
      <c r="D7" s="634"/>
      <c r="E7" s="634"/>
      <c r="F7" s="634"/>
      <c r="G7" s="634"/>
      <c r="H7" s="635"/>
      <c r="I7" s="644"/>
      <c r="J7" s="635"/>
      <c r="K7" s="635"/>
      <c r="L7" s="635"/>
      <c r="M7" s="635"/>
      <c r="N7" s="635"/>
      <c r="O7" s="636"/>
      <c r="P7" s="654"/>
      <c r="Q7" s="654"/>
      <c r="R7" s="511" t="s">
        <v>289</v>
      </c>
      <c r="S7" s="511" t="s">
        <v>281</v>
      </c>
      <c r="T7" s="654"/>
      <c r="U7" s="511" t="s">
        <v>257</v>
      </c>
      <c r="V7" s="511" t="s">
        <v>256</v>
      </c>
      <c r="W7" s="636"/>
      <c r="X7" s="636"/>
      <c r="Y7" s="653"/>
    </row>
    <row r="8" spans="1:26" s="185" customFormat="1" ht="25.5" customHeight="1">
      <c r="A8" s="55" t="s">
        <v>13</v>
      </c>
      <c r="B8" s="55"/>
      <c r="C8" s="55"/>
      <c r="D8" s="55"/>
      <c r="E8" s="55"/>
      <c r="F8" s="55"/>
      <c r="G8" s="55"/>
      <c r="H8" s="55"/>
      <c r="I8" s="55"/>
      <c r="J8" s="55"/>
      <c r="K8" s="29">
        <f>SUM(K9:K9)</f>
        <v>5520</v>
      </c>
      <c r="L8" s="29">
        <f>SUM(L9:L9)</f>
        <v>4770</v>
      </c>
      <c r="M8" s="29">
        <f>SUM(M9:M9)</f>
        <v>750</v>
      </c>
      <c r="N8" s="29"/>
      <c r="O8" s="29">
        <f t="shared" ref="O8:W8" si="0">SUM(O9:O9)</f>
        <v>520</v>
      </c>
      <c r="P8" s="198">
        <f t="shared" si="0"/>
        <v>2500</v>
      </c>
      <c r="Q8" s="198">
        <f t="shared" si="0"/>
        <v>2250</v>
      </c>
      <c r="R8" s="198">
        <f t="shared" si="0"/>
        <v>0</v>
      </c>
      <c r="S8" s="198">
        <f t="shared" si="0"/>
        <v>2250</v>
      </c>
      <c r="T8" s="198">
        <f t="shared" si="0"/>
        <v>250</v>
      </c>
      <c r="U8" s="198">
        <f t="shared" si="0"/>
        <v>250</v>
      </c>
      <c r="V8" s="198">
        <f t="shared" si="0"/>
        <v>0</v>
      </c>
      <c r="W8" s="29">
        <f t="shared" si="0"/>
        <v>2500</v>
      </c>
      <c r="X8" s="40"/>
      <c r="Y8" s="528"/>
    </row>
    <row r="9" spans="1:26" s="174" customFormat="1" ht="95.25" customHeight="1">
      <c r="A9" s="512">
        <v>1</v>
      </c>
      <c r="B9" s="193" t="s">
        <v>41</v>
      </c>
      <c r="C9" s="512">
        <v>6121</v>
      </c>
      <c r="D9" s="512">
        <v>3123</v>
      </c>
      <c r="E9" s="512">
        <v>61</v>
      </c>
      <c r="F9" s="217">
        <v>60001101355</v>
      </c>
      <c r="G9" s="408" t="s">
        <v>288</v>
      </c>
      <c r="H9" s="182" t="s">
        <v>287</v>
      </c>
      <c r="I9" s="181"/>
      <c r="J9" s="181" t="s">
        <v>47</v>
      </c>
      <c r="K9" s="516">
        <f>220+5300</f>
        <v>5520</v>
      </c>
      <c r="L9" s="516">
        <f>4770</f>
        <v>4770</v>
      </c>
      <c r="M9" s="516">
        <f>+K9-L9</f>
        <v>750</v>
      </c>
      <c r="N9" s="166" t="s">
        <v>286</v>
      </c>
      <c r="O9" s="178">
        <v>520</v>
      </c>
      <c r="P9" s="177">
        <f>Q9+T9</f>
        <v>2500</v>
      </c>
      <c r="Q9" s="441">
        <f>SUM(R9:S9)</f>
        <v>2250</v>
      </c>
      <c r="R9" s="178">
        <v>0</v>
      </c>
      <c r="S9" s="178">
        <v>2250</v>
      </c>
      <c r="T9" s="190">
        <f>+U9</f>
        <v>250</v>
      </c>
      <c r="U9" s="176">
        <v>250</v>
      </c>
      <c r="V9" s="176">
        <v>0</v>
      </c>
      <c r="W9" s="176">
        <f>K9-O9-P9</f>
        <v>2500</v>
      </c>
      <c r="X9" s="527">
        <v>2</v>
      </c>
      <c r="Y9" s="189" t="s">
        <v>285</v>
      </c>
    </row>
    <row r="10" spans="1:26" ht="35.450000000000003" customHeight="1">
      <c r="A10" s="417" t="s">
        <v>280</v>
      </c>
      <c r="B10" s="417"/>
      <c r="C10" s="417"/>
      <c r="D10" s="417"/>
      <c r="E10" s="417"/>
      <c r="F10" s="417"/>
      <c r="G10" s="417"/>
      <c r="H10" s="417"/>
      <c r="I10" s="417"/>
      <c r="J10" s="417"/>
      <c r="K10" s="27">
        <f>K8</f>
        <v>5520</v>
      </c>
      <c r="L10" s="27">
        <f>L8</f>
        <v>4770</v>
      </c>
      <c r="M10" s="27">
        <f>M8</f>
        <v>750</v>
      </c>
      <c r="N10" s="27"/>
      <c r="O10" s="27">
        <f t="shared" ref="O10:W10" si="1">O8</f>
        <v>520</v>
      </c>
      <c r="P10" s="27">
        <f t="shared" si="1"/>
        <v>2500</v>
      </c>
      <c r="Q10" s="27">
        <f t="shared" si="1"/>
        <v>2250</v>
      </c>
      <c r="R10" s="27">
        <f t="shared" si="1"/>
        <v>0</v>
      </c>
      <c r="S10" s="27">
        <f t="shared" si="1"/>
        <v>2250</v>
      </c>
      <c r="T10" s="27">
        <f t="shared" si="1"/>
        <v>250</v>
      </c>
      <c r="U10" s="27">
        <f t="shared" si="1"/>
        <v>250</v>
      </c>
      <c r="V10" s="27">
        <f t="shared" si="1"/>
        <v>0</v>
      </c>
      <c r="W10" s="27">
        <f t="shared" si="1"/>
        <v>2500</v>
      </c>
      <c r="X10" s="41"/>
      <c r="Y10" s="24"/>
    </row>
    <row r="11" spans="1:26" s="158" customFormat="1">
      <c r="A11" s="160"/>
      <c r="B11" s="160"/>
      <c r="C11" s="160"/>
      <c r="D11" s="160"/>
      <c r="E11" s="160"/>
      <c r="F11" s="160"/>
      <c r="G11" s="160"/>
      <c r="H11" s="160"/>
      <c r="I11" s="155"/>
      <c r="J11" s="162"/>
      <c r="K11" s="161"/>
      <c r="L11" s="161"/>
      <c r="M11" s="161"/>
      <c r="X11" s="157"/>
      <c r="Y11" s="156"/>
      <c r="Z11" s="155"/>
    </row>
    <row r="12" spans="1:26" s="158" customFormat="1">
      <c r="A12" s="160"/>
      <c r="B12" s="160"/>
      <c r="C12" s="160"/>
      <c r="D12" s="160"/>
      <c r="E12" s="160"/>
      <c r="F12" s="160"/>
      <c r="G12" s="160"/>
      <c r="H12" s="160"/>
      <c r="I12" s="155"/>
      <c r="J12" s="162"/>
      <c r="K12" s="161"/>
      <c r="L12" s="161"/>
      <c r="M12" s="161"/>
      <c r="X12" s="157"/>
      <c r="Y12" s="156"/>
      <c r="Z12" s="155"/>
    </row>
    <row r="13" spans="1:26" s="158" customFormat="1">
      <c r="A13" s="160"/>
      <c r="B13" s="160"/>
      <c r="C13" s="160"/>
      <c r="D13" s="160"/>
      <c r="E13" s="160"/>
      <c r="F13" s="160"/>
      <c r="G13" s="160"/>
      <c r="H13" s="160"/>
      <c r="I13" s="155"/>
      <c r="J13" s="162"/>
      <c r="K13" s="161"/>
      <c r="L13" s="161"/>
      <c r="M13" s="161"/>
      <c r="X13" s="157"/>
      <c r="Y13" s="156"/>
      <c r="Z13" s="155"/>
    </row>
    <row r="14" spans="1:26" s="158" customFormat="1">
      <c r="A14" s="160"/>
      <c r="B14" s="160"/>
      <c r="C14" s="160"/>
      <c r="D14" s="160"/>
      <c r="E14" s="160"/>
      <c r="F14" s="160"/>
      <c r="G14" s="160"/>
      <c r="H14" s="160"/>
      <c r="I14" s="155"/>
      <c r="J14" s="162"/>
      <c r="K14" s="161"/>
      <c r="L14" s="161"/>
      <c r="M14" s="161"/>
      <c r="X14" s="157"/>
      <c r="Y14" s="156"/>
      <c r="Z14" s="155"/>
    </row>
    <row r="15" spans="1:26" s="158" customFormat="1">
      <c r="A15" s="160"/>
      <c r="B15" s="160"/>
      <c r="C15" s="160"/>
      <c r="D15" s="160"/>
      <c r="E15" s="160"/>
      <c r="F15" s="160"/>
      <c r="G15" s="160"/>
      <c r="H15" s="160"/>
      <c r="I15" s="155"/>
      <c r="J15" s="162"/>
      <c r="K15" s="161"/>
      <c r="L15" s="161"/>
      <c r="M15" s="161"/>
      <c r="X15" s="157"/>
      <c r="Y15" s="156"/>
      <c r="Z15" s="155"/>
    </row>
    <row r="16" spans="1:26" s="158" customFormat="1">
      <c r="A16" s="160"/>
      <c r="B16" s="160"/>
      <c r="C16" s="160"/>
      <c r="D16" s="160"/>
      <c r="E16" s="160"/>
      <c r="F16" s="160"/>
      <c r="G16" s="160"/>
      <c r="H16" s="160"/>
      <c r="I16" s="155"/>
      <c r="J16" s="162"/>
      <c r="K16" s="161"/>
      <c r="L16" s="161"/>
      <c r="M16" s="161"/>
      <c r="X16" s="157"/>
      <c r="Y16" s="156"/>
      <c r="Z16" s="155"/>
    </row>
    <row r="17" spans="1:26" s="158" customFormat="1">
      <c r="A17" s="160"/>
      <c r="B17" s="160"/>
      <c r="C17" s="160"/>
      <c r="D17" s="160"/>
      <c r="E17" s="160"/>
      <c r="F17" s="160"/>
      <c r="G17" s="160"/>
      <c r="H17" s="160"/>
      <c r="I17" s="155"/>
      <c r="J17" s="162"/>
      <c r="K17" s="161"/>
      <c r="L17" s="161"/>
      <c r="M17" s="161"/>
      <c r="X17" s="157"/>
      <c r="Y17" s="156"/>
      <c r="Z17" s="155"/>
    </row>
    <row r="18" spans="1:26" s="158" customFormat="1">
      <c r="A18" s="160"/>
      <c r="B18" s="160"/>
      <c r="C18" s="160"/>
      <c r="D18" s="160"/>
      <c r="E18" s="160"/>
      <c r="F18" s="160"/>
      <c r="G18" s="160"/>
      <c r="H18" s="160"/>
      <c r="I18" s="155"/>
      <c r="J18" s="162"/>
      <c r="K18" s="161"/>
      <c r="L18" s="161"/>
      <c r="M18" s="161"/>
      <c r="X18" s="157"/>
      <c r="Y18" s="156"/>
      <c r="Z18" s="155"/>
    </row>
    <row r="19" spans="1:26" s="158" customFormat="1">
      <c r="A19" s="160"/>
      <c r="B19" s="160"/>
      <c r="C19" s="160"/>
      <c r="D19" s="160"/>
      <c r="E19" s="160"/>
      <c r="F19" s="160"/>
      <c r="G19" s="160"/>
      <c r="H19" s="160"/>
      <c r="I19" s="155"/>
      <c r="J19" s="162"/>
      <c r="K19" s="161"/>
      <c r="L19" s="161"/>
      <c r="M19" s="161"/>
      <c r="X19" s="157"/>
      <c r="Y19" s="156"/>
      <c r="Z19" s="155"/>
    </row>
    <row r="20" spans="1:26" s="158" customFormat="1">
      <c r="A20" s="160"/>
      <c r="B20" s="160"/>
      <c r="C20" s="160"/>
      <c r="D20" s="160"/>
      <c r="E20" s="160"/>
      <c r="F20" s="160"/>
      <c r="G20" s="160"/>
      <c r="H20" s="160"/>
      <c r="I20" s="155"/>
      <c r="J20" s="162"/>
      <c r="K20" s="161"/>
      <c r="L20" s="161"/>
      <c r="M20" s="161"/>
      <c r="X20" s="157"/>
      <c r="Y20" s="156"/>
      <c r="Z20" s="155"/>
    </row>
    <row r="21" spans="1:26" s="158" customFormat="1">
      <c r="A21" s="160"/>
      <c r="B21" s="160"/>
      <c r="C21" s="160"/>
      <c r="D21" s="160"/>
      <c r="E21" s="160"/>
      <c r="F21" s="160"/>
      <c r="G21" s="160"/>
      <c r="H21" s="160"/>
      <c r="I21" s="155"/>
      <c r="J21" s="162"/>
      <c r="K21" s="161"/>
      <c r="L21" s="161"/>
      <c r="M21" s="161"/>
      <c r="X21" s="157"/>
      <c r="Y21" s="156"/>
      <c r="Z21" s="155"/>
    </row>
    <row r="22" spans="1:26" s="158" customFormat="1">
      <c r="A22" s="160"/>
      <c r="B22" s="160"/>
      <c r="C22" s="160"/>
      <c r="D22" s="160"/>
      <c r="E22" s="160"/>
      <c r="F22" s="160"/>
      <c r="G22" s="160"/>
      <c r="H22" s="160"/>
      <c r="I22" s="155"/>
      <c r="J22" s="162"/>
      <c r="K22" s="161"/>
      <c r="L22" s="161"/>
      <c r="M22" s="161"/>
      <c r="X22" s="157"/>
      <c r="Y22" s="156"/>
      <c r="Z22" s="155"/>
    </row>
    <row r="23" spans="1:26" s="158" customFormat="1">
      <c r="A23" s="160"/>
      <c r="B23" s="160"/>
      <c r="C23" s="160"/>
      <c r="D23" s="160"/>
      <c r="E23" s="160"/>
      <c r="F23" s="160"/>
      <c r="G23" s="160"/>
      <c r="H23" s="160"/>
      <c r="I23" s="155"/>
      <c r="J23" s="160"/>
      <c r="K23" s="161"/>
      <c r="L23" s="161"/>
      <c r="M23" s="161"/>
      <c r="X23" s="157"/>
      <c r="Y23" s="156"/>
      <c r="Z23" s="155"/>
    </row>
    <row r="24" spans="1:26" s="158" customFormat="1">
      <c r="A24" s="160"/>
      <c r="B24" s="160"/>
      <c r="C24" s="160"/>
      <c r="D24" s="160"/>
      <c r="E24" s="160"/>
      <c r="F24" s="160"/>
      <c r="G24" s="160"/>
      <c r="H24" s="160"/>
      <c r="I24" s="155"/>
      <c r="J24" s="160"/>
      <c r="K24" s="161"/>
      <c r="L24" s="161"/>
      <c r="M24" s="161"/>
      <c r="X24" s="157"/>
      <c r="Y24" s="156"/>
      <c r="Z24" s="155"/>
    </row>
    <row r="25" spans="1:26" s="158" customFormat="1">
      <c r="A25" s="160"/>
      <c r="B25" s="160"/>
      <c r="C25" s="160"/>
      <c r="D25" s="160"/>
      <c r="E25" s="160"/>
      <c r="F25" s="160"/>
      <c r="G25" s="160"/>
      <c r="H25" s="160"/>
      <c r="I25" s="155"/>
      <c r="J25" s="160"/>
      <c r="K25" s="161"/>
      <c r="L25" s="161"/>
      <c r="M25" s="161"/>
      <c r="X25" s="157"/>
      <c r="Y25" s="156"/>
      <c r="Z25" s="155"/>
    </row>
    <row r="26" spans="1:26" s="158" customFormat="1">
      <c r="A26" s="160"/>
      <c r="B26" s="160"/>
      <c r="C26" s="160"/>
      <c r="D26" s="160"/>
      <c r="E26" s="160"/>
      <c r="F26" s="160"/>
      <c r="G26" s="160"/>
      <c r="H26" s="160"/>
      <c r="I26" s="155"/>
      <c r="J26" s="160"/>
      <c r="K26" s="161"/>
      <c r="L26" s="161"/>
      <c r="M26" s="161"/>
      <c r="X26" s="157"/>
      <c r="Y26" s="156"/>
      <c r="Z26" s="155"/>
    </row>
    <row r="27" spans="1:26" s="158" customFormat="1">
      <c r="A27" s="160"/>
      <c r="B27" s="160"/>
      <c r="C27" s="160"/>
      <c r="D27" s="160"/>
      <c r="E27" s="160"/>
      <c r="F27" s="160"/>
      <c r="G27" s="160"/>
      <c r="H27" s="160"/>
      <c r="I27" s="155"/>
      <c r="J27" s="160"/>
      <c r="K27" s="161"/>
      <c r="L27" s="161"/>
      <c r="M27" s="161"/>
      <c r="X27" s="157"/>
      <c r="Y27" s="156"/>
      <c r="Z27" s="155"/>
    </row>
    <row r="28" spans="1:26" s="158" customFormat="1">
      <c r="A28" s="160"/>
      <c r="B28" s="160"/>
      <c r="C28" s="160"/>
      <c r="D28" s="160"/>
      <c r="E28" s="160"/>
      <c r="F28" s="160"/>
      <c r="G28" s="160"/>
      <c r="H28" s="160"/>
      <c r="I28" s="155"/>
      <c r="J28" s="160"/>
      <c r="K28" s="161"/>
      <c r="L28" s="161"/>
      <c r="M28" s="161"/>
      <c r="X28" s="157"/>
      <c r="Y28" s="156"/>
      <c r="Z28" s="155"/>
    </row>
    <row r="29" spans="1:26" s="158" customFormat="1">
      <c r="A29" s="160"/>
      <c r="B29" s="160"/>
      <c r="C29" s="160"/>
      <c r="D29" s="160"/>
      <c r="E29" s="160"/>
      <c r="F29" s="160"/>
      <c r="G29" s="160"/>
      <c r="H29" s="160"/>
      <c r="I29" s="155"/>
      <c r="J29" s="160"/>
      <c r="K29" s="161"/>
      <c r="L29" s="161"/>
      <c r="M29" s="161"/>
      <c r="X29" s="157"/>
      <c r="Y29" s="156"/>
      <c r="Z29" s="155"/>
    </row>
    <row r="30" spans="1:26" s="158" customFormat="1">
      <c r="A30" s="160"/>
      <c r="B30" s="160"/>
      <c r="C30" s="160"/>
      <c r="D30" s="160"/>
      <c r="E30" s="160"/>
      <c r="F30" s="160"/>
      <c r="G30" s="160"/>
      <c r="H30" s="160"/>
      <c r="I30" s="155"/>
      <c r="J30" s="160"/>
      <c r="K30" s="161"/>
      <c r="L30" s="161"/>
      <c r="M30" s="161"/>
      <c r="X30" s="157"/>
      <c r="Y30" s="156"/>
      <c r="Z30" s="155"/>
    </row>
    <row r="31" spans="1:26" s="158" customFormat="1">
      <c r="A31" s="160"/>
      <c r="B31" s="160"/>
      <c r="C31" s="160"/>
      <c r="D31" s="160"/>
      <c r="E31" s="160"/>
      <c r="F31" s="160"/>
      <c r="G31" s="160"/>
      <c r="H31" s="160"/>
      <c r="I31" s="155"/>
      <c r="J31" s="160"/>
      <c r="K31" s="161"/>
      <c r="L31" s="161"/>
      <c r="M31" s="161"/>
      <c r="X31" s="157"/>
      <c r="Y31" s="156"/>
      <c r="Z31" s="155"/>
    </row>
    <row r="32" spans="1:26" s="158" customFormat="1">
      <c r="A32" s="160"/>
      <c r="B32" s="160"/>
      <c r="C32" s="160"/>
      <c r="D32" s="160"/>
      <c r="E32" s="160"/>
      <c r="F32" s="160"/>
      <c r="G32" s="160"/>
      <c r="H32" s="160"/>
      <c r="I32" s="155"/>
      <c r="J32" s="160"/>
      <c r="K32" s="161"/>
      <c r="L32" s="161"/>
      <c r="M32" s="161"/>
      <c r="X32" s="157"/>
      <c r="Y32" s="156"/>
      <c r="Z32" s="155"/>
    </row>
    <row r="33" spans="1:26" s="158" customFormat="1">
      <c r="A33" s="160"/>
      <c r="B33" s="160"/>
      <c r="C33" s="160"/>
      <c r="D33" s="160"/>
      <c r="E33" s="160"/>
      <c r="F33" s="160"/>
      <c r="G33" s="160"/>
      <c r="H33" s="160"/>
      <c r="I33" s="155"/>
      <c r="J33" s="160"/>
      <c r="K33" s="161"/>
      <c r="L33" s="161"/>
      <c r="M33" s="161"/>
      <c r="X33" s="157"/>
      <c r="Y33" s="156"/>
      <c r="Z33" s="155"/>
    </row>
    <row r="34" spans="1:26" s="158" customFormat="1">
      <c r="A34" s="155"/>
      <c r="B34" s="155"/>
      <c r="C34" s="155"/>
      <c r="D34" s="155"/>
      <c r="E34" s="155"/>
      <c r="F34" s="155"/>
      <c r="G34" s="155"/>
      <c r="H34" s="155"/>
      <c r="I34" s="155"/>
      <c r="J34" s="160"/>
      <c r="K34" s="161"/>
      <c r="L34" s="161"/>
      <c r="M34" s="161"/>
      <c r="X34" s="157"/>
      <c r="Y34" s="156"/>
      <c r="Z34" s="155"/>
    </row>
    <row r="35" spans="1:26" s="158" customFormat="1">
      <c r="A35" s="155"/>
      <c r="B35" s="155"/>
      <c r="C35" s="155"/>
      <c r="D35" s="155"/>
      <c r="E35" s="155"/>
      <c r="F35" s="155"/>
      <c r="G35" s="155"/>
      <c r="H35" s="155"/>
      <c r="I35" s="155"/>
      <c r="J35" s="160"/>
      <c r="K35" s="161"/>
      <c r="L35" s="161"/>
      <c r="M35" s="161"/>
      <c r="X35" s="157"/>
      <c r="Y35" s="156"/>
      <c r="Z35" s="155"/>
    </row>
    <row r="36" spans="1:26" s="158" customFormat="1">
      <c r="A36" s="155"/>
      <c r="B36" s="155"/>
      <c r="C36" s="155"/>
      <c r="D36" s="155"/>
      <c r="E36" s="155"/>
      <c r="F36" s="155"/>
      <c r="G36" s="155"/>
      <c r="H36" s="155"/>
      <c r="I36" s="155"/>
      <c r="J36" s="160"/>
      <c r="K36" s="161"/>
      <c r="L36" s="161"/>
      <c r="M36" s="161"/>
      <c r="X36" s="157"/>
      <c r="Y36" s="156"/>
      <c r="Z36" s="155"/>
    </row>
    <row r="37" spans="1:26" s="158" customFormat="1">
      <c r="A37" s="155"/>
      <c r="B37" s="155"/>
      <c r="C37" s="155"/>
      <c r="D37" s="155"/>
      <c r="E37" s="155"/>
      <c r="F37" s="155"/>
      <c r="G37" s="155"/>
      <c r="H37" s="155"/>
      <c r="I37" s="155"/>
      <c r="J37" s="160"/>
      <c r="K37" s="161"/>
      <c r="L37" s="161"/>
      <c r="M37" s="161"/>
      <c r="X37" s="157"/>
      <c r="Y37" s="156"/>
      <c r="Z37" s="155"/>
    </row>
    <row r="38" spans="1:26" s="158" customFormat="1">
      <c r="A38" s="155"/>
      <c r="B38" s="155"/>
      <c r="C38" s="155"/>
      <c r="D38" s="155"/>
      <c r="E38" s="155"/>
      <c r="F38" s="155"/>
      <c r="G38" s="155"/>
      <c r="H38" s="155"/>
      <c r="I38" s="155"/>
      <c r="J38" s="160"/>
      <c r="K38" s="161"/>
      <c r="L38" s="161"/>
      <c r="M38" s="161"/>
      <c r="X38" s="157"/>
      <c r="Y38" s="156"/>
      <c r="Z38" s="155"/>
    </row>
    <row r="39" spans="1:26" s="158" customFormat="1">
      <c r="A39" s="155"/>
      <c r="B39" s="155"/>
      <c r="C39" s="155"/>
      <c r="D39" s="155"/>
      <c r="E39" s="155"/>
      <c r="F39" s="155"/>
      <c r="G39" s="155"/>
      <c r="H39" s="155"/>
      <c r="I39" s="155"/>
      <c r="J39" s="160"/>
      <c r="K39" s="161"/>
      <c r="L39" s="161"/>
      <c r="M39" s="161"/>
      <c r="X39" s="157"/>
      <c r="Y39" s="156"/>
      <c r="Z39" s="155"/>
    </row>
    <row r="40" spans="1:26" s="158" customFormat="1">
      <c r="A40" s="155"/>
      <c r="B40" s="155"/>
      <c r="C40" s="155"/>
      <c r="D40" s="155"/>
      <c r="E40" s="155"/>
      <c r="F40" s="155"/>
      <c r="G40" s="155"/>
      <c r="H40" s="155"/>
      <c r="I40" s="155"/>
      <c r="J40" s="160"/>
      <c r="K40" s="161"/>
      <c r="L40" s="161"/>
      <c r="M40" s="161"/>
      <c r="X40" s="157"/>
      <c r="Y40" s="156"/>
      <c r="Z40" s="155"/>
    </row>
    <row r="41" spans="1:26" s="158" customFormat="1">
      <c r="A41" s="155"/>
      <c r="B41" s="155"/>
      <c r="C41" s="155"/>
      <c r="D41" s="155"/>
      <c r="E41" s="155"/>
      <c r="F41" s="155"/>
      <c r="G41" s="155"/>
      <c r="H41" s="155"/>
      <c r="I41" s="155"/>
      <c r="J41" s="160"/>
      <c r="K41" s="161"/>
      <c r="L41" s="161"/>
      <c r="M41" s="161"/>
      <c r="X41" s="157"/>
      <c r="Y41" s="156"/>
      <c r="Z41" s="155"/>
    </row>
    <row r="42" spans="1:26" s="158" customFormat="1">
      <c r="A42" s="155"/>
      <c r="B42" s="155"/>
      <c r="C42" s="155"/>
      <c r="D42" s="155"/>
      <c r="E42" s="155"/>
      <c r="F42" s="155"/>
      <c r="G42" s="155"/>
      <c r="H42" s="155"/>
      <c r="I42" s="155"/>
      <c r="J42" s="160"/>
      <c r="K42" s="161"/>
      <c r="L42" s="161"/>
      <c r="M42" s="161"/>
      <c r="X42" s="157"/>
      <c r="Y42" s="156"/>
      <c r="Z42" s="155"/>
    </row>
    <row r="43" spans="1:26" s="158" customFormat="1">
      <c r="A43" s="155"/>
      <c r="B43" s="155"/>
      <c r="C43" s="155"/>
      <c r="D43" s="155"/>
      <c r="E43" s="155"/>
      <c r="F43" s="155"/>
      <c r="G43" s="155"/>
      <c r="H43" s="155"/>
      <c r="I43" s="155"/>
      <c r="J43" s="160"/>
      <c r="K43" s="161"/>
      <c r="L43" s="161"/>
      <c r="M43" s="161"/>
      <c r="X43" s="157"/>
      <c r="Y43" s="156"/>
      <c r="Z43" s="155"/>
    </row>
    <row r="44" spans="1:26" s="158" customFormat="1">
      <c r="A44" s="155"/>
      <c r="B44" s="155"/>
      <c r="C44" s="155"/>
      <c r="D44" s="155"/>
      <c r="E44" s="155"/>
      <c r="F44" s="155"/>
      <c r="G44" s="155"/>
      <c r="H44" s="155"/>
      <c r="I44" s="155"/>
      <c r="J44" s="160"/>
      <c r="K44" s="161"/>
      <c r="L44" s="161"/>
      <c r="M44" s="161"/>
      <c r="X44" s="157"/>
      <c r="Y44" s="156"/>
      <c r="Z44" s="155"/>
    </row>
    <row r="45" spans="1:26" s="158" customFormat="1">
      <c r="A45" s="155"/>
      <c r="B45" s="155"/>
      <c r="C45" s="155"/>
      <c r="D45" s="155"/>
      <c r="E45" s="155"/>
      <c r="F45" s="155"/>
      <c r="G45" s="155"/>
      <c r="H45" s="155"/>
      <c r="I45" s="155"/>
      <c r="J45" s="160"/>
      <c r="K45" s="161"/>
      <c r="L45" s="161"/>
      <c r="M45" s="161"/>
      <c r="X45" s="157"/>
      <c r="Y45" s="156"/>
      <c r="Z45" s="155"/>
    </row>
    <row r="46" spans="1:26" s="158" customFormat="1">
      <c r="A46" s="155"/>
      <c r="B46" s="155"/>
      <c r="C46" s="155"/>
      <c r="D46" s="155"/>
      <c r="E46" s="155"/>
      <c r="F46" s="155"/>
      <c r="G46" s="155"/>
      <c r="H46" s="155"/>
      <c r="I46" s="155"/>
      <c r="J46" s="160"/>
      <c r="K46" s="161"/>
      <c r="L46" s="161"/>
      <c r="M46" s="161"/>
      <c r="X46" s="157"/>
      <c r="Y46" s="156"/>
      <c r="Z46" s="155"/>
    </row>
    <row r="47" spans="1:26" s="158" customFormat="1">
      <c r="A47" s="155"/>
      <c r="B47" s="155"/>
      <c r="C47" s="155"/>
      <c r="D47" s="155"/>
      <c r="E47" s="155"/>
      <c r="F47" s="155"/>
      <c r="G47" s="155"/>
      <c r="H47" s="155"/>
      <c r="I47" s="155"/>
      <c r="J47" s="160"/>
      <c r="K47" s="161"/>
      <c r="L47" s="161"/>
      <c r="M47" s="161"/>
      <c r="X47" s="157"/>
      <c r="Y47" s="156"/>
      <c r="Z47" s="155"/>
    </row>
    <row r="48" spans="1:26" s="158" customFormat="1">
      <c r="A48" s="155"/>
      <c r="B48" s="155"/>
      <c r="C48" s="155"/>
      <c r="D48" s="155"/>
      <c r="E48" s="155"/>
      <c r="F48" s="155"/>
      <c r="G48" s="155"/>
      <c r="H48" s="155"/>
      <c r="I48" s="155"/>
      <c r="J48" s="160"/>
      <c r="K48" s="161"/>
      <c r="L48" s="161"/>
      <c r="M48" s="161"/>
      <c r="X48" s="157"/>
      <c r="Y48" s="156"/>
      <c r="Z48" s="155"/>
    </row>
    <row r="49" spans="1:26" s="158" customFormat="1">
      <c r="A49" s="155"/>
      <c r="B49" s="155"/>
      <c r="C49" s="155"/>
      <c r="D49" s="155"/>
      <c r="E49" s="155"/>
      <c r="F49" s="155"/>
      <c r="G49" s="155"/>
      <c r="H49" s="155"/>
      <c r="I49" s="155"/>
      <c r="J49" s="160"/>
      <c r="K49" s="161"/>
      <c r="L49" s="161"/>
      <c r="M49" s="161"/>
      <c r="X49" s="157"/>
      <c r="Y49" s="156"/>
      <c r="Z49" s="155"/>
    </row>
    <row r="50" spans="1:26" s="158" customFormat="1">
      <c r="A50" s="155"/>
      <c r="B50" s="155"/>
      <c r="C50" s="155"/>
      <c r="D50" s="155"/>
      <c r="E50" s="155"/>
      <c r="F50" s="155"/>
      <c r="G50" s="155"/>
      <c r="H50" s="155"/>
      <c r="I50" s="155"/>
      <c r="J50" s="160"/>
      <c r="K50" s="161"/>
      <c r="L50" s="161"/>
      <c r="M50" s="161"/>
      <c r="X50" s="157"/>
      <c r="Y50" s="156"/>
      <c r="Z50" s="155"/>
    </row>
    <row r="51" spans="1:26" s="158" customFormat="1">
      <c r="A51" s="155"/>
      <c r="B51" s="155"/>
      <c r="C51" s="155"/>
      <c r="D51" s="155"/>
      <c r="E51" s="155"/>
      <c r="F51" s="155"/>
      <c r="G51" s="155"/>
      <c r="H51" s="155"/>
      <c r="I51" s="155"/>
      <c r="J51" s="160"/>
      <c r="K51" s="161"/>
      <c r="L51" s="161"/>
      <c r="M51" s="161"/>
      <c r="X51" s="157"/>
      <c r="Y51" s="156"/>
      <c r="Z51" s="155"/>
    </row>
    <row r="52" spans="1:26" s="158" customFormat="1">
      <c r="A52" s="155"/>
      <c r="B52" s="155"/>
      <c r="C52" s="155"/>
      <c r="D52" s="155"/>
      <c r="E52" s="155"/>
      <c r="F52" s="155"/>
      <c r="G52" s="155"/>
      <c r="H52" s="155"/>
      <c r="I52" s="155"/>
      <c r="J52" s="160"/>
      <c r="K52" s="161"/>
      <c r="L52" s="161"/>
      <c r="M52" s="161"/>
      <c r="X52" s="157"/>
      <c r="Y52" s="156"/>
      <c r="Z52" s="155"/>
    </row>
    <row r="53" spans="1:26" s="158" customFormat="1">
      <c r="A53" s="155"/>
      <c r="B53" s="155"/>
      <c r="C53" s="155"/>
      <c r="D53" s="155"/>
      <c r="E53" s="155"/>
      <c r="F53" s="155"/>
      <c r="G53" s="155"/>
      <c r="H53" s="155"/>
      <c r="I53" s="155"/>
      <c r="J53" s="160"/>
      <c r="K53" s="161"/>
      <c r="L53" s="161"/>
      <c r="M53" s="161"/>
      <c r="X53" s="157"/>
      <c r="Y53" s="156"/>
      <c r="Z53" s="155"/>
    </row>
    <row r="54" spans="1:26" s="158" customFormat="1">
      <c r="A54" s="155"/>
      <c r="B54" s="155"/>
      <c r="C54" s="155"/>
      <c r="D54" s="155"/>
      <c r="E54" s="155"/>
      <c r="F54" s="155"/>
      <c r="G54" s="155"/>
      <c r="H54" s="155"/>
      <c r="I54" s="155"/>
      <c r="J54" s="160"/>
      <c r="K54" s="161"/>
      <c r="L54" s="161"/>
      <c r="M54" s="161"/>
      <c r="X54" s="157"/>
      <c r="Y54" s="156"/>
      <c r="Z54" s="155"/>
    </row>
    <row r="55" spans="1:26" s="158" customFormat="1">
      <c r="A55" s="155"/>
      <c r="B55" s="155"/>
      <c r="C55" s="155"/>
      <c r="D55" s="155"/>
      <c r="E55" s="155"/>
      <c r="F55" s="155"/>
      <c r="G55" s="155"/>
      <c r="H55" s="155"/>
      <c r="I55" s="155"/>
      <c r="J55" s="160"/>
      <c r="K55" s="161"/>
      <c r="L55" s="161"/>
      <c r="M55" s="161"/>
      <c r="X55" s="157"/>
      <c r="Y55" s="156"/>
      <c r="Z55" s="155"/>
    </row>
    <row r="56" spans="1:26" s="158" customFormat="1">
      <c r="A56" s="155"/>
      <c r="B56" s="155"/>
      <c r="C56" s="155"/>
      <c r="D56" s="155"/>
      <c r="E56" s="155"/>
      <c r="F56" s="155"/>
      <c r="G56" s="155"/>
      <c r="H56" s="155"/>
      <c r="I56" s="155"/>
      <c r="J56" s="160"/>
      <c r="K56" s="161"/>
      <c r="L56" s="161"/>
      <c r="M56" s="161"/>
      <c r="X56" s="157"/>
      <c r="Y56" s="156"/>
      <c r="Z56" s="155"/>
    </row>
    <row r="57" spans="1:26" s="158" customFormat="1">
      <c r="A57" s="155"/>
      <c r="B57" s="155"/>
      <c r="C57" s="155"/>
      <c r="D57" s="155"/>
      <c r="E57" s="155"/>
      <c r="F57" s="155"/>
      <c r="G57" s="155"/>
      <c r="H57" s="155"/>
      <c r="I57" s="155"/>
      <c r="J57" s="160"/>
      <c r="K57" s="161"/>
      <c r="L57" s="161"/>
      <c r="M57" s="161"/>
      <c r="X57" s="157"/>
      <c r="Y57" s="156"/>
      <c r="Z57" s="155"/>
    </row>
    <row r="58" spans="1:26" s="158" customFormat="1">
      <c r="A58" s="155"/>
      <c r="B58" s="155"/>
      <c r="C58" s="155"/>
      <c r="D58" s="155"/>
      <c r="E58" s="155"/>
      <c r="F58" s="155"/>
      <c r="G58" s="155"/>
      <c r="H58" s="155"/>
      <c r="I58" s="155"/>
      <c r="J58" s="160"/>
      <c r="K58" s="161"/>
      <c r="L58" s="161"/>
      <c r="M58" s="161"/>
      <c r="X58" s="157"/>
      <c r="Y58" s="156"/>
      <c r="Z58" s="155"/>
    </row>
    <row r="59" spans="1:26" s="158" customFormat="1">
      <c r="A59" s="155"/>
      <c r="B59" s="155"/>
      <c r="C59" s="155"/>
      <c r="D59" s="155"/>
      <c r="E59" s="155"/>
      <c r="F59" s="155"/>
      <c r="G59" s="155"/>
      <c r="H59" s="155"/>
      <c r="I59" s="155"/>
      <c r="J59" s="160"/>
      <c r="K59" s="161"/>
      <c r="L59" s="161"/>
      <c r="M59" s="161"/>
      <c r="X59" s="157"/>
      <c r="Y59" s="156"/>
      <c r="Z59" s="155"/>
    </row>
    <row r="60" spans="1:26" s="158" customFormat="1">
      <c r="A60" s="155"/>
      <c r="B60" s="155"/>
      <c r="C60" s="155"/>
      <c r="D60" s="155"/>
      <c r="E60" s="155"/>
      <c r="F60" s="155"/>
      <c r="G60" s="155"/>
      <c r="H60" s="155"/>
      <c r="I60" s="155"/>
      <c r="J60" s="160"/>
      <c r="K60" s="161"/>
      <c r="L60" s="161"/>
      <c r="M60" s="161"/>
      <c r="X60" s="157"/>
      <c r="Y60" s="156"/>
      <c r="Z60" s="155"/>
    </row>
    <row r="61" spans="1:26" s="158" customFormat="1">
      <c r="A61" s="155"/>
      <c r="B61" s="155"/>
      <c r="C61" s="155"/>
      <c r="D61" s="155"/>
      <c r="E61" s="155"/>
      <c r="F61" s="155"/>
      <c r="G61" s="155"/>
      <c r="H61" s="155"/>
      <c r="I61" s="155"/>
      <c r="J61" s="160"/>
      <c r="K61" s="161"/>
      <c r="L61" s="161"/>
      <c r="M61" s="161"/>
      <c r="X61" s="157"/>
      <c r="Y61" s="156"/>
      <c r="Z61" s="155"/>
    </row>
    <row r="62" spans="1:26" s="158" customFormat="1">
      <c r="A62" s="155"/>
      <c r="B62" s="155"/>
      <c r="C62" s="155"/>
      <c r="D62" s="155"/>
      <c r="E62" s="155"/>
      <c r="F62" s="155"/>
      <c r="G62" s="155"/>
      <c r="H62" s="155"/>
      <c r="I62" s="155"/>
      <c r="J62" s="160"/>
      <c r="K62" s="161"/>
      <c r="L62" s="161"/>
      <c r="M62" s="161"/>
      <c r="X62" s="157"/>
      <c r="Y62" s="156"/>
      <c r="Z62" s="155"/>
    </row>
    <row r="63" spans="1:26" s="158" customFormat="1">
      <c r="A63" s="155"/>
      <c r="B63" s="155"/>
      <c r="C63" s="155"/>
      <c r="D63" s="155"/>
      <c r="E63" s="155"/>
      <c r="F63" s="155"/>
      <c r="G63" s="155"/>
      <c r="H63" s="155"/>
      <c r="I63" s="155"/>
      <c r="J63" s="160"/>
      <c r="K63" s="161"/>
      <c r="L63" s="161"/>
      <c r="M63" s="161"/>
      <c r="X63" s="157"/>
      <c r="Y63" s="156"/>
      <c r="Z63" s="155"/>
    </row>
    <row r="64" spans="1:26" s="158" customFormat="1">
      <c r="A64" s="155"/>
      <c r="B64" s="155"/>
      <c r="C64" s="155"/>
      <c r="D64" s="155"/>
      <c r="E64" s="155"/>
      <c r="F64" s="155"/>
      <c r="G64" s="155"/>
      <c r="H64" s="155"/>
      <c r="I64" s="155"/>
      <c r="J64" s="160"/>
      <c r="K64" s="161"/>
      <c r="L64" s="161"/>
      <c r="M64" s="161"/>
      <c r="X64" s="157"/>
      <c r="Y64" s="156"/>
      <c r="Z64" s="155"/>
    </row>
    <row r="65" spans="1:26" s="158" customFormat="1">
      <c r="A65" s="155"/>
      <c r="B65" s="155"/>
      <c r="C65" s="155"/>
      <c r="D65" s="155"/>
      <c r="E65" s="155"/>
      <c r="F65" s="155"/>
      <c r="G65" s="155"/>
      <c r="H65" s="155"/>
      <c r="I65" s="155"/>
      <c r="J65" s="160"/>
      <c r="K65" s="161"/>
      <c r="L65" s="161"/>
      <c r="M65" s="161"/>
      <c r="X65" s="157"/>
      <c r="Y65" s="156"/>
      <c r="Z65" s="155"/>
    </row>
    <row r="66" spans="1:26" s="158" customFormat="1">
      <c r="A66" s="155"/>
      <c r="B66" s="155"/>
      <c r="C66" s="155"/>
      <c r="D66" s="155"/>
      <c r="E66" s="155"/>
      <c r="F66" s="155"/>
      <c r="G66" s="155"/>
      <c r="H66" s="155"/>
      <c r="I66" s="155"/>
      <c r="J66" s="160"/>
      <c r="K66" s="161"/>
      <c r="L66" s="161"/>
      <c r="M66" s="161"/>
      <c r="X66" s="157"/>
      <c r="Y66" s="156"/>
      <c r="Z66" s="155"/>
    </row>
    <row r="67" spans="1:26" s="158" customFormat="1">
      <c r="A67" s="155"/>
      <c r="B67" s="155"/>
      <c r="C67" s="155"/>
      <c r="D67" s="155"/>
      <c r="E67" s="155"/>
      <c r="F67" s="155"/>
      <c r="G67" s="155"/>
      <c r="H67" s="155"/>
      <c r="I67" s="155"/>
      <c r="J67" s="160"/>
      <c r="K67" s="161"/>
      <c r="L67" s="161"/>
      <c r="M67" s="161"/>
      <c r="X67" s="157"/>
      <c r="Y67" s="156"/>
      <c r="Z67" s="155"/>
    </row>
    <row r="68" spans="1:26" s="158" customFormat="1">
      <c r="A68" s="155"/>
      <c r="B68" s="155"/>
      <c r="C68" s="155"/>
      <c r="D68" s="155"/>
      <c r="E68" s="155"/>
      <c r="F68" s="155"/>
      <c r="G68" s="155"/>
      <c r="H68" s="155"/>
      <c r="I68" s="155"/>
      <c r="J68" s="160"/>
      <c r="K68" s="161"/>
      <c r="L68" s="161"/>
      <c r="M68" s="161"/>
      <c r="X68" s="157"/>
      <c r="Y68" s="156"/>
      <c r="Z68" s="155"/>
    </row>
    <row r="69" spans="1:26" s="158" customFormat="1">
      <c r="A69" s="155"/>
      <c r="B69" s="155"/>
      <c r="C69" s="155"/>
      <c r="D69" s="155"/>
      <c r="E69" s="155"/>
      <c r="F69" s="155"/>
      <c r="G69" s="155"/>
      <c r="H69" s="155"/>
      <c r="I69" s="155"/>
      <c r="J69" s="160"/>
      <c r="K69" s="161"/>
      <c r="L69" s="161"/>
      <c r="M69" s="161"/>
      <c r="X69" s="157"/>
      <c r="Y69" s="156"/>
      <c r="Z69" s="155"/>
    </row>
    <row r="70" spans="1:26" s="158" customFormat="1">
      <c r="A70" s="155"/>
      <c r="B70" s="155"/>
      <c r="C70" s="155"/>
      <c r="D70" s="155"/>
      <c r="E70" s="155"/>
      <c r="F70" s="155"/>
      <c r="G70" s="155"/>
      <c r="H70" s="155"/>
      <c r="I70" s="155"/>
      <c r="J70" s="160"/>
      <c r="K70" s="161"/>
      <c r="L70" s="161"/>
      <c r="M70" s="161"/>
      <c r="X70" s="157"/>
      <c r="Y70" s="156"/>
      <c r="Z70" s="155"/>
    </row>
    <row r="71" spans="1:26" s="158" customFormat="1">
      <c r="A71" s="155"/>
      <c r="B71" s="155"/>
      <c r="C71" s="155"/>
      <c r="D71" s="155"/>
      <c r="E71" s="155"/>
      <c r="F71" s="155"/>
      <c r="G71" s="155"/>
      <c r="H71" s="155"/>
      <c r="I71" s="155"/>
      <c r="J71" s="160"/>
      <c r="K71" s="161"/>
      <c r="L71" s="161"/>
      <c r="M71" s="161"/>
      <c r="X71" s="157"/>
      <c r="Y71" s="156"/>
      <c r="Z71" s="155"/>
    </row>
    <row r="72" spans="1:26" s="158" customFormat="1">
      <c r="A72" s="155"/>
      <c r="B72" s="155"/>
      <c r="C72" s="155"/>
      <c r="D72" s="155"/>
      <c r="E72" s="155"/>
      <c r="F72" s="155"/>
      <c r="G72" s="155"/>
      <c r="H72" s="155"/>
      <c r="I72" s="155"/>
      <c r="J72" s="160"/>
      <c r="K72" s="161"/>
      <c r="L72" s="161"/>
      <c r="M72" s="161"/>
      <c r="X72" s="157"/>
      <c r="Y72" s="156"/>
      <c r="Z72" s="155"/>
    </row>
    <row r="73" spans="1:26" s="158" customFormat="1">
      <c r="A73" s="155"/>
      <c r="B73" s="155"/>
      <c r="C73" s="155"/>
      <c r="D73" s="155"/>
      <c r="E73" s="155"/>
      <c r="F73" s="155"/>
      <c r="G73" s="155"/>
      <c r="H73" s="155"/>
      <c r="I73" s="155"/>
      <c r="J73" s="160"/>
      <c r="K73" s="161"/>
      <c r="L73" s="161"/>
      <c r="M73" s="161"/>
      <c r="X73" s="157"/>
      <c r="Y73" s="156"/>
      <c r="Z73" s="155"/>
    </row>
    <row r="74" spans="1:26" s="158" customFormat="1">
      <c r="A74" s="155"/>
      <c r="B74" s="155"/>
      <c r="C74" s="155"/>
      <c r="D74" s="155"/>
      <c r="E74" s="155"/>
      <c r="F74" s="155"/>
      <c r="G74" s="155"/>
      <c r="H74" s="155"/>
      <c r="I74" s="155"/>
      <c r="J74" s="160"/>
      <c r="K74" s="161"/>
      <c r="L74" s="161"/>
      <c r="M74" s="161"/>
      <c r="X74" s="157"/>
      <c r="Y74" s="156"/>
      <c r="Z74" s="155"/>
    </row>
    <row r="75" spans="1:26" s="158" customFormat="1">
      <c r="A75" s="155"/>
      <c r="B75" s="155"/>
      <c r="C75" s="155"/>
      <c r="D75" s="155"/>
      <c r="E75" s="155"/>
      <c r="F75" s="155"/>
      <c r="G75" s="155"/>
      <c r="H75" s="155"/>
      <c r="I75" s="155"/>
      <c r="J75" s="160"/>
      <c r="K75" s="161"/>
      <c r="L75" s="161"/>
      <c r="M75" s="161"/>
      <c r="X75" s="157"/>
      <c r="Y75" s="156"/>
      <c r="Z75" s="155"/>
    </row>
    <row r="76" spans="1:26" s="158" customFormat="1">
      <c r="A76" s="155"/>
      <c r="B76" s="155"/>
      <c r="C76" s="155"/>
      <c r="D76" s="155"/>
      <c r="E76" s="155"/>
      <c r="F76" s="155"/>
      <c r="G76" s="155"/>
      <c r="H76" s="155"/>
      <c r="I76" s="155"/>
      <c r="J76" s="160"/>
      <c r="K76" s="161"/>
      <c r="L76" s="161"/>
      <c r="M76" s="161"/>
      <c r="X76" s="157"/>
      <c r="Y76" s="156"/>
      <c r="Z76" s="155"/>
    </row>
    <row r="77" spans="1:26" s="158" customFormat="1">
      <c r="A77" s="155"/>
      <c r="B77" s="155"/>
      <c r="C77" s="155"/>
      <c r="D77" s="155"/>
      <c r="E77" s="155"/>
      <c r="F77" s="155"/>
      <c r="G77" s="155"/>
      <c r="H77" s="155"/>
      <c r="I77" s="155"/>
      <c r="J77" s="160"/>
      <c r="K77" s="161"/>
      <c r="L77" s="161"/>
      <c r="M77" s="161"/>
      <c r="X77" s="157"/>
      <c r="Y77" s="156"/>
      <c r="Z77" s="155"/>
    </row>
    <row r="78" spans="1:26" s="158" customFormat="1">
      <c r="A78" s="155"/>
      <c r="B78" s="155"/>
      <c r="C78" s="155"/>
      <c r="D78" s="155"/>
      <c r="E78" s="155"/>
      <c r="F78" s="155"/>
      <c r="G78" s="155"/>
      <c r="H78" s="155"/>
      <c r="I78" s="155"/>
      <c r="J78" s="160"/>
      <c r="K78" s="161"/>
      <c r="L78" s="161"/>
      <c r="M78" s="161"/>
      <c r="X78" s="157"/>
      <c r="Y78" s="156"/>
      <c r="Z78" s="155"/>
    </row>
    <row r="79" spans="1:26" s="158" customFormat="1">
      <c r="A79" s="155"/>
      <c r="B79" s="155"/>
      <c r="C79" s="155"/>
      <c r="D79" s="155"/>
      <c r="E79" s="155"/>
      <c r="F79" s="155"/>
      <c r="G79" s="155"/>
      <c r="H79" s="155"/>
      <c r="I79" s="155"/>
      <c r="J79" s="160"/>
      <c r="K79" s="161"/>
      <c r="L79" s="161"/>
      <c r="M79" s="161"/>
      <c r="X79" s="157"/>
      <c r="Y79" s="156"/>
      <c r="Z79" s="155"/>
    </row>
    <row r="80" spans="1:26" s="158" customFormat="1">
      <c r="A80" s="155"/>
      <c r="B80" s="155"/>
      <c r="C80" s="155"/>
      <c r="D80" s="155"/>
      <c r="E80" s="155"/>
      <c r="F80" s="155"/>
      <c r="G80" s="155"/>
      <c r="H80" s="155"/>
      <c r="I80" s="155"/>
      <c r="J80" s="160"/>
      <c r="K80" s="161"/>
      <c r="L80" s="161"/>
      <c r="M80" s="161"/>
      <c r="X80" s="157"/>
      <c r="Y80" s="156"/>
      <c r="Z80" s="155"/>
    </row>
    <row r="81" spans="1:26" s="158" customFormat="1">
      <c r="A81" s="155"/>
      <c r="B81" s="155"/>
      <c r="C81" s="155"/>
      <c r="D81" s="155"/>
      <c r="E81" s="155"/>
      <c r="F81" s="155"/>
      <c r="G81" s="155"/>
      <c r="H81" s="155"/>
      <c r="I81" s="155"/>
      <c r="J81" s="160"/>
      <c r="K81" s="161"/>
      <c r="L81" s="161"/>
      <c r="M81" s="161"/>
      <c r="X81" s="157"/>
      <c r="Y81" s="156"/>
      <c r="Z81" s="155"/>
    </row>
    <row r="82" spans="1:26" s="158" customFormat="1">
      <c r="A82" s="155"/>
      <c r="B82" s="155"/>
      <c r="C82" s="155"/>
      <c r="D82" s="155"/>
      <c r="E82" s="155"/>
      <c r="F82" s="155"/>
      <c r="G82" s="155"/>
      <c r="H82" s="155"/>
      <c r="I82" s="155"/>
      <c r="J82" s="160"/>
      <c r="K82" s="161"/>
      <c r="L82" s="161"/>
      <c r="M82" s="161"/>
      <c r="X82" s="157"/>
      <c r="Y82" s="156"/>
      <c r="Z82" s="155"/>
    </row>
    <row r="83" spans="1:26" s="158" customFormat="1">
      <c r="A83" s="155"/>
      <c r="B83" s="155"/>
      <c r="C83" s="155"/>
      <c r="D83" s="155"/>
      <c r="E83" s="155"/>
      <c r="F83" s="155"/>
      <c r="G83" s="155"/>
      <c r="H83" s="155"/>
      <c r="I83" s="155"/>
      <c r="J83" s="160"/>
      <c r="K83" s="161"/>
      <c r="L83" s="161"/>
      <c r="M83" s="161"/>
      <c r="X83" s="157"/>
      <c r="Y83" s="156"/>
      <c r="Z83" s="155"/>
    </row>
    <row r="84" spans="1:26" s="158" customFormat="1">
      <c r="A84" s="155"/>
      <c r="B84" s="155"/>
      <c r="C84" s="155"/>
      <c r="D84" s="155"/>
      <c r="E84" s="155"/>
      <c r="F84" s="155"/>
      <c r="G84" s="155"/>
      <c r="H84" s="155"/>
      <c r="I84" s="155"/>
      <c r="J84" s="160"/>
      <c r="K84" s="161"/>
      <c r="L84" s="161"/>
      <c r="M84" s="161"/>
      <c r="X84" s="157"/>
      <c r="Y84" s="156"/>
      <c r="Z84" s="155"/>
    </row>
    <row r="85" spans="1:26" s="158" customFormat="1">
      <c r="A85" s="155"/>
      <c r="B85" s="155"/>
      <c r="C85" s="155"/>
      <c r="D85" s="155"/>
      <c r="E85" s="155"/>
      <c r="F85" s="155"/>
      <c r="G85" s="155"/>
      <c r="H85" s="155"/>
      <c r="I85" s="155"/>
      <c r="J85" s="160"/>
      <c r="K85" s="161"/>
      <c r="L85" s="161"/>
      <c r="M85" s="161"/>
      <c r="X85" s="157"/>
      <c r="Y85" s="156"/>
      <c r="Z85" s="155"/>
    </row>
  </sheetData>
  <mergeCells count="24">
    <mergeCell ref="A5:Y5"/>
    <mergeCell ref="A6:A7"/>
    <mergeCell ref="B6:B7"/>
    <mergeCell ref="C6:C7"/>
    <mergeCell ref="D6:D7"/>
    <mergeCell ref="E6:E7"/>
    <mergeCell ref="F6:F7"/>
    <mergeCell ref="G6:G7"/>
    <mergeCell ref="H6:H7"/>
    <mergeCell ref="I6:I7"/>
    <mergeCell ref="J6:J7"/>
    <mergeCell ref="N6:N7"/>
    <mergeCell ref="O6:O7"/>
    <mergeCell ref="M6:M7"/>
    <mergeCell ref="K6:K7"/>
    <mergeCell ref="L6:L7"/>
    <mergeCell ref="Y6:Y7"/>
    <mergeCell ref="P6:P7"/>
    <mergeCell ref="Q6:Q7"/>
    <mergeCell ref="R6:S6"/>
    <mergeCell ref="T6:T7"/>
    <mergeCell ref="U6:V6"/>
    <mergeCell ref="W6:W7"/>
    <mergeCell ref="X6:X7"/>
  </mergeCells>
  <printOptions horizontalCentered="1"/>
  <pageMargins left="0.70866141732283472" right="0.70866141732283472" top="0.78740157480314965" bottom="0.78740157480314965" header="0.31496062992125984" footer="0.31496062992125984"/>
  <pageSetup paperSize="9" scale="35" firstPageNumber="112"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Z87"/>
  <sheetViews>
    <sheetView showGridLines="0" view="pageBreakPreview" zoomScale="70" zoomScaleNormal="70" zoomScaleSheetLayoutView="70" workbookViewId="0">
      <selection activeCell="C21" sqref="C21"/>
    </sheetView>
  </sheetViews>
  <sheetFormatPr defaultColWidth="9.140625" defaultRowHeight="15" outlineLevelCol="1"/>
  <cols>
    <col min="1" max="1" width="5.7109375" style="155" customWidth="1"/>
    <col min="2" max="2" width="5.7109375" style="155" hidden="1" customWidth="1"/>
    <col min="3" max="3" width="11.42578125" style="155" hidden="1" customWidth="1" outlineLevel="1"/>
    <col min="4" max="4" width="6.42578125" style="155" hidden="1" customWidth="1" outlineLevel="1"/>
    <col min="5" max="5" width="7.7109375" style="155" customWidth="1" outlineLevel="1"/>
    <col min="6" max="6" width="15.28515625" style="155" hidden="1" customWidth="1" outlineLevel="1"/>
    <col min="7" max="7" width="64.140625" style="155" customWidth="1" collapsed="1"/>
    <col min="8" max="8" width="53.140625" style="155" customWidth="1"/>
    <col min="9" max="9" width="7.140625" style="155" customWidth="1"/>
    <col min="10" max="10" width="14.7109375" style="160" customWidth="1"/>
    <col min="11" max="12" width="14.85546875" style="158" customWidth="1"/>
    <col min="13" max="13" width="13.5703125" style="158" customWidth="1"/>
    <col min="14" max="14" width="18" style="158" customWidth="1"/>
    <col min="15" max="15" width="18.7109375" style="158" customWidth="1"/>
    <col min="16" max="16" width="16.85546875" style="158" customWidth="1"/>
    <col min="17" max="17" width="16.7109375" style="158" customWidth="1"/>
    <col min="18" max="18" width="16.85546875" style="158" customWidth="1"/>
    <col min="19" max="19" width="17.85546875" style="158" customWidth="1"/>
    <col min="20" max="22" width="14.85546875" style="158" customWidth="1"/>
    <col min="23" max="23" width="14.42578125" style="158" customWidth="1"/>
    <col min="24" max="24" width="10.28515625" style="157" hidden="1" customWidth="1"/>
    <col min="25" max="25" width="17.7109375" style="156" customWidth="1"/>
    <col min="26" max="16384" width="9.140625" style="155"/>
  </cols>
  <sheetData>
    <row r="1" spans="1:26" ht="18">
      <c r="A1" s="1" t="s">
        <v>643</v>
      </c>
      <c r="B1" s="2"/>
      <c r="C1" s="2"/>
      <c r="D1" s="2"/>
      <c r="E1" s="2"/>
      <c r="F1" s="214"/>
      <c r="G1" s="3"/>
      <c r="H1" s="4"/>
      <c r="I1" s="2"/>
      <c r="K1" s="157"/>
      <c r="N1" s="7"/>
      <c r="O1" s="7"/>
      <c r="Q1" s="7"/>
      <c r="R1" s="7"/>
      <c r="S1" s="7"/>
      <c r="T1" s="8"/>
      <c r="U1" s="199"/>
      <c r="V1" s="155"/>
      <c r="W1" s="155"/>
      <c r="X1" s="204"/>
      <c r="Y1" s="155"/>
    </row>
    <row r="2" spans="1:26" ht="18">
      <c r="A2" s="211" t="s">
        <v>645</v>
      </c>
      <c r="B2" s="11"/>
      <c r="C2" s="11"/>
      <c r="F2" s="208"/>
      <c r="G2" s="210" t="s">
        <v>644</v>
      </c>
      <c r="H2" s="419" t="s">
        <v>642</v>
      </c>
      <c r="I2" s="28"/>
      <c r="K2" s="157"/>
      <c r="N2" s="13"/>
      <c r="O2" s="13"/>
      <c r="Q2" s="13"/>
      <c r="R2" s="13"/>
      <c r="S2" s="13"/>
      <c r="T2" s="14"/>
      <c r="U2" s="199"/>
      <c r="V2" s="155"/>
      <c r="W2" s="155"/>
      <c r="X2" s="204"/>
      <c r="Y2" s="155"/>
    </row>
    <row r="3" spans="1:26" ht="15.75">
      <c r="A3" s="209"/>
      <c r="B3" s="12" t="s">
        <v>347</v>
      </c>
      <c r="C3" s="11"/>
      <c r="F3" s="208"/>
      <c r="G3" s="12" t="s">
        <v>17</v>
      </c>
      <c r="H3" s="207"/>
      <c r="I3" s="28"/>
      <c r="K3" s="157"/>
      <c r="N3" s="13"/>
      <c r="O3" s="13"/>
      <c r="Q3" s="13"/>
      <c r="R3" s="13"/>
      <c r="S3" s="13"/>
      <c r="T3" s="14"/>
      <c r="U3" s="199"/>
      <c r="V3" s="155"/>
      <c r="W3" s="155"/>
      <c r="X3" s="204"/>
      <c r="Y3" s="155"/>
    </row>
    <row r="4" spans="1:26" ht="17.45" customHeight="1">
      <c r="A4" s="202"/>
      <c r="B4" s="202"/>
      <c r="C4" s="202"/>
      <c r="D4" s="202"/>
      <c r="E4" s="202"/>
      <c r="F4" s="202"/>
      <c r="G4" s="202"/>
      <c r="H4" s="202"/>
      <c r="I4" s="202"/>
      <c r="J4" s="202"/>
      <c r="K4" s="202"/>
      <c r="L4" s="203"/>
      <c r="M4" s="202"/>
      <c r="N4" s="203"/>
      <c r="O4" s="202"/>
      <c r="P4" s="202"/>
      <c r="Q4" s="202"/>
      <c r="R4" s="202"/>
      <c r="S4" s="202"/>
      <c r="T4" s="202"/>
      <c r="U4" s="202"/>
      <c r="V4" s="202"/>
      <c r="W4" s="201" t="s">
        <v>19</v>
      </c>
      <c r="Z4" s="199"/>
    </row>
    <row r="5" spans="1:26" ht="25.5" customHeight="1">
      <c r="A5" s="665" t="s">
        <v>430</v>
      </c>
      <c r="B5" s="666"/>
      <c r="C5" s="666"/>
      <c r="D5" s="666"/>
      <c r="E5" s="666"/>
      <c r="F5" s="666"/>
      <c r="G5" s="666"/>
      <c r="H5" s="666"/>
      <c r="I5" s="666"/>
      <c r="J5" s="666"/>
      <c r="K5" s="666"/>
      <c r="L5" s="666"/>
      <c r="M5" s="666"/>
      <c r="N5" s="666"/>
      <c r="O5" s="666"/>
      <c r="P5" s="666"/>
      <c r="Q5" s="666"/>
      <c r="R5" s="666"/>
      <c r="S5" s="666"/>
      <c r="T5" s="666"/>
      <c r="U5" s="666"/>
      <c r="V5" s="666"/>
      <c r="W5" s="666"/>
      <c r="X5" s="666"/>
      <c r="Y5" s="667"/>
    </row>
    <row r="6" spans="1:26" ht="25.5" customHeight="1">
      <c r="A6" s="633" t="s">
        <v>0</v>
      </c>
      <c r="B6" s="633" t="s">
        <v>1</v>
      </c>
      <c r="C6" s="634" t="s">
        <v>284</v>
      </c>
      <c r="D6" s="634" t="s">
        <v>3</v>
      </c>
      <c r="E6" s="634" t="s">
        <v>22</v>
      </c>
      <c r="F6" s="634" t="s">
        <v>2</v>
      </c>
      <c r="G6" s="634" t="s">
        <v>6</v>
      </c>
      <c r="H6" s="635" t="s">
        <v>7</v>
      </c>
      <c r="I6" s="644" t="s">
        <v>8</v>
      </c>
      <c r="J6" s="635" t="s">
        <v>9</v>
      </c>
      <c r="K6" s="635" t="s">
        <v>15</v>
      </c>
      <c r="L6" s="635" t="s">
        <v>267</v>
      </c>
      <c r="M6" s="635" t="s">
        <v>266</v>
      </c>
      <c r="N6" s="635" t="s">
        <v>283</v>
      </c>
      <c r="O6" s="636" t="s">
        <v>265</v>
      </c>
      <c r="P6" s="654" t="s">
        <v>264</v>
      </c>
      <c r="Q6" s="654" t="s">
        <v>263</v>
      </c>
      <c r="R6" s="652" t="s">
        <v>261</v>
      </c>
      <c r="S6" s="652"/>
      <c r="T6" s="654" t="s">
        <v>262</v>
      </c>
      <c r="U6" s="652" t="s">
        <v>261</v>
      </c>
      <c r="V6" s="652"/>
      <c r="W6" s="636" t="s">
        <v>29</v>
      </c>
      <c r="X6" s="636" t="s">
        <v>246</v>
      </c>
      <c r="Y6" s="653" t="s">
        <v>11</v>
      </c>
    </row>
    <row r="7" spans="1:26" ht="81" customHeight="1">
      <c r="A7" s="633"/>
      <c r="B7" s="633"/>
      <c r="C7" s="634"/>
      <c r="D7" s="634"/>
      <c r="E7" s="634"/>
      <c r="F7" s="634"/>
      <c r="G7" s="634"/>
      <c r="H7" s="635"/>
      <c r="I7" s="644"/>
      <c r="J7" s="635"/>
      <c r="K7" s="635"/>
      <c r="L7" s="635"/>
      <c r="M7" s="635"/>
      <c r="N7" s="635"/>
      <c r="O7" s="636"/>
      <c r="P7" s="654"/>
      <c r="Q7" s="654"/>
      <c r="R7" s="511" t="s">
        <v>260</v>
      </c>
      <c r="S7" s="511" t="s">
        <v>281</v>
      </c>
      <c r="T7" s="654"/>
      <c r="U7" s="511" t="s">
        <v>257</v>
      </c>
      <c r="V7" s="511" t="s">
        <v>256</v>
      </c>
      <c r="W7" s="636"/>
      <c r="X7" s="636"/>
      <c r="Y7" s="653"/>
    </row>
    <row r="8" spans="1:26" s="185" customFormat="1" ht="25.5" customHeight="1">
      <c r="A8" s="55" t="s">
        <v>13</v>
      </c>
      <c r="B8" s="55"/>
      <c r="C8" s="55"/>
      <c r="D8" s="55"/>
      <c r="E8" s="55"/>
      <c r="F8" s="55"/>
      <c r="G8" s="55"/>
      <c r="H8" s="55"/>
      <c r="I8" s="55"/>
      <c r="J8" s="55"/>
      <c r="K8" s="29">
        <f>SUM(K9:K14)</f>
        <v>232634.2</v>
      </c>
      <c r="L8" s="29">
        <f>SUM(L9:L14)</f>
        <v>220929.79</v>
      </c>
      <c r="M8" s="29">
        <f>SUM(M9:M14)</f>
        <v>11704.410000000002</v>
      </c>
      <c r="N8" s="29"/>
      <c r="O8" s="29">
        <f t="shared" ref="O8:W8" si="0">SUM(O9:O14)</f>
        <v>0</v>
      </c>
      <c r="P8" s="29">
        <f t="shared" si="0"/>
        <v>3870</v>
      </c>
      <c r="Q8" s="29">
        <f t="shared" si="0"/>
        <v>649</v>
      </c>
      <c r="R8" s="29">
        <f t="shared" si="0"/>
        <v>649</v>
      </c>
      <c r="S8" s="29">
        <f t="shared" si="0"/>
        <v>0</v>
      </c>
      <c r="T8" s="29">
        <f t="shared" si="0"/>
        <v>3221</v>
      </c>
      <c r="U8" s="29">
        <f t="shared" si="0"/>
        <v>3221</v>
      </c>
      <c r="V8" s="29">
        <f t="shared" si="0"/>
        <v>0</v>
      </c>
      <c r="W8" s="29">
        <f t="shared" si="0"/>
        <v>228764.2</v>
      </c>
      <c r="X8" s="40"/>
      <c r="Y8" s="29"/>
    </row>
    <row r="9" spans="1:26" s="174" customFormat="1" ht="69" customHeight="1">
      <c r="A9" s="659">
        <v>1</v>
      </c>
      <c r="B9" s="193" t="s">
        <v>224</v>
      </c>
      <c r="C9" s="512"/>
      <c r="D9" s="512">
        <v>3299</v>
      </c>
      <c r="E9" s="512">
        <v>50</v>
      </c>
      <c r="F9" s="670">
        <v>60006101476</v>
      </c>
      <c r="G9" s="673" t="s">
        <v>429</v>
      </c>
      <c r="H9" s="660" t="s">
        <v>428</v>
      </c>
      <c r="I9" s="664"/>
      <c r="J9" s="659" t="s">
        <v>47</v>
      </c>
      <c r="K9" s="658">
        <v>30725</v>
      </c>
      <c r="L9" s="658">
        <f>0.95*K9</f>
        <v>29188.75</v>
      </c>
      <c r="M9" s="663">
        <f>0.05*K9</f>
        <v>1536.25</v>
      </c>
      <c r="N9" s="661" t="s">
        <v>427</v>
      </c>
      <c r="O9" s="655">
        <v>0</v>
      </c>
      <c r="P9" s="657">
        <f>+Q9+Q10+T9+T10</f>
        <v>842</v>
      </c>
      <c r="Q9" s="442">
        <f t="shared" ref="Q9:Q14" si="1">+R9+S9</f>
        <v>0</v>
      </c>
      <c r="R9" s="164">
        <v>0</v>
      </c>
      <c r="S9" s="164">
        <v>0</v>
      </c>
      <c r="T9" s="442">
        <f t="shared" ref="T9:T14" si="2">+U9+V9</f>
        <v>60</v>
      </c>
      <c r="U9" s="513">
        <v>60</v>
      </c>
      <c r="V9" s="164">
        <v>0</v>
      </c>
      <c r="W9" s="655">
        <f>K9-O9-P9</f>
        <v>29883</v>
      </c>
      <c r="X9" s="671">
        <v>2</v>
      </c>
      <c r="Y9" s="668" t="s">
        <v>426</v>
      </c>
    </row>
    <row r="10" spans="1:26" s="174" customFormat="1" ht="71.25" customHeight="1">
      <c r="A10" s="659"/>
      <c r="B10" s="512" t="s">
        <v>224</v>
      </c>
      <c r="C10" s="512"/>
      <c r="D10" s="512">
        <v>3299</v>
      </c>
      <c r="E10" s="512">
        <v>52</v>
      </c>
      <c r="F10" s="670"/>
      <c r="G10" s="673"/>
      <c r="H10" s="660"/>
      <c r="I10" s="664"/>
      <c r="J10" s="659"/>
      <c r="K10" s="658"/>
      <c r="L10" s="658"/>
      <c r="M10" s="663"/>
      <c r="N10" s="662"/>
      <c r="O10" s="655"/>
      <c r="P10" s="657"/>
      <c r="Q10" s="442">
        <f t="shared" si="1"/>
        <v>0</v>
      </c>
      <c r="R10" s="164">
        <v>0</v>
      </c>
      <c r="S10" s="164">
        <v>0</v>
      </c>
      <c r="T10" s="442">
        <f t="shared" si="2"/>
        <v>782</v>
      </c>
      <c r="U10" s="513">
        <f>308+474</f>
        <v>782</v>
      </c>
      <c r="V10" s="164">
        <v>0</v>
      </c>
      <c r="W10" s="656"/>
      <c r="X10" s="671"/>
      <c r="Y10" s="668"/>
    </row>
    <row r="11" spans="1:26" s="174" customFormat="1" ht="117" customHeight="1">
      <c r="A11" s="512">
        <v>2</v>
      </c>
      <c r="B11" s="512" t="s">
        <v>224</v>
      </c>
      <c r="C11" s="512">
        <v>5166</v>
      </c>
      <c r="D11" s="512">
        <v>3780</v>
      </c>
      <c r="E11" s="512">
        <v>51</v>
      </c>
      <c r="F11" s="275">
        <v>60011101479</v>
      </c>
      <c r="G11" s="514" t="s">
        <v>425</v>
      </c>
      <c r="H11" s="182" t="s">
        <v>424</v>
      </c>
      <c r="I11" s="181"/>
      <c r="J11" s="542" t="s">
        <v>47</v>
      </c>
      <c r="K11" s="515">
        <v>1444</v>
      </c>
      <c r="L11" s="515">
        <v>1300</v>
      </c>
      <c r="M11" s="516">
        <v>144</v>
      </c>
      <c r="N11" s="180" t="s">
        <v>423</v>
      </c>
      <c r="O11" s="513">
        <v>0</v>
      </c>
      <c r="P11" s="517">
        <f>+Q11+T11</f>
        <v>793</v>
      </c>
      <c r="Q11" s="442">
        <f t="shared" si="1"/>
        <v>649</v>
      </c>
      <c r="R11" s="164">
        <v>649</v>
      </c>
      <c r="S11" s="164">
        <v>0</v>
      </c>
      <c r="T11" s="442">
        <f t="shared" si="2"/>
        <v>144</v>
      </c>
      <c r="U11" s="513">
        <v>144</v>
      </c>
      <c r="V11" s="164">
        <v>0</v>
      </c>
      <c r="W11" s="513">
        <f>K11-O11-P11</f>
        <v>651</v>
      </c>
      <c r="X11" s="527">
        <v>2</v>
      </c>
      <c r="Y11" s="189" t="s">
        <v>422</v>
      </c>
    </row>
    <row r="12" spans="1:26" s="174" customFormat="1" ht="75" customHeight="1">
      <c r="A12" s="512">
        <v>3</v>
      </c>
      <c r="B12" s="512" t="s">
        <v>224</v>
      </c>
      <c r="C12" s="512">
        <v>5166</v>
      </c>
      <c r="D12" s="512">
        <v>6172</v>
      </c>
      <c r="E12" s="512">
        <v>51</v>
      </c>
      <c r="F12" s="512">
        <v>60013101452</v>
      </c>
      <c r="G12" s="183" t="s">
        <v>421</v>
      </c>
      <c r="H12" s="182" t="s">
        <v>420</v>
      </c>
      <c r="I12" s="191"/>
      <c r="J12" s="542" t="s">
        <v>47</v>
      </c>
      <c r="K12" s="515">
        <v>7322</v>
      </c>
      <c r="L12" s="515">
        <v>6955</v>
      </c>
      <c r="M12" s="516">
        <v>367</v>
      </c>
      <c r="N12" s="180" t="s">
        <v>419</v>
      </c>
      <c r="O12" s="164">
        <v>0</v>
      </c>
      <c r="P12" s="517">
        <f>+Q12+T12</f>
        <v>300</v>
      </c>
      <c r="Q12" s="442">
        <f t="shared" si="1"/>
        <v>0</v>
      </c>
      <c r="R12" s="164">
        <v>0</v>
      </c>
      <c r="S12" s="164">
        <v>0</v>
      </c>
      <c r="T12" s="442">
        <f t="shared" si="2"/>
        <v>300</v>
      </c>
      <c r="U12" s="513">
        <v>300</v>
      </c>
      <c r="V12" s="513">
        <v>0</v>
      </c>
      <c r="W12" s="513">
        <f>K12-O12-P12</f>
        <v>7022</v>
      </c>
      <c r="X12" s="527">
        <v>1</v>
      </c>
      <c r="Y12" s="189" t="s">
        <v>418</v>
      </c>
    </row>
    <row r="13" spans="1:26" s="174" customFormat="1" ht="63.75" customHeight="1">
      <c r="A13" s="659">
        <v>4</v>
      </c>
      <c r="B13" s="193" t="s">
        <v>224</v>
      </c>
      <c r="C13" s="512"/>
      <c r="D13" s="512">
        <v>3299</v>
      </c>
      <c r="E13" s="512">
        <v>50</v>
      </c>
      <c r="F13" s="670">
        <v>60006101480</v>
      </c>
      <c r="G13" s="673" t="s">
        <v>417</v>
      </c>
      <c r="H13" s="660" t="s">
        <v>416</v>
      </c>
      <c r="I13" s="664"/>
      <c r="J13" s="659" t="s">
        <v>47</v>
      </c>
      <c r="K13" s="658">
        <v>193143.2</v>
      </c>
      <c r="L13" s="658">
        <f>0.95*K13</f>
        <v>183486.04</v>
      </c>
      <c r="M13" s="663">
        <f>0.05*K13</f>
        <v>9657.1600000000017</v>
      </c>
      <c r="N13" s="661" t="s">
        <v>415</v>
      </c>
      <c r="O13" s="655">
        <v>0</v>
      </c>
      <c r="P13" s="657">
        <f>T13+T14+Q13+Q14</f>
        <v>1935</v>
      </c>
      <c r="Q13" s="442">
        <f t="shared" si="1"/>
        <v>0</v>
      </c>
      <c r="R13" s="164">
        <v>0</v>
      </c>
      <c r="S13" s="164">
        <v>0</v>
      </c>
      <c r="T13" s="442">
        <f t="shared" si="2"/>
        <v>100</v>
      </c>
      <c r="U13" s="513">
        <v>100</v>
      </c>
      <c r="V13" s="164">
        <v>0</v>
      </c>
      <c r="W13" s="655">
        <f>K13-O13-P13</f>
        <v>191208.2</v>
      </c>
      <c r="X13" s="672">
        <v>2</v>
      </c>
      <c r="Y13" s="668" t="s">
        <v>414</v>
      </c>
    </row>
    <row r="14" spans="1:26" s="174" customFormat="1" ht="71.25" customHeight="1">
      <c r="A14" s="659"/>
      <c r="B14" s="512" t="s">
        <v>224</v>
      </c>
      <c r="C14" s="512"/>
      <c r="D14" s="512">
        <v>3299</v>
      </c>
      <c r="E14" s="512">
        <v>52</v>
      </c>
      <c r="F14" s="670"/>
      <c r="G14" s="673"/>
      <c r="H14" s="660"/>
      <c r="I14" s="664"/>
      <c r="J14" s="659"/>
      <c r="K14" s="658"/>
      <c r="L14" s="658"/>
      <c r="M14" s="663"/>
      <c r="N14" s="662"/>
      <c r="O14" s="655"/>
      <c r="P14" s="657"/>
      <c r="Q14" s="442">
        <f t="shared" si="1"/>
        <v>0</v>
      </c>
      <c r="R14" s="164">
        <v>0</v>
      </c>
      <c r="S14" s="164">
        <v>0</v>
      </c>
      <c r="T14" s="442">
        <f t="shared" si="2"/>
        <v>1835</v>
      </c>
      <c r="U14" s="513">
        <v>1835</v>
      </c>
      <c r="V14" s="164">
        <v>0</v>
      </c>
      <c r="W14" s="656"/>
      <c r="X14" s="672"/>
      <c r="Y14" s="668"/>
    </row>
    <row r="15" spans="1:26" ht="35.450000000000003" customHeight="1">
      <c r="A15" s="669" t="s">
        <v>413</v>
      </c>
      <c r="B15" s="669"/>
      <c r="C15" s="669"/>
      <c r="D15" s="669"/>
      <c r="E15" s="669"/>
      <c r="F15" s="669"/>
      <c r="G15" s="669"/>
      <c r="H15" s="669"/>
      <c r="I15" s="669"/>
      <c r="J15" s="669"/>
      <c r="K15" s="27">
        <f>K8</f>
        <v>232634.2</v>
      </c>
      <c r="L15" s="27">
        <f>L8</f>
        <v>220929.79</v>
      </c>
      <c r="M15" s="27">
        <f>M8</f>
        <v>11704.410000000002</v>
      </c>
      <c r="N15" s="27"/>
      <c r="O15" s="27">
        <f t="shared" ref="O15:W15" si="3">O8</f>
        <v>0</v>
      </c>
      <c r="P15" s="27">
        <f t="shared" si="3"/>
        <v>3870</v>
      </c>
      <c r="Q15" s="27">
        <f t="shared" si="3"/>
        <v>649</v>
      </c>
      <c r="R15" s="27">
        <f t="shared" si="3"/>
        <v>649</v>
      </c>
      <c r="S15" s="27">
        <f t="shared" si="3"/>
        <v>0</v>
      </c>
      <c r="T15" s="27">
        <f t="shared" si="3"/>
        <v>3221</v>
      </c>
      <c r="U15" s="27">
        <f t="shared" si="3"/>
        <v>3221</v>
      </c>
      <c r="V15" s="27">
        <f t="shared" si="3"/>
        <v>0</v>
      </c>
      <c r="W15" s="27">
        <f t="shared" si="3"/>
        <v>228764.2</v>
      </c>
      <c r="X15" s="41"/>
      <c r="Y15" s="24"/>
    </row>
    <row r="16" spans="1:26" s="158" customFormat="1">
      <c r="A16" s="160"/>
      <c r="B16" s="160"/>
      <c r="C16" s="160"/>
      <c r="D16" s="160"/>
      <c r="E16" s="160"/>
      <c r="F16" s="160"/>
      <c r="G16" s="160"/>
      <c r="H16" s="160"/>
      <c r="I16" s="155"/>
      <c r="J16" s="162"/>
      <c r="K16" s="161"/>
      <c r="L16" s="161"/>
      <c r="M16" s="161"/>
      <c r="X16" s="157"/>
      <c r="Y16" s="156"/>
      <c r="Z16" s="155"/>
    </row>
    <row r="17" spans="1:26" s="158" customFormat="1">
      <c r="A17" s="160"/>
      <c r="B17" s="160"/>
      <c r="C17" s="160"/>
      <c r="D17" s="160"/>
      <c r="E17" s="160"/>
      <c r="F17" s="160"/>
      <c r="G17" s="160"/>
      <c r="H17" s="160"/>
      <c r="I17" s="155"/>
      <c r="J17" s="162"/>
      <c r="K17" s="161"/>
      <c r="L17" s="161"/>
      <c r="M17" s="161"/>
      <c r="X17" s="157"/>
      <c r="Y17" s="156"/>
      <c r="Z17" s="155"/>
    </row>
    <row r="18" spans="1:26" s="158" customFormat="1">
      <c r="A18" s="160"/>
      <c r="B18" s="160"/>
      <c r="C18" s="160"/>
      <c r="D18" s="160"/>
      <c r="E18" s="160"/>
      <c r="F18" s="160"/>
      <c r="G18" s="160"/>
      <c r="H18" s="160"/>
      <c r="I18" s="155"/>
      <c r="J18" s="162"/>
      <c r="K18" s="161"/>
      <c r="L18" s="161"/>
      <c r="M18" s="161"/>
      <c r="X18" s="157"/>
      <c r="Y18" s="156"/>
      <c r="Z18" s="155"/>
    </row>
    <row r="19" spans="1:26" s="158" customFormat="1">
      <c r="A19" s="160"/>
      <c r="B19" s="160"/>
      <c r="C19" s="160"/>
      <c r="D19" s="160"/>
      <c r="E19" s="160"/>
      <c r="F19" s="160"/>
      <c r="G19" s="160"/>
      <c r="H19" s="160"/>
      <c r="I19" s="155"/>
      <c r="J19" s="162"/>
      <c r="K19" s="161"/>
      <c r="L19" s="161"/>
      <c r="M19" s="161"/>
      <c r="X19" s="157"/>
      <c r="Y19" s="156"/>
      <c r="Z19" s="155"/>
    </row>
    <row r="20" spans="1:26" s="158" customFormat="1">
      <c r="A20" s="160"/>
      <c r="B20" s="160"/>
      <c r="C20" s="160"/>
      <c r="D20" s="160"/>
      <c r="E20" s="160"/>
      <c r="F20" s="160"/>
      <c r="G20" s="160"/>
      <c r="H20" s="160"/>
      <c r="I20" s="155"/>
      <c r="J20" s="162"/>
      <c r="K20" s="161"/>
      <c r="L20" s="161"/>
      <c r="M20" s="161"/>
      <c r="X20" s="157"/>
      <c r="Y20" s="156"/>
      <c r="Z20" s="155"/>
    </row>
    <row r="21" spans="1:26" s="158" customFormat="1">
      <c r="A21" s="160"/>
      <c r="B21" s="160"/>
      <c r="C21" s="160"/>
      <c r="D21" s="160"/>
      <c r="E21" s="160"/>
      <c r="F21" s="160"/>
      <c r="G21" s="160"/>
      <c r="H21" s="160"/>
      <c r="I21" s="155"/>
      <c r="J21" s="162"/>
      <c r="K21" s="161"/>
      <c r="L21" s="161"/>
      <c r="M21" s="161"/>
      <c r="X21" s="157"/>
      <c r="Y21" s="156"/>
      <c r="Z21" s="155"/>
    </row>
    <row r="22" spans="1:26" s="158" customFormat="1">
      <c r="A22" s="160"/>
      <c r="B22" s="160"/>
      <c r="C22" s="160"/>
      <c r="D22" s="160"/>
      <c r="E22" s="160"/>
      <c r="F22" s="160"/>
      <c r="G22" s="160"/>
      <c r="H22" s="160"/>
      <c r="I22" s="155"/>
      <c r="J22" s="162"/>
      <c r="K22" s="161"/>
      <c r="L22" s="161"/>
      <c r="M22" s="161"/>
      <c r="X22" s="157"/>
      <c r="Y22" s="156"/>
      <c r="Z22" s="155"/>
    </row>
    <row r="23" spans="1:26" s="158" customFormat="1">
      <c r="A23" s="160"/>
      <c r="B23" s="160"/>
      <c r="C23" s="160"/>
      <c r="D23" s="160"/>
      <c r="E23" s="160"/>
      <c r="F23" s="160"/>
      <c r="G23" s="160"/>
      <c r="H23" s="160"/>
      <c r="I23" s="155"/>
      <c r="J23" s="162"/>
      <c r="K23" s="161"/>
      <c r="L23" s="161"/>
      <c r="M23" s="161"/>
      <c r="X23" s="157"/>
      <c r="Y23" s="156"/>
      <c r="Z23" s="155"/>
    </row>
    <row r="24" spans="1:26" s="158" customFormat="1">
      <c r="A24" s="160"/>
      <c r="B24" s="160"/>
      <c r="C24" s="160"/>
      <c r="D24" s="160"/>
      <c r="E24" s="160"/>
      <c r="F24" s="160"/>
      <c r="G24" s="160"/>
      <c r="H24" s="160"/>
      <c r="I24" s="155"/>
      <c r="J24" s="162"/>
      <c r="K24" s="161"/>
      <c r="L24" s="161"/>
      <c r="M24" s="161"/>
      <c r="X24" s="157"/>
      <c r="Y24" s="156"/>
      <c r="Z24" s="155"/>
    </row>
    <row r="25" spans="1:26" s="158" customFormat="1">
      <c r="A25" s="160"/>
      <c r="B25" s="160"/>
      <c r="C25" s="160"/>
      <c r="D25" s="160"/>
      <c r="E25" s="160"/>
      <c r="F25" s="160"/>
      <c r="G25" s="160"/>
      <c r="H25" s="160"/>
      <c r="I25" s="155"/>
      <c r="J25" s="160"/>
      <c r="K25" s="161"/>
      <c r="L25" s="161"/>
      <c r="M25" s="161"/>
      <c r="X25" s="157"/>
      <c r="Y25" s="156"/>
      <c r="Z25" s="155"/>
    </row>
    <row r="26" spans="1:26" s="158" customFormat="1">
      <c r="A26" s="160"/>
      <c r="B26" s="160"/>
      <c r="C26" s="160"/>
      <c r="D26" s="160"/>
      <c r="E26" s="160"/>
      <c r="F26" s="160"/>
      <c r="G26" s="160"/>
      <c r="H26" s="160"/>
      <c r="I26" s="155"/>
      <c r="J26" s="160"/>
      <c r="K26" s="161"/>
      <c r="L26" s="161"/>
      <c r="M26" s="161"/>
      <c r="X26" s="157"/>
      <c r="Y26" s="156"/>
      <c r="Z26" s="155"/>
    </row>
    <row r="27" spans="1:26" s="158" customFormat="1">
      <c r="A27" s="160"/>
      <c r="B27" s="160"/>
      <c r="C27" s="160"/>
      <c r="D27" s="160"/>
      <c r="E27" s="160"/>
      <c r="F27" s="160"/>
      <c r="G27" s="160"/>
      <c r="H27" s="160"/>
      <c r="I27" s="155"/>
      <c r="J27" s="160"/>
      <c r="K27" s="161"/>
      <c r="L27" s="161"/>
      <c r="M27" s="161"/>
      <c r="X27" s="157"/>
      <c r="Y27" s="156"/>
      <c r="Z27" s="155"/>
    </row>
    <row r="28" spans="1:26" s="158" customFormat="1">
      <c r="A28" s="160"/>
      <c r="B28" s="160"/>
      <c r="C28" s="160"/>
      <c r="D28" s="160"/>
      <c r="E28" s="160"/>
      <c r="F28" s="160"/>
      <c r="G28" s="160"/>
      <c r="H28" s="160"/>
      <c r="I28" s="155"/>
      <c r="J28" s="160"/>
      <c r="K28" s="161"/>
      <c r="L28" s="161"/>
      <c r="M28" s="161"/>
      <c r="X28" s="157"/>
      <c r="Y28" s="156"/>
      <c r="Z28" s="155"/>
    </row>
    <row r="29" spans="1:26" s="158" customFormat="1">
      <c r="A29" s="160"/>
      <c r="B29" s="160"/>
      <c r="C29" s="160"/>
      <c r="D29" s="160"/>
      <c r="E29" s="160"/>
      <c r="F29" s="160"/>
      <c r="G29" s="160"/>
      <c r="H29" s="160"/>
      <c r="I29" s="155"/>
      <c r="J29" s="160"/>
      <c r="K29" s="161"/>
      <c r="L29" s="161"/>
      <c r="M29" s="161"/>
      <c r="X29" s="157"/>
      <c r="Y29" s="156"/>
      <c r="Z29" s="155"/>
    </row>
    <row r="30" spans="1:26" s="158" customFormat="1">
      <c r="A30" s="160"/>
      <c r="B30" s="160"/>
      <c r="C30" s="160"/>
      <c r="D30" s="160"/>
      <c r="E30" s="160"/>
      <c r="F30" s="160"/>
      <c r="G30" s="160"/>
      <c r="H30" s="160"/>
      <c r="I30" s="155"/>
      <c r="J30" s="160"/>
      <c r="K30" s="161"/>
      <c r="L30" s="161"/>
      <c r="M30" s="161"/>
      <c r="X30" s="157"/>
      <c r="Y30" s="156"/>
      <c r="Z30" s="155"/>
    </row>
    <row r="31" spans="1:26" s="158" customFormat="1">
      <c r="A31" s="160"/>
      <c r="B31" s="160"/>
      <c r="C31" s="160"/>
      <c r="D31" s="160"/>
      <c r="E31" s="160"/>
      <c r="F31" s="160"/>
      <c r="G31" s="160"/>
      <c r="H31" s="160"/>
      <c r="I31" s="155"/>
      <c r="J31" s="160"/>
      <c r="K31" s="161"/>
      <c r="L31" s="161"/>
      <c r="M31" s="161"/>
      <c r="X31" s="157"/>
      <c r="Y31" s="156"/>
      <c r="Z31" s="155"/>
    </row>
    <row r="32" spans="1:26" s="158" customFormat="1">
      <c r="A32" s="160"/>
      <c r="B32" s="160"/>
      <c r="C32" s="160"/>
      <c r="D32" s="160"/>
      <c r="E32" s="160"/>
      <c r="F32" s="160"/>
      <c r="G32" s="160"/>
      <c r="H32" s="160"/>
      <c r="I32" s="155"/>
      <c r="J32" s="160"/>
      <c r="K32" s="161"/>
      <c r="L32" s="161"/>
      <c r="M32" s="161"/>
      <c r="X32" s="157"/>
      <c r="Y32" s="156"/>
      <c r="Z32" s="155"/>
    </row>
    <row r="33" spans="1:26" s="158" customFormat="1">
      <c r="A33" s="160"/>
      <c r="B33" s="160"/>
      <c r="C33" s="160"/>
      <c r="D33" s="160"/>
      <c r="E33" s="160"/>
      <c r="F33" s="160"/>
      <c r="G33" s="160"/>
      <c r="H33" s="160"/>
      <c r="I33" s="155"/>
      <c r="J33" s="160"/>
      <c r="K33" s="161"/>
      <c r="L33" s="161"/>
      <c r="M33" s="161"/>
      <c r="X33" s="157"/>
      <c r="Y33" s="156"/>
      <c r="Z33" s="155"/>
    </row>
    <row r="34" spans="1:26" s="158" customFormat="1">
      <c r="A34" s="160"/>
      <c r="B34" s="160"/>
      <c r="C34" s="160"/>
      <c r="D34" s="160"/>
      <c r="E34" s="160"/>
      <c r="F34" s="160"/>
      <c r="G34" s="160"/>
      <c r="H34" s="160"/>
      <c r="I34" s="155"/>
      <c r="J34" s="160"/>
      <c r="K34" s="161"/>
      <c r="L34" s="161"/>
      <c r="M34" s="161"/>
      <c r="X34" s="157"/>
      <c r="Y34" s="156"/>
      <c r="Z34" s="155"/>
    </row>
    <row r="35" spans="1:26" s="158" customFormat="1">
      <c r="A35" s="160"/>
      <c r="B35" s="160"/>
      <c r="C35" s="160"/>
      <c r="D35" s="160"/>
      <c r="E35" s="160"/>
      <c r="F35" s="160"/>
      <c r="G35" s="160"/>
      <c r="H35" s="160"/>
      <c r="I35" s="155"/>
      <c r="J35" s="160"/>
      <c r="K35" s="161"/>
      <c r="L35" s="161"/>
      <c r="M35" s="161"/>
      <c r="X35" s="157"/>
      <c r="Y35" s="156"/>
      <c r="Z35" s="155"/>
    </row>
    <row r="36" spans="1:26" s="158" customFormat="1">
      <c r="A36" s="155"/>
      <c r="B36" s="155"/>
      <c r="C36" s="160"/>
      <c r="D36" s="155"/>
      <c r="E36" s="155"/>
      <c r="F36" s="155"/>
      <c r="G36" s="155"/>
      <c r="H36" s="155"/>
      <c r="I36" s="155"/>
      <c r="J36" s="160"/>
      <c r="K36" s="161"/>
      <c r="L36" s="161"/>
      <c r="M36" s="161"/>
      <c r="X36" s="157"/>
      <c r="Y36" s="156"/>
      <c r="Z36" s="155"/>
    </row>
    <row r="37" spans="1:26" s="158" customFormat="1">
      <c r="A37" s="155"/>
      <c r="B37" s="155"/>
      <c r="C37" s="155"/>
      <c r="D37" s="155"/>
      <c r="E37" s="155"/>
      <c r="F37" s="155"/>
      <c r="G37" s="155"/>
      <c r="H37" s="155"/>
      <c r="I37" s="155"/>
      <c r="J37" s="160"/>
      <c r="K37" s="161"/>
      <c r="L37" s="161"/>
      <c r="M37" s="161"/>
      <c r="X37" s="157"/>
      <c r="Y37" s="156"/>
      <c r="Z37" s="155"/>
    </row>
    <row r="38" spans="1:26" s="158" customFormat="1">
      <c r="A38" s="155"/>
      <c r="B38" s="155"/>
      <c r="C38" s="155"/>
      <c r="D38" s="155"/>
      <c r="E38" s="155"/>
      <c r="F38" s="155"/>
      <c r="G38" s="155"/>
      <c r="H38" s="155"/>
      <c r="I38" s="155"/>
      <c r="J38" s="160"/>
      <c r="K38" s="161"/>
      <c r="L38" s="161"/>
      <c r="M38" s="161"/>
      <c r="X38" s="157"/>
      <c r="Y38" s="156"/>
      <c r="Z38" s="155"/>
    </row>
    <row r="39" spans="1:26" s="158" customFormat="1">
      <c r="A39" s="155"/>
      <c r="B39" s="155"/>
      <c r="C39" s="155"/>
      <c r="D39" s="155"/>
      <c r="E39" s="155"/>
      <c r="F39" s="155"/>
      <c r="G39" s="155"/>
      <c r="H39" s="155"/>
      <c r="I39" s="155"/>
      <c r="J39" s="160"/>
      <c r="K39" s="161"/>
      <c r="L39" s="161"/>
      <c r="M39" s="161"/>
      <c r="X39" s="157"/>
      <c r="Y39" s="156"/>
      <c r="Z39" s="155"/>
    </row>
    <row r="40" spans="1:26" s="158" customFormat="1">
      <c r="A40" s="155"/>
      <c r="B40" s="155"/>
      <c r="C40" s="155"/>
      <c r="D40" s="155"/>
      <c r="E40" s="155"/>
      <c r="F40" s="155"/>
      <c r="G40" s="155"/>
      <c r="H40" s="155"/>
      <c r="I40" s="155"/>
      <c r="J40" s="160"/>
      <c r="K40" s="161"/>
      <c r="L40" s="161"/>
      <c r="M40" s="161"/>
      <c r="X40" s="157"/>
      <c r="Y40" s="156"/>
      <c r="Z40" s="155"/>
    </row>
    <row r="41" spans="1:26" s="158" customFormat="1">
      <c r="A41" s="155"/>
      <c r="B41" s="155"/>
      <c r="C41" s="155"/>
      <c r="D41" s="155"/>
      <c r="E41" s="155"/>
      <c r="F41" s="155"/>
      <c r="G41" s="155"/>
      <c r="H41" s="155"/>
      <c r="I41" s="155"/>
      <c r="J41" s="160"/>
      <c r="K41" s="161"/>
      <c r="L41" s="161"/>
      <c r="M41" s="161"/>
      <c r="X41" s="157"/>
      <c r="Y41" s="156"/>
      <c r="Z41" s="155"/>
    </row>
    <row r="42" spans="1:26" s="158" customFormat="1">
      <c r="A42" s="155"/>
      <c r="B42" s="155"/>
      <c r="C42" s="155"/>
      <c r="D42" s="155"/>
      <c r="E42" s="155"/>
      <c r="F42" s="155"/>
      <c r="G42" s="155"/>
      <c r="H42" s="155"/>
      <c r="I42" s="155"/>
      <c r="J42" s="160"/>
      <c r="K42" s="161"/>
      <c r="L42" s="161"/>
      <c r="M42" s="161"/>
      <c r="X42" s="157"/>
      <c r="Y42" s="156"/>
      <c r="Z42" s="155"/>
    </row>
    <row r="43" spans="1:26" s="158" customFormat="1">
      <c r="A43" s="155"/>
      <c r="B43" s="155"/>
      <c r="C43" s="155"/>
      <c r="D43" s="155"/>
      <c r="E43" s="155"/>
      <c r="F43" s="155"/>
      <c r="G43" s="155"/>
      <c r="H43" s="155"/>
      <c r="I43" s="155"/>
      <c r="J43" s="160"/>
      <c r="K43" s="161"/>
      <c r="L43" s="161"/>
      <c r="M43" s="161"/>
      <c r="X43" s="157"/>
      <c r="Y43" s="156"/>
      <c r="Z43" s="155"/>
    </row>
    <row r="44" spans="1:26" s="158" customFormat="1">
      <c r="A44" s="155"/>
      <c r="B44" s="155"/>
      <c r="C44" s="155"/>
      <c r="D44" s="155"/>
      <c r="E44" s="155"/>
      <c r="F44" s="155"/>
      <c r="G44" s="155"/>
      <c r="H44" s="155"/>
      <c r="I44" s="155"/>
      <c r="J44" s="160"/>
      <c r="K44" s="161"/>
      <c r="L44" s="161"/>
      <c r="M44" s="161"/>
      <c r="X44" s="157"/>
      <c r="Y44" s="156"/>
      <c r="Z44" s="155"/>
    </row>
    <row r="45" spans="1:26" s="158" customFormat="1">
      <c r="A45" s="155"/>
      <c r="B45" s="155"/>
      <c r="C45" s="155"/>
      <c r="D45" s="155"/>
      <c r="E45" s="155"/>
      <c r="F45" s="155"/>
      <c r="G45" s="155"/>
      <c r="H45" s="155"/>
      <c r="I45" s="155"/>
      <c r="J45" s="160"/>
      <c r="K45" s="161"/>
      <c r="L45" s="161"/>
      <c r="M45" s="161"/>
      <c r="X45" s="157"/>
      <c r="Y45" s="156"/>
      <c r="Z45" s="155"/>
    </row>
    <row r="46" spans="1:26" s="158" customFormat="1">
      <c r="A46" s="155"/>
      <c r="B46" s="155"/>
      <c r="C46" s="155"/>
      <c r="D46" s="155"/>
      <c r="E46" s="155"/>
      <c r="F46" s="155"/>
      <c r="G46" s="155"/>
      <c r="H46" s="155"/>
      <c r="I46" s="155"/>
      <c r="J46" s="160"/>
      <c r="K46" s="161"/>
      <c r="L46" s="161"/>
      <c r="M46" s="161"/>
      <c r="X46" s="157"/>
      <c r="Y46" s="156"/>
      <c r="Z46" s="155"/>
    </row>
    <row r="47" spans="1:26" s="158" customFormat="1">
      <c r="A47" s="155"/>
      <c r="B47" s="155"/>
      <c r="C47" s="155"/>
      <c r="D47" s="155"/>
      <c r="E47" s="155"/>
      <c r="F47" s="155"/>
      <c r="G47" s="155"/>
      <c r="H47" s="155"/>
      <c r="I47" s="155"/>
      <c r="J47" s="160"/>
      <c r="K47" s="161"/>
      <c r="L47" s="161"/>
      <c r="M47" s="161"/>
      <c r="X47" s="157"/>
      <c r="Y47" s="156"/>
      <c r="Z47" s="155"/>
    </row>
    <row r="48" spans="1:26" s="158" customFormat="1">
      <c r="A48" s="155"/>
      <c r="B48" s="155"/>
      <c r="C48" s="155"/>
      <c r="D48" s="155"/>
      <c r="E48" s="155"/>
      <c r="F48" s="155"/>
      <c r="G48" s="155"/>
      <c r="H48" s="155"/>
      <c r="I48" s="155"/>
      <c r="J48" s="160"/>
      <c r="K48" s="161"/>
      <c r="L48" s="161"/>
      <c r="M48" s="161"/>
      <c r="X48" s="157"/>
      <c r="Y48" s="156"/>
      <c r="Z48" s="155"/>
    </row>
    <row r="49" spans="1:26" s="158" customFormat="1">
      <c r="A49" s="155"/>
      <c r="B49" s="155"/>
      <c r="C49" s="155"/>
      <c r="D49" s="155"/>
      <c r="E49" s="155"/>
      <c r="F49" s="155"/>
      <c r="G49" s="155"/>
      <c r="H49" s="155"/>
      <c r="I49" s="155"/>
      <c r="J49" s="160"/>
      <c r="K49" s="161"/>
      <c r="L49" s="161"/>
      <c r="M49" s="161"/>
      <c r="X49" s="157"/>
      <c r="Y49" s="156"/>
      <c r="Z49" s="155"/>
    </row>
    <row r="50" spans="1:26" s="158" customFormat="1">
      <c r="A50" s="155"/>
      <c r="B50" s="155"/>
      <c r="C50" s="155"/>
      <c r="D50" s="155"/>
      <c r="E50" s="155"/>
      <c r="F50" s="155"/>
      <c r="G50" s="155"/>
      <c r="H50" s="155"/>
      <c r="I50" s="155"/>
      <c r="J50" s="160"/>
      <c r="K50" s="161"/>
      <c r="L50" s="161"/>
      <c r="M50" s="161"/>
      <c r="X50" s="157"/>
      <c r="Y50" s="156"/>
      <c r="Z50" s="155"/>
    </row>
    <row r="51" spans="1:26" s="158" customFormat="1">
      <c r="A51" s="155"/>
      <c r="B51" s="155"/>
      <c r="C51" s="155"/>
      <c r="D51" s="155"/>
      <c r="E51" s="155"/>
      <c r="F51" s="155"/>
      <c r="G51" s="155"/>
      <c r="H51" s="155"/>
      <c r="I51" s="155"/>
      <c r="J51" s="160"/>
      <c r="K51" s="161"/>
      <c r="L51" s="161"/>
      <c r="M51" s="161"/>
      <c r="X51" s="157"/>
      <c r="Y51" s="156"/>
      <c r="Z51" s="155"/>
    </row>
    <row r="52" spans="1:26" s="158" customFormat="1">
      <c r="A52" s="155"/>
      <c r="B52" s="155"/>
      <c r="C52" s="155"/>
      <c r="D52" s="155"/>
      <c r="E52" s="155"/>
      <c r="F52" s="155"/>
      <c r="G52" s="155"/>
      <c r="H52" s="155"/>
      <c r="I52" s="155"/>
      <c r="J52" s="160"/>
      <c r="K52" s="161"/>
      <c r="L52" s="161"/>
      <c r="M52" s="161"/>
      <c r="X52" s="157"/>
      <c r="Y52" s="156"/>
      <c r="Z52" s="155"/>
    </row>
    <row r="53" spans="1:26" s="158" customFormat="1">
      <c r="A53" s="155"/>
      <c r="B53" s="155"/>
      <c r="C53" s="155"/>
      <c r="D53" s="155"/>
      <c r="E53" s="155"/>
      <c r="F53" s="155"/>
      <c r="G53" s="155"/>
      <c r="H53" s="155"/>
      <c r="I53" s="155"/>
      <c r="J53" s="160"/>
      <c r="K53" s="161"/>
      <c r="L53" s="161"/>
      <c r="M53" s="161"/>
      <c r="X53" s="157"/>
      <c r="Y53" s="156"/>
      <c r="Z53" s="155"/>
    </row>
    <row r="54" spans="1:26" s="158" customFormat="1">
      <c r="A54" s="155"/>
      <c r="B54" s="155"/>
      <c r="C54" s="155"/>
      <c r="D54" s="155"/>
      <c r="E54" s="155"/>
      <c r="F54" s="155"/>
      <c r="G54" s="155"/>
      <c r="H54" s="155"/>
      <c r="I54" s="155"/>
      <c r="J54" s="160"/>
      <c r="K54" s="161"/>
      <c r="L54" s="161"/>
      <c r="M54" s="161"/>
      <c r="X54" s="157"/>
      <c r="Y54" s="156"/>
      <c r="Z54" s="155"/>
    </row>
    <row r="55" spans="1:26" s="158" customFormat="1">
      <c r="A55" s="155"/>
      <c r="B55" s="155"/>
      <c r="C55" s="155"/>
      <c r="D55" s="155"/>
      <c r="E55" s="155"/>
      <c r="F55" s="155"/>
      <c r="G55" s="155"/>
      <c r="H55" s="155"/>
      <c r="I55" s="155"/>
      <c r="J55" s="160"/>
      <c r="K55" s="161"/>
      <c r="L55" s="161"/>
      <c r="M55" s="161"/>
      <c r="X55" s="157"/>
      <c r="Y55" s="156"/>
      <c r="Z55" s="155"/>
    </row>
    <row r="56" spans="1:26" s="158" customFormat="1">
      <c r="A56" s="155"/>
      <c r="B56" s="155"/>
      <c r="C56" s="155"/>
      <c r="D56" s="155"/>
      <c r="E56" s="155"/>
      <c r="F56" s="155"/>
      <c r="G56" s="155"/>
      <c r="H56" s="155"/>
      <c r="I56" s="155"/>
      <c r="J56" s="160"/>
      <c r="K56" s="161"/>
      <c r="L56" s="161"/>
      <c r="M56" s="161"/>
      <c r="X56" s="157"/>
      <c r="Y56" s="156"/>
      <c r="Z56" s="155"/>
    </row>
    <row r="57" spans="1:26" s="158" customFormat="1">
      <c r="A57" s="155"/>
      <c r="B57" s="155"/>
      <c r="C57" s="155"/>
      <c r="D57" s="155"/>
      <c r="E57" s="155"/>
      <c r="F57" s="155"/>
      <c r="G57" s="155"/>
      <c r="H57" s="155"/>
      <c r="I57" s="155"/>
      <c r="J57" s="160"/>
      <c r="K57" s="161"/>
      <c r="L57" s="161"/>
      <c r="M57" s="161"/>
      <c r="X57" s="157"/>
      <c r="Y57" s="156"/>
      <c r="Z57" s="155"/>
    </row>
    <row r="58" spans="1:26" s="158" customFormat="1">
      <c r="A58" s="155"/>
      <c r="B58" s="155"/>
      <c r="C58" s="155"/>
      <c r="D58" s="155"/>
      <c r="E58" s="155"/>
      <c r="F58" s="155"/>
      <c r="G58" s="155"/>
      <c r="H58" s="155"/>
      <c r="I58" s="155"/>
      <c r="J58" s="160"/>
      <c r="K58" s="161"/>
      <c r="L58" s="161"/>
      <c r="M58" s="161"/>
      <c r="X58" s="157"/>
      <c r="Y58" s="156"/>
      <c r="Z58" s="155"/>
    </row>
    <row r="59" spans="1:26" s="158" customFormat="1">
      <c r="A59" s="155"/>
      <c r="B59" s="155"/>
      <c r="C59" s="155"/>
      <c r="D59" s="155"/>
      <c r="E59" s="155"/>
      <c r="F59" s="155"/>
      <c r="G59" s="155"/>
      <c r="H59" s="155"/>
      <c r="I59" s="155"/>
      <c r="J59" s="160"/>
      <c r="K59" s="161"/>
      <c r="L59" s="161"/>
      <c r="M59" s="161"/>
      <c r="X59" s="157"/>
      <c r="Y59" s="156"/>
      <c r="Z59" s="155"/>
    </row>
    <row r="60" spans="1:26" s="158" customFormat="1">
      <c r="A60" s="155"/>
      <c r="B60" s="155"/>
      <c r="C60" s="155"/>
      <c r="D60" s="155"/>
      <c r="E60" s="155"/>
      <c r="F60" s="155"/>
      <c r="G60" s="155"/>
      <c r="H60" s="155"/>
      <c r="I60" s="155"/>
      <c r="J60" s="160"/>
      <c r="K60" s="161"/>
      <c r="L60" s="161"/>
      <c r="M60" s="161"/>
      <c r="X60" s="157"/>
      <c r="Y60" s="156"/>
      <c r="Z60" s="155"/>
    </row>
    <row r="61" spans="1:26" s="158" customFormat="1">
      <c r="A61" s="155"/>
      <c r="B61" s="155"/>
      <c r="C61" s="155"/>
      <c r="D61" s="155"/>
      <c r="E61" s="155"/>
      <c r="F61" s="155"/>
      <c r="G61" s="155"/>
      <c r="H61" s="155"/>
      <c r="I61" s="155"/>
      <c r="J61" s="160"/>
      <c r="K61" s="161"/>
      <c r="L61" s="161"/>
      <c r="M61" s="161"/>
      <c r="X61" s="157"/>
      <c r="Y61" s="156"/>
      <c r="Z61" s="155"/>
    </row>
    <row r="62" spans="1:26" s="158" customFormat="1">
      <c r="A62" s="155"/>
      <c r="B62" s="155"/>
      <c r="C62" s="155"/>
      <c r="D62" s="155"/>
      <c r="E62" s="155"/>
      <c r="F62" s="155"/>
      <c r="G62" s="155"/>
      <c r="H62" s="155"/>
      <c r="I62" s="155"/>
      <c r="J62" s="160"/>
      <c r="K62" s="161"/>
      <c r="L62" s="161"/>
      <c r="M62" s="161"/>
      <c r="X62" s="157"/>
      <c r="Y62" s="156"/>
      <c r="Z62" s="155"/>
    </row>
    <row r="63" spans="1:26" s="158" customFormat="1">
      <c r="A63" s="155"/>
      <c r="B63" s="155"/>
      <c r="C63" s="155"/>
      <c r="D63" s="155"/>
      <c r="E63" s="155"/>
      <c r="F63" s="155"/>
      <c r="G63" s="155"/>
      <c r="H63" s="155"/>
      <c r="I63" s="155"/>
      <c r="J63" s="160"/>
      <c r="K63" s="161"/>
      <c r="L63" s="161"/>
      <c r="M63" s="161"/>
      <c r="X63" s="157"/>
      <c r="Y63" s="156"/>
      <c r="Z63" s="155"/>
    </row>
    <row r="64" spans="1:26" s="158" customFormat="1">
      <c r="A64" s="155"/>
      <c r="B64" s="155"/>
      <c r="C64" s="155"/>
      <c r="D64" s="155"/>
      <c r="E64" s="155"/>
      <c r="F64" s="155"/>
      <c r="G64" s="155"/>
      <c r="H64" s="155"/>
      <c r="I64" s="155"/>
      <c r="J64" s="160"/>
      <c r="K64" s="161"/>
      <c r="L64" s="161"/>
      <c r="M64" s="161"/>
      <c r="X64" s="157"/>
      <c r="Y64" s="156"/>
      <c r="Z64" s="155"/>
    </row>
    <row r="65" spans="1:26" s="158" customFormat="1">
      <c r="A65" s="155"/>
      <c r="B65" s="155"/>
      <c r="C65" s="155"/>
      <c r="D65" s="155"/>
      <c r="E65" s="155"/>
      <c r="F65" s="155"/>
      <c r="G65" s="155"/>
      <c r="H65" s="155"/>
      <c r="I65" s="155"/>
      <c r="J65" s="160"/>
      <c r="K65" s="161"/>
      <c r="L65" s="161"/>
      <c r="M65" s="161"/>
      <c r="X65" s="157"/>
      <c r="Y65" s="156"/>
      <c r="Z65" s="155"/>
    </row>
    <row r="66" spans="1:26" s="158" customFormat="1">
      <c r="A66" s="155"/>
      <c r="B66" s="155"/>
      <c r="C66" s="155"/>
      <c r="D66" s="155"/>
      <c r="E66" s="155"/>
      <c r="F66" s="155"/>
      <c r="G66" s="155"/>
      <c r="H66" s="155"/>
      <c r="I66" s="155"/>
      <c r="J66" s="160"/>
      <c r="K66" s="161"/>
      <c r="L66" s="161"/>
      <c r="M66" s="161"/>
      <c r="X66" s="157"/>
      <c r="Y66" s="156"/>
      <c r="Z66" s="155"/>
    </row>
    <row r="67" spans="1:26" s="158" customFormat="1">
      <c r="A67" s="155"/>
      <c r="B67" s="155"/>
      <c r="C67" s="155"/>
      <c r="D67" s="155"/>
      <c r="E67" s="155"/>
      <c r="F67" s="155"/>
      <c r="G67" s="155"/>
      <c r="H67" s="155"/>
      <c r="I67" s="155"/>
      <c r="J67" s="160"/>
      <c r="K67" s="161"/>
      <c r="L67" s="161"/>
      <c r="M67" s="161"/>
      <c r="X67" s="157"/>
      <c r="Y67" s="156"/>
      <c r="Z67" s="155"/>
    </row>
    <row r="68" spans="1:26" s="158" customFormat="1">
      <c r="A68" s="155"/>
      <c r="B68" s="155"/>
      <c r="C68" s="155"/>
      <c r="D68" s="155"/>
      <c r="E68" s="155"/>
      <c r="F68" s="155"/>
      <c r="G68" s="155"/>
      <c r="H68" s="155"/>
      <c r="I68" s="155"/>
      <c r="J68" s="160"/>
      <c r="K68" s="161"/>
      <c r="L68" s="161"/>
      <c r="M68" s="161"/>
      <c r="X68" s="157"/>
      <c r="Y68" s="156"/>
      <c r="Z68" s="155"/>
    </row>
    <row r="69" spans="1:26" s="158" customFormat="1">
      <c r="A69" s="155"/>
      <c r="B69" s="155"/>
      <c r="C69" s="155"/>
      <c r="D69" s="155"/>
      <c r="E69" s="155"/>
      <c r="F69" s="155"/>
      <c r="G69" s="155"/>
      <c r="H69" s="155"/>
      <c r="I69" s="155"/>
      <c r="J69" s="160"/>
      <c r="K69" s="161"/>
      <c r="L69" s="161"/>
      <c r="M69" s="161"/>
      <c r="X69" s="157"/>
      <c r="Y69" s="156"/>
      <c r="Z69" s="155"/>
    </row>
    <row r="70" spans="1:26" s="158" customFormat="1">
      <c r="A70" s="155"/>
      <c r="B70" s="155"/>
      <c r="C70" s="155"/>
      <c r="D70" s="155"/>
      <c r="E70" s="155"/>
      <c r="F70" s="155"/>
      <c r="G70" s="155"/>
      <c r="H70" s="155"/>
      <c r="I70" s="155"/>
      <c r="J70" s="160"/>
      <c r="K70" s="161"/>
      <c r="L70" s="161"/>
      <c r="M70" s="161"/>
      <c r="X70" s="157"/>
      <c r="Y70" s="156"/>
      <c r="Z70" s="155"/>
    </row>
    <row r="71" spans="1:26" s="158" customFormat="1">
      <c r="A71" s="155"/>
      <c r="B71" s="155"/>
      <c r="C71" s="155"/>
      <c r="D71" s="155"/>
      <c r="E71" s="155"/>
      <c r="F71" s="155"/>
      <c r="G71" s="155"/>
      <c r="H71" s="155"/>
      <c r="I71" s="155"/>
      <c r="J71" s="160"/>
      <c r="K71" s="161"/>
      <c r="L71" s="161"/>
      <c r="M71" s="161"/>
      <c r="X71" s="157"/>
      <c r="Y71" s="156"/>
      <c r="Z71" s="155"/>
    </row>
    <row r="72" spans="1:26" s="158" customFormat="1">
      <c r="A72" s="155"/>
      <c r="B72" s="155"/>
      <c r="C72" s="155"/>
      <c r="D72" s="155"/>
      <c r="E72" s="155"/>
      <c r="F72" s="155"/>
      <c r="G72" s="155"/>
      <c r="H72" s="155"/>
      <c r="I72" s="155"/>
      <c r="J72" s="160"/>
      <c r="K72" s="161"/>
      <c r="L72" s="161"/>
      <c r="M72" s="161"/>
      <c r="X72" s="157"/>
      <c r="Y72" s="156"/>
      <c r="Z72" s="155"/>
    </row>
    <row r="73" spans="1:26" s="158" customFormat="1">
      <c r="A73" s="155"/>
      <c r="B73" s="155"/>
      <c r="C73" s="155"/>
      <c r="D73" s="155"/>
      <c r="E73" s="155"/>
      <c r="F73" s="155"/>
      <c r="G73" s="155"/>
      <c r="H73" s="155"/>
      <c r="I73" s="155"/>
      <c r="J73" s="160"/>
      <c r="K73" s="161"/>
      <c r="L73" s="161"/>
      <c r="M73" s="161"/>
      <c r="X73" s="157"/>
      <c r="Y73" s="156"/>
      <c r="Z73" s="155"/>
    </row>
    <row r="74" spans="1:26" s="158" customFormat="1">
      <c r="A74" s="155"/>
      <c r="B74" s="155"/>
      <c r="C74" s="155"/>
      <c r="D74" s="155"/>
      <c r="E74" s="155"/>
      <c r="F74" s="155"/>
      <c r="G74" s="155"/>
      <c r="H74" s="155"/>
      <c r="I74" s="155"/>
      <c r="J74" s="160"/>
      <c r="K74" s="161"/>
      <c r="L74" s="161"/>
      <c r="M74" s="161"/>
      <c r="X74" s="157"/>
      <c r="Y74" s="156"/>
      <c r="Z74" s="155"/>
    </row>
    <row r="75" spans="1:26" s="158" customFormat="1">
      <c r="A75" s="155"/>
      <c r="B75" s="155"/>
      <c r="C75" s="155"/>
      <c r="D75" s="155"/>
      <c r="E75" s="155"/>
      <c r="F75" s="155"/>
      <c r="G75" s="155"/>
      <c r="H75" s="155"/>
      <c r="I75" s="155"/>
      <c r="J75" s="160"/>
      <c r="K75" s="161"/>
      <c r="L75" s="161"/>
      <c r="M75" s="161"/>
      <c r="X75" s="157"/>
      <c r="Y75" s="156"/>
      <c r="Z75" s="155"/>
    </row>
    <row r="76" spans="1:26" s="158" customFormat="1">
      <c r="A76" s="155"/>
      <c r="B76" s="155"/>
      <c r="C76" s="155"/>
      <c r="D76" s="155"/>
      <c r="E76" s="155"/>
      <c r="F76" s="155"/>
      <c r="G76" s="155"/>
      <c r="H76" s="155"/>
      <c r="I76" s="155"/>
      <c r="J76" s="160"/>
      <c r="K76" s="161"/>
      <c r="L76" s="161"/>
      <c r="M76" s="161"/>
      <c r="X76" s="157"/>
      <c r="Y76" s="156"/>
      <c r="Z76" s="155"/>
    </row>
    <row r="77" spans="1:26" s="158" customFormat="1">
      <c r="A77" s="155"/>
      <c r="B77" s="155"/>
      <c r="C77" s="155"/>
      <c r="D77" s="155"/>
      <c r="E77" s="155"/>
      <c r="F77" s="155"/>
      <c r="G77" s="155"/>
      <c r="H77" s="155"/>
      <c r="I77" s="155"/>
      <c r="J77" s="160"/>
      <c r="K77" s="161"/>
      <c r="L77" s="161"/>
      <c r="M77" s="161"/>
      <c r="X77" s="157"/>
      <c r="Y77" s="156"/>
      <c r="Z77" s="155"/>
    </row>
    <row r="78" spans="1:26" s="158" customFormat="1">
      <c r="A78" s="155"/>
      <c r="B78" s="155"/>
      <c r="C78" s="155"/>
      <c r="D78" s="155"/>
      <c r="E78" s="155"/>
      <c r="F78" s="155"/>
      <c r="G78" s="155"/>
      <c r="H78" s="155"/>
      <c r="I78" s="155"/>
      <c r="J78" s="160"/>
      <c r="K78" s="161"/>
      <c r="L78" s="161"/>
      <c r="M78" s="161"/>
      <c r="X78" s="157"/>
      <c r="Y78" s="156"/>
      <c r="Z78" s="155"/>
    </row>
    <row r="79" spans="1:26" s="158" customFormat="1">
      <c r="A79" s="155"/>
      <c r="B79" s="155"/>
      <c r="C79" s="155"/>
      <c r="D79" s="155"/>
      <c r="E79" s="155"/>
      <c r="F79" s="155"/>
      <c r="G79" s="155"/>
      <c r="H79" s="155"/>
      <c r="I79" s="155"/>
      <c r="J79" s="160"/>
      <c r="K79" s="161"/>
      <c r="L79" s="161"/>
      <c r="M79" s="161"/>
      <c r="X79" s="157"/>
      <c r="Y79" s="156"/>
      <c r="Z79" s="155"/>
    </row>
    <row r="80" spans="1:26" s="158" customFormat="1">
      <c r="A80" s="155"/>
      <c r="B80" s="155"/>
      <c r="C80" s="155"/>
      <c r="D80" s="155"/>
      <c r="E80" s="155"/>
      <c r="F80" s="155"/>
      <c r="G80" s="155"/>
      <c r="H80" s="155"/>
      <c r="I80" s="155"/>
      <c r="J80" s="160"/>
      <c r="K80" s="161"/>
      <c r="L80" s="161"/>
      <c r="M80" s="161"/>
      <c r="X80" s="157"/>
      <c r="Y80" s="156"/>
      <c r="Z80" s="155"/>
    </row>
    <row r="81" spans="1:26" s="158" customFormat="1">
      <c r="A81" s="155"/>
      <c r="B81" s="155"/>
      <c r="C81" s="155"/>
      <c r="D81" s="155"/>
      <c r="E81" s="155"/>
      <c r="F81" s="155"/>
      <c r="G81" s="155"/>
      <c r="H81" s="155"/>
      <c r="I81" s="155"/>
      <c r="J81" s="160"/>
      <c r="K81" s="161"/>
      <c r="L81" s="161"/>
      <c r="M81" s="161"/>
      <c r="X81" s="157"/>
      <c r="Y81" s="156"/>
      <c r="Z81" s="155"/>
    </row>
    <row r="82" spans="1:26" s="158" customFormat="1">
      <c r="A82" s="155"/>
      <c r="B82" s="155"/>
      <c r="C82" s="155"/>
      <c r="D82" s="155"/>
      <c r="E82" s="155"/>
      <c r="F82" s="155"/>
      <c r="G82" s="155"/>
      <c r="H82" s="155"/>
      <c r="I82" s="155"/>
      <c r="J82" s="160"/>
      <c r="K82" s="161"/>
      <c r="L82" s="161"/>
      <c r="M82" s="161"/>
      <c r="X82" s="157"/>
      <c r="Y82" s="156"/>
      <c r="Z82" s="155"/>
    </row>
    <row r="83" spans="1:26" s="158" customFormat="1">
      <c r="A83" s="155"/>
      <c r="B83" s="155"/>
      <c r="C83" s="155"/>
      <c r="D83" s="155"/>
      <c r="E83" s="155"/>
      <c r="F83" s="155"/>
      <c r="G83" s="155"/>
      <c r="H83" s="155"/>
      <c r="I83" s="155"/>
      <c r="J83" s="160"/>
      <c r="K83" s="161"/>
      <c r="L83" s="161"/>
      <c r="M83" s="161"/>
      <c r="X83" s="157"/>
      <c r="Y83" s="156"/>
      <c r="Z83" s="155"/>
    </row>
    <row r="84" spans="1:26" s="158" customFormat="1">
      <c r="A84" s="155"/>
      <c r="B84" s="155"/>
      <c r="C84" s="155"/>
      <c r="D84" s="155"/>
      <c r="E84" s="155"/>
      <c r="F84" s="155"/>
      <c r="G84" s="155"/>
      <c r="H84" s="155"/>
      <c r="I84" s="155"/>
      <c r="J84" s="160"/>
      <c r="K84" s="161"/>
      <c r="L84" s="161"/>
      <c r="M84" s="161"/>
      <c r="X84" s="157"/>
      <c r="Y84" s="156"/>
      <c r="Z84" s="155"/>
    </row>
    <row r="85" spans="1:26" s="158" customFormat="1">
      <c r="A85" s="155"/>
      <c r="B85" s="155"/>
      <c r="C85" s="155"/>
      <c r="D85" s="155"/>
      <c r="E85" s="155"/>
      <c r="F85" s="155"/>
      <c r="G85" s="155"/>
      <c r="H85" s="155"/>
      <c r="I85" s="155"/>
      <c r="J85" s="160"/>
      <c r="K85" s="161"/>
      <c r="L85" s="161"/>
      <c r="M85" s="161"/>
      <c r="X85" s="157"/>
      <c r="Y85" s="156"/>
      <c r="Z85" s="155"/>
    </row>
    <row r="86" spans="1:26" s="158" customFormat="1">
      <c r="A86" s="155"/>
      <c r="B86" s="155"/>
      <c r="C86" s="155"/>
      <c r="D86" s="155"/>
      <c r="E86" s="155"/>
      <c r="F86" s="155"/>
      <c r="G86" s="155"/>
      <c r="H86" s="155"/>
      <c r="I86" s="155"/>
      <c r="J86" s="160"/>
      <c r="K86" s="161"/>
      <c r="L86" s="161"/>
      <c r="M86" s="161"/>
      <c r="X86" s="157"/>
      <c r="Y86" s="156"/>
      <c r="Z86" s="155"/>
    </row>
    <row r="87" spans="1:26" s="158" customFormat="1">
      <c r="A87" s="155"/>
      <c r="B87" s="155"/>
      <c r="C87" s="155"/>
      <c r="D87" s="155"/>
      <c r="E87" s="155"/>
      <c r="F87" s="155"/>
      <c r="G87" s="155"/>
      <c r="H87" s="155"/>
      <c r="I87" s="155"/>
      <c r="J87" s="160"/>
      <c r="K87" s="161"/>
      <c r="L87" s="161"/>
      <c r="M87" s="161"/>
      <c r="X87" s="157"/>
      <c r="Y87" s="156"/>
      <c r="Z87" s="155"/>
    </row>
  </sheetData>
  <mergeCells count="55">
    <mergeCell ref="A5:Y5"/>
    <mergeCell ref="Y9:Y10"/>
    <mergeCell ref="Y13:Y14"/>
    <mergeCell ref="A15:J15"/>
    <mergeCell ref="N9:N10"/>
    <mergeCell ref="A13:A14"/>
    <mergeCell ref="F13:F14"/>
    <mergeCell ref="A9:A10"/>
    <mergeCell ref="O9:O10"/>
    <mergeCell ref="F9:F10"/>
    <mergeCell ref="W13:W14"/>
    <mergeCell ref="X9:X10"/>
    <mergeCell ref="X13:X14"/>
    <mergeCell ref="G9:G10"/>
    <mergeCell ref="G13:G14"/>
    <mergeCell ref="H13:H14"/>
    <mergeCell ref="J13:J14"/>
    <mergeCell ref="H9:H10"/>
    <mergeCell ref="N13:N14"/>
    <mergeCell ref="L9:L10"/>
    <mergeCell ref="M9:M10"/>
    <mergeCell ref="J9:J10"/>
    <mergeCell ref="M13:M14"/>
    <mergeCell ref="K13:K14"/>
    <mergeCell ref="I9:I10"/>
    <mergeCell ref="I13:I14"/>
    <mergeCell ref="W9:W10"/>
    <mergeCell ref="P13:P14"/>
    <mergeCell ref="P9:P10"/>
    <mergeCell ref="O13:O14"/>
    <mergeCell ref="K9:K10"/>
    <mergeCell ref="L13:L14"/>
    <mergeCell ref="A6:A7"/>
    <mergeCell ref="B6:B7"/>
    <mergeCell ref="D6:D7"/>
    <mergeCell ref="E6:E7"/>
    <mergeCell ref="F6:F7"/>
    <mergeCell ref="O6:O7"/>
    <mergeCell ref="L6:L7"/>
    <mergeCell ref="C6:C7"/>
    <mergeCell ref="N6:N7"/>
    <mergeCell ref="M6:M7"/>
    <mergeCell ref="G6:G7"/>
    <mergeCell ref="H6:H7"/>
    <mergeCell ref="I6:I7"/>
    <mergeCell ref="J6:J7"/>
    <mergeCell ref="K6:K7"/>
    <mergeCell ref="Y6:Y7"/>
    <mergeCell ref="P6:P7"/>
    <mergeCell ref="Q6:Q7"/>
    <mergeCell ref="R6:S6"/>
    <mergeCell ref="T6:T7"/>
    <mergeCell ref="U6:V6"/>
    <mergeCell ref="W6:W7"/>
    <mergeCell ref="X6:X7"/>
  </mergeCells>
  <printOptions horizontalCentered="1"/>
  <pageMargins left="0.70866141732283472" right="0.70866141732283472" top="0.78740157480314965" bottom="0.78740157480314965" header="0.31496062992125984" footer="0.31496062992125984"/>
  <pageSetup paperSize="9" scale="35" firstPageNumber="113"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U30"/>
  <sheetViews>
    <sheetView showGridLines="0" view="pageBreakPreview" zoomScale="80" zoomScaleNormal="66" zoomScaleSheetLayoutView="80" workbookViewId="0">
      <pane ySplit="7" topLeftCell="A14" activePane="bottomLeft" state="frozenSplit"/>
      <selection activeCell="C21" sqref="C21"/>
      <selection pane="bottomLeft" activeCell="C21" sqref="C21"/>
    </sheetView>
  </sheetViews>
  <sheetFormatPr defaultColWidth="9.140625" defaultRowHeight="12.75" outlineLevelCol="1"/>
  <cols>
    <col min="1" max="1" width="5.7109375" style="10" customWidth="1"/>
    <col min="2" max="2" width="6" style="10" hidden="1" customWidth="1"/>
    <col min="3" max="4" width="5.5703125" style="10" hidden="1" customWidth="1" outlineLevel="1"/>
    <col min="5" max="5" width="7.7109375" style="10" customWidth="1" outlineLevel="1"/>
    <col min="6" max="6" width="3.7109375" style="10" hidden="1" customWidth="1" outlineLevel="1"/>
    <col min="7" max="7" width="14.28515625" style="10" hidden="1" customWidth="1" outlineLevel="1"/>
    <col min="8" max="8" width="70.7109375" style="10" customWidth="1" collapsed="1"/>
    <col min="9" max="9" width="70.7109375" style="10" customWidth="1"/>
    <col min="10" max="10" width="7.140625" style="10" customWidth="1"/>
    <col min="11" max="11" width="14.7109375" style="5" customWidth="1"/>
    <col min="12" max="12" width="17.5703125" style="6" customWidth="1"/>
    <col min="13" max="13" width="13.7109375" style="46" customWidth="1"/>
    <col min="14" max="14" width="15.140625" style="6" customWidth="1"/>
    <col min="15" max="15" width="14.85546875" style="6" customWidth="1"/>
    <col min="16" max="16" width="13.140625" style="6" customWidth="1"/>
    <col min="17" max="17" width="14.85546875" style="6" customWidth="1"/>
    <col min="18" max="18" width="18.5703125" style="6" customWidth="1"/>
    <col min="19" max="19" width="10.42578125" style="46" hidden="1" customWidth="1"/>
    <col min="20" max="20" width="43.5703125" style="15" hidden="1" customWidth="1"/>
    <col min="21" max="21" width="9.140625" style="10" customWidth="1"/>
    <col min="22" max="16384" width="9.140625" style="10"/>
  </cols>
  <sheetData>
    <row r="1" spans="1:21" ht="18">
      <c r="A1" s="1" t="s">
        <v>24</v>
      </c>
      <c r="B1" s="2"/>
      <c r="C1" s="2"/>
      <c r="D1" s="2"/>
      <c r="E1" s="2"/>
      <c r="F1" s="2"/>
      <c r="G1" s="2"/>
      <c r="H1" s="3"/>
      <c r="I1" s="4"/>
      <c r="J1" s="2"/>
      <c r="M1" s="43"/>
      <c r="N1" s="7"/>
      <c r="P1" s="7"/>
      <c r="Q1" s="7"/>
      <c r="R1" s="48"/>
      <c r="S1" s="137"/>
      <c r="T1" s="8"/>
      <c r="U1" s="9"/>
    </row>
    <row r="2" spans="1:21" ht="18">
      <c r="A2" s="11" t="s">
        <v>195</v>
      </c>
      <c r="B2" s="11"/>
      <c r="C2" s="11"/>
      <c r="E2" s="11"/>
      <c r="F2" s="11"/>
      <c r="G2" s="11"/>
      <c r="H2" s="11" t="s">
        <v>32</v>
      </c>
      <c r="I2" s="419" t="s">
        <v>31</v>
      </c>
      <c r="J2" s="28"/>
      <c r="M2" s="44"/>
      <c r="N2" s="13"/>
      <c r="P2" s="13"/>
      <c r="Q2" s="13"/>
      <c r="R2" s="13"/>
      <c r="S2" s="44"/>
      <c r="T2" s="14"/>
      <c r="U2" s="9"/>
    </row>
    <row r="3" spans="1:21" ht="17.25" customHeight="1">
      <c r="A3" s="11"/>
      <c r="B3" s="11"/>
      <c r="C3" s="11"/>
      <c r="E3" s="11"/>
      <c r="F3" s="11"/>
      <c r="G3" s="11"/>
      <c r="H3" s="11" t="s">
        <v>17</v>
      </c>
      <c r="I3" s="12"/>
      <c r="J3" s="11"/>
      <c r="M3" s="44"/>
      <c r="N3" s="13"/>
      <c r="P3" s="13"/>
      <c r="Q3" s="13"/>
      <c r="T3" s="14"/>
      <c r="U3" s="9"/>
    </row>
    <row r="4" spans="1:21" ht="17.25" customHeight="1">
      <c r="A4" s="11"/>
      <c r="B4" s="11"/>
      <c r="C4" s="11"/>
      <c r="D4" s="11"/>
      <c r="E4" s="11"/>
      <c r="F4" s="11"/>
      <c r="G4" s="11"/>
      <c r="H4" s="11"/>
      <c r="I4" s="12"/>
      <c r="J4" s="11"/>
      <c r="M4" s="44"/>
      <c r="N4" s="13"/>
      <c r="P4" s="13"/>
      <c r="Q4" s="13"/>
      <c r="R4" s="38" t="s">
        <v>19</v>
      </c>
      <c r="S4" s="138"/>
      <c r="T4" s="14"/>
      <c r="U4" s="9"/>
    </row>
    <row r="5" spans="1:21" ht="25.5" customHeight="1">
      <c r="A5" s="632" t="s">
        <v>622</v>
      </c>
      <c r="B5" s="632"/>
      <c r="C5" s="632"/>
      <c r="D5" s="632"/>
      <c r="E5" s="632"/>
      <c r="F5" s="632"/>
      <c r="G5" s="632"/>
      <c r="H5" s="632"/>
      <c r="I5" s="632"/>
      <c r="J5" s="632"/>
      <c r="K5" s="632"/>
      <c r="L5" s="632"/>
      <c r="M5" s="632"/>
      <c r="N5" s="632"/>
      <c r="O5" s="632"/>
      <c r="P5" s="632"/>
      <c r="Q5" s="632"/>
      <c r="R5" s="632"/>
      <c r="S5" s="139"/>
      <c r="T5" s="39"/>
    </row>
    <row r="6" spans="1:21" ht="25.5" customHeight="1">
      <c r="A6" s="633" t="s">
        <v>0</v>
      </c>
      <c r="B6" s="633" t="s">
        <v>1</v>
      </c>
      <c r="C6" s="634" t="s">
        <v>3</v>
      </c>
      <c r="D6" s="634" t="s">
        <v>4</v>
      </c>
      <c r="E6" s="634" t="s">
        <v>22</v>
      </c>
      <c r="F6" s="634" t="s">
        <v>5</v>
      </c>
      <c r="G6" s="634" t="s">
        <v>2</v>
      </c>
      <c r="H6" s="634" t="s">
        <v>6</v>
      </c>
      <c r="I6" s="635" t="s">
        <v>7</v>
      </c>
      <c r="J6" s="644" t="s">
        <v>8</v>
      </c>
      <c r="K6" s="635" t="s">
        <v>9</v>
      </c>
      <c r="L6" s="635" t="s">
        <v>15</v>
      </c>
      <c r="M6" s="635" t="s">
        <v>10</v>
      </c>
      <c r="N6" s="636" t="s">
        <v>28</v>
      </c>
      <c r="O6" s="645" t="s">
        <v>27</v>
      </c>
      <c r="P6" s="645"/>
      <c r="Q6" s="645"/>
      <c r="R6" s="636" t="s">
        <v>29</v>
      </c>
      <c r="S6" s="679" t="s">
        <v>246</v>
      </c>
      <c r="T6" s="636" t="s">
        <v>11</v>
      </c>
    </row>
    <row r="7" spans="1:21" ht="58.7" customHeight="1">
      <c r="A7" s="633"/>
      <c r="B7" s="633"/>
      <c r="C7" s="634"/>
      <c r="D7" s="634"/>
      <c r="E7" s="634"/>
      <c r="F7" s="634"/>
      <c r="G7" s="634"/>
      <c r="H7" s="634"/>
      <c r="I7" s="635"/>
      <c r="J7" s="644"/>
      <c r="K7" s="635"/>
      <c r="L7" s="635"/>
      <c r="M7" s="635"/>
      <c r="N7" s="636"/>
      <c r="O7" s="511" t="s">
        <v>16</v>
      </c>
      <c r="P7" s="511" t="s">
        <v>25</v>
      </c>
      <c r="Q7" s="511" t="s">
        <v>12</v>
      </c>
      <c r="R7" s="636"/>
      <c r="S7" s="680"/>
      <c r="T7" s="636"/>
    </row>
    <row r="8" spans="1:21" s="31" customFormat="1" ht="25.5" customHeight="1">
      <c r="A8" s="55" t="s">
        <v>131</v>
      </c>
      <c r="B8" s="55"/>
      <c r="C8" s="55"/>
      <c r="D8" s="55"/>
      <c r="E8" s="55"/>
      <c r="F8" s="55"/>
      <c r="G8" s="55"/>
      <c r="H8" s="55"/>
      <c r="I8" s="55"/>
      <c r="J8" s="55"/>
      <c r="K8" s="55"/>
      <c r="L8" s="29">
        <f>SUM(L9:L17)</f>
        <v>198313</v>
      </c>
      <c r="M8" s="40"/>
      <c r="N8" s="29">
        <f>SUM(N9:N17)</f>
        <v>67996</v>
      </c>
      <c r="O8" s="29">
        <f>SUM(O9:O17)</f>
        <v>68290</v>
      </c>
      <c r="P8" s="29">
        <f>SUM(P9:P17)</f>
        <v>0</v>
      </c>
      <c r="Q8" s="29">
        <f>SUM(Q9:Q17)</f>
        <v>68290</v>
      </c>
      <c r="R8" s="29">
        <f>SUM(R9:R17)</f>
        <v>62027</v>
      </c>
      <c r="S8" s="536"/>
      <c r="T8" s="30"/>
    </row>
    <row r="9" spans="1:21" s="36" customFormat="1" ht="21.75" customHeight="1">
      <c r="A9" s="626">
        <v>1</v>
      </c>
      <c r="B9" s="626" t="s">
        <v>36</v>
      </c>
      <c r="C9" s="626" t="s">
        <v>112</v>
      </c>
      <c r="D9" s="518">
        <v>6121</v>
      </c>
      <c r="E9" s="518">
        <v>61</v>
      </c>
      <c r="F9" s="626">
        <v>11</v>
      </c>
      <c r="G9" s="674">
        <v>60002100824</v>
      </c>
      <c r="H9" s="629" t="s">
        <v>113</v>
      </c>
      <c r="I9" s="625" t="s">
        <v>114</v>
      </c>
      <c r="J9" s="626" t="s">
        <v>45</v>
      </c>
      <c r="K9" s="626" t="s">
        <v>47</v>
      </c>
      <c r="L9" s="649">
        <v>135950</v>
      </c>
      <c r="M9" s="681" t="s">
        <v>630</v>
      </c>
      <c r="N9" s="650">
        <v>28123</v>
      </c>
      <c r="O9" s="648">
        <f>P9+Q9+P11+Q11+Q10</f>
        <v>45800</v>
      </c>
      <c r="P9" s="650">
        <v>0</v>
      </c>
      <c r="Q9" s="54">
        <v>38000</v>
      </c>
      <c r="R9" s="649">
        <f>L9-N9-O9</f>
        <v>62027</v>
      </c>
      <c r="S9" s="676">
        <v>2</v>
      </c>
      <c r="T9" s="25"/>
    </row>
    <row r="10" spans="1:21" s="36" customFormat="1" ht="23.25" customHeight="1">
      <c r="A10" s="626"/>
      <c r="B10" s="626"/>
      <c r="C10" s="626"/>
      <c r="D10" s="518">
        <v>6122</v>
      </c>
      <c r="E10" s="518">
        <v>61</v>
      </c>
      <c r="F10" s="626"/>
      <c r="G10" s="674"/>
      <c r="H10" s="629"/>
      <c r="I10" s="625"/>
      <c r="J10" s="626"/>
      <c r="K10" s="626"/>
      <c r="L10" s="649"/>
      <c r="M10" s="681"/>
      <c r="N10" s="650"/>
      <c r="O10" s="648"/>
      <c r="P10" s="650"/>
      <c r="Q10" s="54">
        <v>3000</v>
      </c>
      <c r="R10" s="649"/>
      <c r="S10" s="677"/>
      <c r="T10" s="25"/>
    </row>
    <row r="11" spans="1:21" s="36" customFormat="1" ht="19.5" customHeight="1">
      <c r="A11" s="626"/>
      <c r="B11" s="626"/>
      <c r="C11" s="626"/>
      <c r="D11" s="518">
        <v>5137</v>
      </c>
      <c r="E11" s="518">
        <v>51</v>
      </c>
      <c r="F11" s="626"/>
      <c r="G11" s="674"/>
      <c r="H11" s="629"/>
      <c r="I11" s="625"/>
      <c r="J11" s="626"/>
      <c r="K11" s="626"/>
      <c r="L11" s="649"/>
      <c r="M11" s="681"/>
      <c r="N11" s="650"/>
      <c r="O11" s="648"/>
      <c r="P11" s="650"/>
      <c r="Q11" s="54">
        <v>4800</v>
      </c>
      <c r="R11" s="649"/>
      <c r="S11" s="678"/>
      <c r="T11" s="25"/>
    </row>
    <row r="12" spans="1:21" s="36" customFormat="1" ht="30" customHeight="1">
      <c r="A12" s="626">
        <v>2</v>
      </c>
      <c r="B12" s="626" t="s">
        <v>57</v>
      </c>
      <c r="C12" s="626">
        <v>4350</v>
      </c>
      <c r="D12" s="518">
        <v>6121</v>
      </c>
      <c r="E12" s="518">
        <v>61</v>
      </c>
      <c r="F12" s="626">
        <v>11</v>
      </c>
      <c r="G12" s="674">
        <v>60002101300</v>
      </c>
      <c r="H12" s="629" t="s">
        <v>116</v>
      </c>
      <c r="I12" s="682" t="s">
        <v>117</v>
      </c>
      <c r="J12" s="626" t="s">
        <v>45</v>
      </c>
      <c r="K12" s="626" t="s">
        <v>118</v>
      </c>
      <c r="L12" s="649">
        <v>38055</v>
      </c>
      <c r="M12" s="681" t="s">
        <v>49</v>
      </c>
      <c r="N12" s="650">
        <v>19565</v>
      </c>
      <c r="O12" s="648">
        <f>P12+Q12+Q13</f>
        <v>18490</v>
      </c>
      <c r="P12" s="650">
        <v>0</v>
      </c>
      <c r="Q12" s="54">
        <v>17490</v>
      </c>
      <c r="R12" s="649">
        <f t="shared" ref="R12:R14" si="0">L12-N12-O12</f>
        <v>0</v>
      </c>
      <c r="S12" s="543">
        <v>2</v>
      </c>
      <c r="T12" s="25"/>
    </row>
    <row r="13" spans="1:21" s="36" customFormat="1" ht="22.5" customHeight="1">
      <c r="A13" s="626"/>
      <c r="B13" s="626"/>
      <c r="C13" s="626"/>
      <c r="D13" s="518">
        <v>5137</v>
      </c>
      <c r="E13" s="518">
        <v>51</v>
      </c>
      <c r="F13" s="626"/>
      <c r="G13" s="674"/>
      <c r="H13" s="629"/>
      <c r="I13" s="682"/>
      <c r="J13" s="626"/>
      <c r="K13" s="626"/>
      <c r="L13" s="649"/>
      <c r="M13" s="681"/>
      <c r="N13" s="650"/>
      <c r="O13" s="648"/>
      <c r="P13" s="650"/>
      <c r="Q13" s="54">
        <v>1000</v>
      </c>
      <c r="R13" s="649">
        <f t="shared" si="0"/>
        <v>0</v>
      </c>
      <c r="S13" s="544"/>
      <c r="T13" s="25"/>
    </row>
    <row r="14" spans="1:21" s="36" customFormat="1" ht="24" customHeight="1">
      <c r="A14" s="626">
        <v>3</v>
      </c>
      <c r="B14" s="626" t="s">
        <v>42</v>
      </c>
      <c r="C14" s="626">
        <v>4357</v>
      </c>
      <c r="D14" s="518">
        <v>6121</v>
      </c>
      <c r="E14" s="518">
        <v>61</v>
      </c>
      <c r="F14" s="626">
        <v>11</v>
      </c>
      <c r="G14" s="674">
        <v>60002101337</v>
      </c>
      <c r="H14" s="675" t="s">
        <v>119</v>
      </c>
      <c r="I14" s="625" t="s">
        <v>133</v>
      </c>
      <c r="J14" s="626" t="s">
        <v>45</v>
      </c>
      <c r="K14" s="626" t="s">
        <v>134</v>
      </c>
      <c r="L14" s="649">
        <v>24308</v>
      </c>
      <c r="M14" s="681" t="s">
        <v>115</v>
      </c>
      <c r="N14" s="650">
        <v>20308</v>
      </c>
      <c r="O14" s="648">
        <f>P14+Q14+Q15</f>
        <v>4000</v>
      </c>
      <c r="P14" s="650">
        <v>0</v>
      </c>
      <c r="Q14" s="54">
        <v>3000</v>
      </c>
      <c r="R14" s="649">
        <f t="shared" si="0"/>
        <v>0</v>
      </c>
      <c r="S14" s="676">
        <v>3</v>
      </c>
      <c r="T14" s="25"/>
    </row>
    <row r="15" spans="1:21" s="36" customFormat="1" ht="26.25" customHeight="1">
      <c r="A15" s="626"/>
      <c r="B15" s="626"/>
      <c r="C15" s="626"/>
      <c r="D15" s="518">
        <v>5137</v>
      </c>
      <c r="E15" s="518">
        <v>51</v>
      </c>
      <c r="F15" s="626"/>
      <c r="G15" s="674"/>
      <c r="H15" s="675"/>
      <c r="I15" s="625"/>
      <c r="J15" s="626"/>
      <c r="K15" s="626"/>
      <c r="L15" s="649"/>
      <c r="M15" s="681"/>
      <c r="N15" s="650"/>
      <c r="O15" s="648"/>
      <c r="P15" s="650"/>
      <c r="Q15" s="54">
        <v>1000</v>
      </c>
      <c r="R15" s="649"/>
      <c r="S15" s="678"/>
      <c r="T15" s="25"/>
    </row>
    <row r="16" spans="1:21" ht="15.75" hidden="1">
      <c r="A16" s="518"/>
      <c r="B16" s="518"/>
      <c r="C16" s="518"/>
      <c r="D16" s="518"/>
      <c r="E16" s="518"/>
      <c r="F16" s="518"/>
      <c r="G16" s="524"/>
      <c r="H16" s="35"/>
      <c r="I16" s="522"/>
      <c r="J16" s="518"/>
      <c r="K16" s="518"/>
      <c r="L16" s="519"/>
      <c r="M16" s="520"/>
      <c r="N16" s="521"/>
      <c r="O16" s="523">
        <f t="shared" ref="O16" si="1">P16+Q16</f>
        <v>0</v>
      </c>
      <c r="P16" s="521"/>
      <c r="Q16" s="523"/>
      <c r="R16" s="519">
        <f t="shared" ref="R16:R17" si="2">L16-N16-O16</f>
        <v>0</v>
      </c>
      <c r="S16" s="538"/>
      <c r="T16" s="25" t="s">
        <v>18</v>
      </c>
      <c r="U16" s="10" t="s">
        <v>20</v>
      </c>
    </row>
    <row r="17" spans="1:21" ht="15.75" hidden="1">
      <c r="A17" s="518"/>
      <c r="B17" s="518"/>
      <c r="C17" s="518"/>
      <c r="D17" s="518"/>
      <c r="E17" s="518"/>
      <c r="F17" s="518"/>
      <c r="G17" s="524"/>
      <c r="H17" s="35"/>
      <c r="I17" s="92"/>
      <c r="J17" s="518"/>
      <c r="K17" s="518"/>
      <c r="L17" s="519"/>
      <c r="M17" s="520"/>
      <c r="N17" s="521"/>
      <c r="O17" s="523">
        <f>P17+Q17</f>
        <v>0</v>
      </c>
      <c r="P17" s="521"/>
      <c r="Q17" s="523"/>
      <c r="R17" s="519">
        <f t="shared" si="2"/>
        <v>0</v>
      </c>
      <c r="S17" s="538"/>
      <c r="T17" s="25"/>
    </row>
    <row r="18" spans="1:21" s="31" customFormat="1" ht="20.25" hidden="1">
      <c r="A18" s="55" t="s">
        <v>130</v>
      </c>
      <c r="B18" s="55"/>
      <c r="C18" s="55"/>
      <c r="D18" s="55"/>
      <c r="E18" s="55"/>
      <c r="F18" s="55"/>
      <c r="G18" s="55"/>
      <c r="H18" s="55"/>
      <c r="I18" s="56"/>
      <c r="J18" s="55"/>
      <c r="K18" s="55"/>
      <c r="L18" s="29">
        <f>SUM(L19:L21)</f>
        <v>0</v>
      </c>
      <c r="M18" s="40"/>
      <c r="N18" s="29">
        <f>SUM(N19:N21)</f>
        <v>0</v>
      </c>
      <c r="O18" s="29">
        <f>SUM(O19:O21)</f>
        <v>0</v>
      </c>
      <c r="P18" s="29">
        <f>SUM(P19:P21)</f>
        <v>0</v>
      </c>
      <c r="Q18" s="29">
        <f>SUM(Q19:Q21)</f>
        <v>0</v>
      </c>
      <c r="R18" s="29">
        <f>SUM(R19:R21)</f>
        <v>0</v>
      </c>
      <c r="S18" s="536"/>
      <c r="T18" s="30"/>
    </row>
    <row r="19" spans="1:21" ht="50.25" hidden="1" customHeight="1">
      <c r="A19" s="518">
        <v>1</v>
      </c>
      <c r="B19" s="518"/>
      <c r="C19" s="518"/>
      <c r="D19" s="518"/>
      <c r="E19" s="518"/>
      <c r="F19" s="518"/>
      <c r="G19" s="524"/>
      <c r="H19" s="35"/>
      <c r="I19" s="522"/>
      <c r="J19" s="518"/>
      <c r="K19" s="518"/>
      <c r="L19" s="519"/>
      <c r="M19" s="37"/>
      <c r="N19" s="521"/>
      <c r="O19" s="523">
        <f t="shared" ref="O19:O21" si="3">P19+Q19</f>
        <v>0</v>
      </c>
      <c r="P19" s="521"/>
      <c r="Q19" s="523"/>
      <c r="R19" s="519">
        <f t="shared" ref="R19:R21" si="4">L19-N19-O19</f>
        <v>0</v>
      </c>
      <c r="S19" s="538"/>
      <c r="T19" s="25"/>
      <c r="U19" s="10" t="s">
        <v>20</v>
      </c>
    </row>
    <row r="20" spans="1:21" s="34" customFormat="1" ht="38.25" hidden="1">
      <c r="A20" s="518">
        <v>2</v>
      </c>
      <c r="B20" s="518"/>
      <c r="C20" s="518"/>
      <c r="D20" s="518"/>
      <c r="E20" s="518"/>
      <c r="F20" s="518"/>
      <c r="G20" s="33"/>
      <c r="H20" s="35"/>
      <c r="I20" s="522"/>
      <c r="J20" s="518"/>
      <c r="K20" s="518"/>
      <c r="L20" s="519"/>
      <c r="M20" s="37"/>
      <c r="N20" s="521"/>
      <c r="O20" s="523">
        <f t="shared" si="3"/>
        <v>0</v>
      </c>
      <c r="P20" s="521"/>
      <c r="Q20" s="523"/>
      <c r="R20" s="519">
        <f t="shared" si="4"/>
        <v>0</v>
      </c>
      <c r="S20" s="538"/>
      <c r="T20" s="32" t="s">
        <v>26</v>
      </c>
      <c r="U20" s="34" t="s">
        <v>21</v>
      </c>
    </row>
    <row r="21" spans="1:21" s="34" customFormat="1" ht="15.75" hidden="1">
      <c r="A21" s="518">
        <v>3</v>
      </c>
      <c r="B21" s="518"/>
      <c r="C21" s="518"/>
      <c r="D21" s="518"/>
      <c r="E21" s="518"/>
      <c r="F21" s="518"/>
      <c r="G21" s="33"/>
      <c r="H21" s="35"/>
      <c r="I21" s="522"/>
      <c r="J21" s="518"/>
      <c r="K21" s="518"/>
      <c r="L21" s="519"/>
      <c r="M21" s="37"/>
      <c r="N21" s="521"/>
      <c r="O21" s="523">
        <f t="shared" si="3"/>
        <v>0</v>
      </c>
      <c r="P21" s="521">
        <v>0</v>
      </c>
      <c r="Q21" s="523"/>
      <c r="R21" s="519">
        <f t="shared" si="4"/>
        <v>0</v>
      </c>
      <c r="S21" s="538"/>
      <c r="T21" s="32"/>
    </row>
    <row r="22" spans="1:21" s="31" customFormat="1" ht="20.25">
      <c r="A22" s="55" t="s">
        <v>129</v>
      </c>
      <c r="B22" s="55"/>
      <c r="C22" s="55"/>
      <c r="D22" s="55"/>
      <c r="E22" s="55"/>
      <c r="F22" s="55"/>
      <c r="G22" s="55"/>
      <c r="H22" s="55"/>
      <c r="I22" s="56"/>
      <c r="J22" s="55"/>
      <c r="K22" s="55"/>
      <c r="L22" s="29">
        <f>SUM(L23:L29)</f>
        <v>406900</v>
      </c>
      <c r="M22" s="40"/>
      <c r="N22" s="29">
        <f>SUM(N23:N29)</f>
        <v>4717</v>
      </c>
      <c r="O22" s="29">
        <f>SUM(O23:O29)</f>
        <v>6100</v>
      </c>
      <c r="P22" s="29">
        <f>SUM(P23:P29)</f>
        <v>0</v>
      </c>
      <c r="Q22" s="29">
        <f>SUM(Q23:Q29)</f>
        <v>6100</v>
      </c>
      <c r="R22" s="29">
        <f>SUM(R23:R29)</f>
        <v>396083</v>
      </c>
      <c r="S22" s="536"/>
      <c r="T22" s="30"/>
    </row>
    <row r="23" spans="1:21" ht="50.25" customHeight="1">
      <c r="A23" s="518">
        <v>1</v>
      </c>
      <c r="B23" s="518" t="s">
        <v>36</v>
      </c>
      <c r="C23" s="518">
        <v>4357</v>
      </c>
      <c r="D23" s="518">
        <v>6121</v>
      </c>
      <c r="E23" s="518">
        <v>61</v>
      </c>
      <c r="F23" s="518">
        <v>11</v>
      </c>
      <c r="G23" s="524">
        <v>60002101299</v>
      </c>
      <c r="H23" s="525" t="s">
        <v>120</v>
      </c>
      <c r="I23" s="522" t="s">
        <v>121</v>
      </c>
      <c r="J23" s="518"/>
      <c r="K23" s="518" t="s">
        <v>109</v>
      </c>
      <c r="L23" s="519">
        <v>7500</v>
      </c>
      <c r="M23" s="520">
        <v>2022</v>
      </c>
      <c r="N23" s="521">
        <v>0</v>
      </c>
      <c r="O23" s="523">
        <f t="shared" ref="O23:O24" si="5">P23+Q23</f>
        <v>250</v>
      </c>
      <c r="P23" s="521">
        <v>0</v>
      </c>
      <c r="Q23" s="54">
        <v>250</v>
      </c>
      <c r="R23" s="519">
        <f t="shared" ref="R23:R28" si="6">L23-N23-O23</f>
        <v>7250</v>
      </c>
      <c r="S23" s="538">
        <v>2</v>
      </c>
      <c r="T23" s="25"/>
    </row>
    <row r="24" spans="1:21" s="116" customFormat="1" ht="50.25" customHeight="1">
      <c r="A24" s="518">
        <v>2</v>
      </c>
      <c r="B24" s="518" t="s">
        <v>57</v>
      </c>
      <c r="C24" s="518">
        <v>4350</v>
      </c>
      <c r="D24" s="518">
        <v>6121</v>
      </c>
      <c r="E24" s="518">
        <v>61</v>
      </c>
      <c r="F24" s="518">
        <v>11</v>
      </c>
      <c r="G24" s="524">
        <v>60002101327</v>
      </c>
      <c r="H24" s="525" t="s">
        <v>230</v>
      </c>
      <c r="I24" s="522" t="s">
        <v>231</v>
      </c>
      <c r="J24" s="518"/>
      <c r="K24" s="518" t="s">
        <v>109</v>
      </c>
      <c r="L24" s="519">
        <v>20000</v>
      </c>
      <c r="M24" s="520" t="s">
        <v>38</v>
      </c>
      <c r="N24" s="521">
        <v>505</v>
      </c>
      <c r="O24" s="523">
        <f t="shared" si="5"/>
        <v>150</v>
      </c>
      <c r="P24" s="521">
        <v>0</v>
      </c>
      <c r="Q24" s="54">
        <v>150</v>
      </c>
      <c r="R24" s="519">
        <f t="shared" si="6"/>
        <v>19345</v>
      </c>
      <c r="S24" s="538">
        <v>2</v>
      </c>
      <c r="T24" s="115"/>
    </row>
    <row r="25" spans="1:21" ht="50.25" customHeight="1">
      <c r="A25" s="518">
        <v>3</v>
      </c>
      <c r="B25" s="518" t="s">
        <v>42</v>
      </c>
      <c r="C25" s="518">
        <v>4357</v>
      </c>
      <c r="D25" s="518">
        <v>6121</v>
      </c>
      <c r="E25" s="518">
        <v>61</v>
      </c>
      <c r="F25" s="518">
        <v>11</v>
      </c>
      <c r="G25" s="524">
        <v>60002101348</v>
      </c>
      <c r="H25" s="525" t="s">
        <v>122</v>
      </c>
      <c r="I25" s="92" t="s">
        <v>123</v>
      </c>
      <c r="J25" s="518"/>
      <c r="K25" s="518" t="s">
        <v>109</v>
      </c>
      <c r="L25" s="519">
        <v>25000</v>
      </c>
      <c r="M25" s="520" t="s">
        <v>50</v>
      </c>
      <c r="N25" s="521">
        <v>896</v>
      </c>
      <c r="O25" s="523">
        <f>P25+Q25</f>
        <v>650</v>
      </c>
      <c r="P25" s="521">
        <v>0</v>
      </c>
      <c r="Q25" s="54">
        <v>650</v>
      </c>
      <c r="R25" s="519">
        <f t="shared" si="6"/>
        <v>23454</v>
      </c>
      <c r="S25" s="538">
        <v>3</v>
      </c>
      <c r="T25" s="25"/>
    </row>
    <row r="26" spans="1:21" ht="50.25" customHeight="1">
      <c r="A26" s="518">
        <v>4</v>
      </c>
      <c r="B26" s="518" t="s">
        <v>42</v>
      </c>
      <c r="C26" s="518">
        <v>4357</v>
      </c>
      <c r="D26" s="518">
        <v>6121</v>
      </c>
      <c r="E26" s="518">
        <v>61</v>
      </c>
      <c r="F26" s="518">
        <v>11</v>
      </c>
      <c r="G26" s="524">
        <v>60002101349</v>
      </c>
      <c r="H26" s="525" t="s">
        <v>124</v>
      </c>
      <c r="I26" s="522" t="s">
        <v>123</v>
      </c>
      <c r="J26" s="518"/>
      <c r="K26" s="518" t="s">
        <v>109</v>
      </c>
      <c r="L26" s="519">
        <v>30000</v>
      </c>
      <c r="M26" s="520" t="s">
        <v>38</v>
      </c>
      <c r="N26" s="521">
        <v>1560</v>
      </c>
      <c r="O26" s="523">
        <f t="shared" ref="O26" si="7">P26+Q26</f>
        <v>2000</v>
      </c>
      <c r="P26" s="521">
        <v>0</v>
      </c>
      <c r="Q26" s="54">
        <v>2000</v>
      </c>
      <c r="R26" s="519">
        <f t="shared" si="6"/>
        <v>26440</v>
      </c>
      <c r="S26" s="538">
        <v>3</v>
      </c>
      <c r="T26" s="25"/>
    </row>
    <row r="27" spans="1:21" ht="50.25" customHeight="1">
      <c r="A27" s="518">
        <v>5</v>
      </c>
      <c r="B27" s="518" t="s">
        <v>43</v>
      </c>
      <c r="C27" s="518">
        <v>4357</v>
      </c>
      <c r="D27" s="518">
        <v>6121</v>
      </c>
      <c r="E27" s="518">
        <v>61</v>
      </c>
      <c r="F27" s="518">
        <v>11</v>
      </c>
      <c r="G27" s="524">
        <v>60002101413</v>
      </c>
      <c r="H27" s="525" t="s">
        <v>125</v>
      </c>
      <c r="I27" s="92" t="s">
        <v>126</v>
      </c>
      <c r="J27" s="518"/>
      <c r="K27" s="518" t="s">
        <v>109</v>
      </c>
      <c r="L27" s="519">
        <v>40000</v>
      </c>
      <c r="M27" s="520" t="s">
        <v>38</v>
      </c>
      <c r="N27" s="521">
        <v>308</v>
      </c>
      <c r="O27" s="523">
        <f>P27+Q27</f>
        <v>600</v>
      </c>
      <c r="P27" s="521">
        <v>0</v>
      </c>
      <c r="Q27" s="54">
        <v>600</v>
      </c>
      <c r="R27" s="519">
        <f t="shared" si="6"/>
        <v>39092</v>
      </c>
      <c r="S27" s="538">
        <v>3</v>
      </c>
      <c r="T27" s="25"/>
    </row>
    <row r="28" spans="1:21" ht="50.25" customHeight="1">
      <c r="A28" s="518">
        <v>6</v>
      </c>
      <c r="B28" s="518" t="s">
        <v>41</v>
      </c>
      <c r="C28" s="518">
        <v>4350</v>
      </c>
      <c r="D28" s="518">
        <v>6121</v>
      </c>
      <c r="E28" s="518">
        <v>61</v>
      </c>
      <c r="F28" s="518">
        <v>11</v>
      </c>
      <c r="G28" s="524">
        <v>60002101415</v>
      </c>
      <c r="H28" s="525" t="s">
        <v>127</v>
      </c>
      <c r="I28" s="92" t="s">
        <v>128</v>
      </c>
      <c r="J28" s="518"/>
      <c r="K28" s="518" t="s">
        <v>109</v>
      </c>
      <c r="L28" s="519">
        <v>280000</v>
      </c>
      <c r="M28" s="520" t="s">
        <v>108</v>
      </c>
      <c r="N28" s="521">
        <v>1068</v>
      </c>
      <c r="O28" s="523">
        <f>P28+Q28</f>
        <v>2000</v>
      </c>
      <c r="P28" s="521">
        <v>0</v>
      </c>
      <c r="Q28" s="54">
        <v>2000</v>
      </c>
      <c r="R28" s="519">
        <f t="shared" si="6"/>
        <v>276932</v>
      </c>
      <c r="S28" s="538">
        <v>3</v>
      </c>
      <c r="T28" s="25"/>
    </row>
    <row r="29" spans="1:21" s="34" customFormat="1" ht="99" customHeight="1">
      <c r="A29" s="518">
        <v>7</v>
      </c>
      <c r="B29" s="518"/>
      <c r="C29" s="518">
        <v>4357</v>
      </c>
      <c r="D29" s="518">
        <v>5169</v>
      </c>
      <c r="E29" s="518">
        <v>51</v>
      </c>
      <c r="F29" s="518">
        <v>11</v>
      </c>
      <c r="G29" s="33">
        <v>60002101463</v>
      </c>
      <c r="H29" s="525" t="s">
        <v>242</v>
      </c>
      <c r="I29" s="522" t="s">
        <v>243</v>
      </c>
      <c r="J29" s="518" t="s">
        <v>103</v>
      </c>
      <c r="K29" s="518" t="s">
        <v>109</v>
      </c>
      <c r="L29" s="519">
        <v>4400</v>
      </c>
      <c r="M29" s="37">
        <v>2022</v>
      </c>
      <c r="N29" s="521">
        <v>380</v>
      </c>
      <c r="O29" s="523">
        <f t="shared" ref="O29" si="8">P29+Q29</f>
        <v>450</v>
      </c>
      <c r="P29" s="521">
        <v>0</v>
      </c>
      <c r="Q29" s="54">
        <v>450</v>
      </c>
      <c r="R29" s="519">
        <f t="shared" ref="R29" si="9">L29-N29-O29</f>
        <v>3570</v>
      </c>
      <c r="S29" s="538">
        <v>2</v>
      </c>
      <c r="T29" s="32"/>
    </row>
    <row r="30" spans="1:21" ht="23.25">
      <c r="A30" s="478" t="s">
        <v>132</v>
      </c>
      <c r="B30" s="478"/>
      <c r="C30" s="478"/>
      <c r="D30" s="478"/>
      <c r="E30" s="478"/>
      <c r="F30" s="478"/>
      <c r="G30" s="478"/>
      <c r="H30" s="478"/>
      <c r="I30" s="478"/>
      <c r="J30" s="478"/>
      <c r="K30" s="478"/>
      <c r="L30" s="27">
        <f>+L18+L8+L22</f>
        <v>605213</v>
      </c>
      <c r="M30" s="41"/>
      <c r="N30" s="27">
        <f>+N18+N8+N22</f>
        <v>72713</v>
      </c>
      <c r="O30" s="27">
        <f>+O18+O8+O22</f>
        <v>74390</v>
      </c>
      <c r="P30" s="27">
        <f>+P18+P8+P22</f>
        <v>0</v>
      </c>
      <c r="Q30" s="27">
        <f>+Q18+Q8+Q22</f>
        <v>74390</v>
      </c>
      <c r="R30" s="27">
        <f>+R18+R8+R22</f>
        <v>458110</v>
      </c>
      <c r="S30" s="540"/>
      <c r="T30" s="24"/>
    </row>
  </sheetData>
  <mergeCells count="66">
    <mergeCell ref="N12:N13"/>
    <mergeCell ref="O12:O13"/>
    <mergeCell ref="P12:P13"/>
    <mergeCell ref="T6:T7"/>
    <mergeCell ref="J6:J7"/>
    <mergeCell ref="K6:K7"/>
    <mergeCell ref="L6:L7"/>
    <mergeCell ref="M6:M7"/>
    <mergeCell ref="N6:N7"/>
    <mergeCell ref="O6:Q6"/>
    <mergeCell ref="K9:K11"/>
    <mergeCell ref="L9:L11"/>
    <mergeCell ref="J12:J13"/>
    <mergeCell ref="L12:L13"/>
    <mergeCell ref="M12:M13"/>
    <mergeCell ref="R12:R13"/>
    <mergeCell ref="A5:R5"/>
    <mergeCell ref="A6:A7"/>
    <mergeCell ref="B6:B7"/>
    <mergeCell ref="C6:C7"/>
    <mergeCell ref="D6:D7"/>
    <mergeCell ref="E6:E7"/>
    <mergeCell ref="F6:F7"/>
    <mergeCell ref="G6:G7"/>
    <mergeCell ref="H6:H7"/>
    <mergeCell ref="I6:I7"/>
    <mergeCell ref="R6:R7"/>
    <mergeCell ref="A9:A11"/>
    <mergeCell ref="M9:M11"/>
    <mergeCell ref="N9:N11"/>
    <mergeCell ref="A14:A15"/>
    <mergeCell ref="B14:B15"/>
    <mergeCell ref="J14:J15"/>
    <mergeCell ref="B9:B11"/>
    <mergeCell ref="B12:B13"/>
    <mergeCell ref="C12:C13"/>
    <mergeCell ref="F12:F13"/>
    <mergeCell ref="A12:A13"/>
    <mergeCell ref="C9:C11"/>
    <mergeCell ref="F9:F11"/>
    <mergeCell ref="I9:I11"/>
    <mergeCell ref="J9:J11"/>
    <mergeCell ref="I12:I13"/>
    <mergeCell ref="C14:C15"/>
    <mergeCell ref="F14:F15"/>
    <mergeCell ref="S9:S11"/>
    <mergeCell ref="S14:S15"/>
    <mergeCell ref="S6:S7"/>
    <mergeCell ref="O14:O15"/>
    <mergeCell ref="P14:P15"/>
    <mergeCell ref="R14:R15"/>
    <mergeCell ref="O9:O11"/>
    <mergeCell ref="P9:P11"/>
    <mergeCell ref="M14:M15"/>
    <mergeCell ref="N14:N15"/>
    <mergeCell ref="R9:R11"/>
    <mergeCell ref="G12:G13"/>
    <mergeCell ref="H12:H13"/>
    <mergeCell ref="K12:K13"/>
    <mergeCell ref="G9:G11"/>
    <mergeCell ref="H9:H11"/>
    <mergeCell ref="K14:K15"/>
    <mergeCell ref="L14:L15"/>
    <mergeCell ref="G14:G15"/>
    <mergeCell ref="H14:H15"/>
    <mergeCell ref="I14:I15"/>
  </mergeCells>
  <printOptions horizontalCentered="1"/>
  <pageMargins left="0.70866141732283472" right="0.70866141732283472" top="0.78740157480314965" bottom="0.78740157480314965" header="0.31496062992125984" footer="0.31496062992125984"/>
  <pageSetup paperSize="9" scale="47" firstPageNumber="114"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A79"/>
  <sheetViews>
    <sheetView showGridLines="0" view="pageBreakPreview" zoomScale="70" zoomScaleNormal="70" zoomScaleSheetLayoutView="70" workbookViewId="0">
      <selection activeCell="C21" sqref="C21"/>
    </sheetView>
  </sheetViews>
  <sheetFormatPr defaultColWidth="9.140625" defaultRowHeight="15" outlineLevelCol="1"/>
  <cols>
    <col min="1" max="1" width="5.7109375" style="218" customWidth="1"/>
    <col min="2" max="2" width="5.7109375" style="218" hidden="1" customWidth="1"/>
    <col min="3" max="3" width="6.28515625" style="218" hidden="1" customWidth="1" outlineLevel="1"/>
    <col min="4" max="4" width="18.28515625" style="218" hidden="1" customWidth="1" outlineLevel="1"/>
    <col min="5" max="5" width="7.7109375" style="218" customWidth="1" outlineLevel="1"/>
    <col min="6" max="6" width="15.5703125" style="218" hidden="1" customWidth="1" outlineLevel="1"/>
    <col min="7" max="7" width="68.140625" style="218" customWidth="1" collapsed="1"/>
    <col min="8" max="8" width="50.140625" style="218" customWidth="1"/>
    <col min="9" max="9" width="7.140625" style="218" customWidth="1"/>
    <col min="10" max="10" width="12" style="222" customWidth="1"/>
    <col min="11" max="12" width="14.85546875" style="221" customWidth="1"/>
    <col min="13" max="13" width="13.5703125" style="221" customWidth="1"/>
    <col min="14" max="14" width="12.85546875" style="221" customWidth="1"/>
    <col min="15" max="15" width="14.7109375" style="221" customWidth="1"/>
    <col min="16" max="16" width="16.140625" style="221" customWidth="1"/>
    <col min="17" max="17" width="16.7109375" style="221" customWidth="1"/>
    <col min="18" max="18" width="16" style="221" hidden="1" customWidth="1"/>
    <col min="19" max="19" width="17.140625" style="221" customWidth="1"/>
    <col min="20" max="20" width="17.7109375" style="221" customWidth="1"/>
    <col min="21" max="21" width="14.85546875" style="221" customWidth="1"/>
    <col min="22" max="22" width="12.7109375" style="221" customWidth="1"/>
    <col min="23" max="23" width="14" style="221" customWidth="1"/>
    <col min="24" max="24" width="14.42578125" style="221" customWidth="1"/>
    <col min="25" max="25" width="10.7109375" style="220" hidden="1" customWidth="1"/>
    <col min="26" max="26" width="17.7109375" style="219" customWidth="1"/>
    <col min="27" max="16384" width="9.140625" style="218"/>
  </cols>
  <sheetData>
    <row r="1" spans="1:27" ht="18">
      <c r="A1" s="1" t="s">
        <v>279</v>
      </c>
      <c r="B1" s="2"/>
      <c r="C1" s="2"/>
      <c r="D1" s="2"/>
      <c r="E1" s="2"/>
      <c r="F1" s="246"/>
      <c r="G1" s="3"/>
      <c r="H1" s="4"/>
      <c r="I1" s="2"/>
      <c r="K1" s="220"/>
      <c r="N1" s="7"/>
      <c r="O1" s="7"/>
      <c r="Q1" s="7"/>
      <c r="R1" s="7"/>
      <c r="S1" s="7"/>
      <c r="T1" s="7"/>
      <c r="U1" s="8"/>
      <c r="V1" s="240"/>
      <c r="W1" s="218"/>
      <c r="X1" s="218"/>
      <c r="Y1" s="245"/>
      <c r="Z1" s="218"/>
    </row>
    <row r="2" spans="1:27" ht="18">
      <c r="A2" s="211" t="s">
        <v>23</v>
      </c>
      <c r="B2" s="11"/>
      <c r="C2" s="11"/>
      <c r="D2" s="210" t="s">
        <v>32</v>
      </c>
      <c r="E2" s="210"/>
      <c r="F2" s="210"/>
      <c r="G2" s="210" t="s">
        <v>32</v>
      </c>
      <c r="H2" s="419" t="s">
        <v>278</v>
      </c>
      <c r="I2" s="28"/>
      <c r="K2" s="220"/>
      <c r="N2" s="13"/>
      <c r="O2" s="13"/>
      <c r="Q2" s="13"/>
      <c r="R2" s="13"/>
      <c r="S2" s="13"/>
      <c r="T2" s="13"/>
      <c r="U2" s="14"/>
      <c r="V2" s="240"/>
      <c r="W2" s="218"/>
      <c r="X2" s="218"/>
      <c r="Y2" s="245"/>
      <c r="Z2" s="218"/>
    </row>
    <row r="3" spans="1:27" ht="15.75">
      <c r="A3" s="209"/>
      <c r="B3" s="11"/>
      <c r="C3" s="11"/>
      <c r="D3" s="12" t="s">
        <v>17</v>
      </c>
      <c r="F3" s="208"/>
      <c r="G3" s="12" t="s">
        <v>17</v>
      </c>
      <c r="H3" s="207"/>
      <c r="I3" s="28"/>
      <c r="K3" s="220"/>
      <c r="N3" s="13"/>
      <c r="O3" s="13"/>
      <c r="Q3" s="13"/>
      <c r="R3" s="13"/>
      <c r="S3" s="13"/>
      <c r="T3" s="13"/>
      <c r="U3" s="14"/>
      <c r="V3" s="240"/>
      <c r="W3" s="218"/>
      <c r="X3" s="218"/>
      <c r="Y3" s="245"/>
      <c r="Z3" s="218"/>
    </row>
    <row r="4" spans="1:27" ht="17.25" customHeight="1">
      <c r="A4" s="243"/>
      <c r="B4" s="243"/>
      <c r="C4" s="243"/>
      <c r="D4" s="243"/>
      <c r="E4" s="243"/>
      <c r="F4" s="243"/>
      <c r="G4" s="243"/>
      <c r="H4" s="243"/>
      <c r="I4" s="243"/>
      <c r="J4" s="243"/>
      <c r="K4" s="243"/>
      <c r="L4" s="244"/>
      <c r="M4" s="243"/>
      <c r="N4" s="244"/>
      <c r="O4" s="243"/>
      <c r="P4" s="243"/>
      <c r="Q4" s="243"/>
      <c r="R4" s="243"/>
      <c r="S4" s="243"/>
      <c r="T4" s="243"/>
      <c r="U4" s="243"/>
      <c r="V4" s="243"/>
      <c r="W4" s="243"/>
      <c r="X4" s="242" t="s">
        <v>19</v>
      </c>
      <c r="Y4" s="241"/>
      <c r="AA4" s="240"/>
    </row>
    <row r="5" spans="1:27" ht="25.5" customHeight="1">
      <c r="A5" s="665" t="s">
        <v>311</v>
      </c>
      <c r="B5" s="666"/>
      <c r="C5" s="666"/>
      <c r="D5" s="666"/>
      <c r="E5" s="666"/>
      <c r="F5" s="666"/>
      <c r="G5" s="666"/>
      <c r="H5" s="666"/>
      <c r="I5" s="666"/>
      <c r="J5" s="666"/>
      <c r="K5" s="666"/>
      <c r="L5" s="666"/>
      <c r="M5" s="666"/>
      <c r="N5" s="666"/>
      <c r="O5" s="666"/>
      <c r="P5" s="666"/>
      <c r="Q5" s="666"/>
      <c r="R5" s="666"/>
      <c r="S5" s="666"/>
      <c r="T5" s="666"/>
      <c r="U5" s="666"/>
      <c r="V5" s="666"/>
      <c r="W5" s="666"/>
      <c r="X5" s="666"/>
      <c r="Y5" s="666"/>
      <c r="Z5" s="667"/>
    </row>
    <row r="6" spans="1:27" ht="25.5" customHeight="1">
      <c r="A6" s="633" t="s">
        <v>0</v>
      </c>
      <c r="B6" s="633" t="s">
        <v>1</v>
      </c>
      <c r="C6" s="634" t="s">
        <v>3</v>
      </c>
      <c r="D6" s="634" t="s">
        <v>4</v>
      </c>
      <c r="E6" s="634" t="s">
        <v>22</v>
      </c>
      <c r="F6" s="634" t="s">
        <v>2</v>
      </c>
      <c r="G6" s="634" t="s">
        <v>6</v>
      </c>
      <c r="H6" s="635" t="s">
        <v>7</v>
      </c>
      <c r="I6" s="644" t="s">
        <v>8</v>
      </c>
      <c r="J6" s="635" t="s">
        <v>9</v>
      </c>
      <c r="K6" s="635" t="s">
        <v>15</v>
      </c>
      <c r="L6" s="635" t="s">
        <v>267</v>
      </c>
      <c r="M6" s="635" t="s">
        <v>266</v>
      </c>
      <c r="N6" s="635" t="s">
        <v>10</v>
      </c>
      <c r="O6" s="636" t="s">
        <v>265</v>
      </c>
      <c r="P6" s="654" t="s">
        <v>264</v>
      </c>
      <c r="Q6" s="654" t="s">
        <v>263</v>
      </c>
      <c r="R6" s="652" t="s">
        <v>261</v>
      </c>
      <c r="S6" s="652"/>
      <c r="T6" s="652"/>
      <c r="U6" s="654" t="s">
        <v>282</v>
      </c>
      <c r="V6" s="652" t="s">
        <v>261</v>
      </c>
      <c r="W6" s="652"/>
      <c r="X6" s="636" t="s">
        <v>294</v>
      </c>
      <c r="Y6" s="636" t="s">
        <v>246</v>
      </c>
      <c r="Z6" s="653" t="s">
        <v>11</v>
      </c>
    </row>
    <row r="7" spans="1:27" ht="81" customHeight="1">
      <c r="A7" s="633"/>
      <c r="B7" s="633"/>
      <c r="C7" s="634"/>
      <c r="D7" s="634"/>
      <c r="E7" s="634"/>
      <c r="F7" s="634"/>
      <c r="G7" s="634"/>
      <c r="H7" s="635"/>
      <c r="I7" s="644"/>
      <c r="J7" s="635"/>
      <c r="K7" s="635"/>
      <c r="L7" s="635"/>
      <c r="M7" s="635"/>
      <c r="N7" s="635"/>
      <c r="O7" s="636"/>
      <c r="P7" s="654"/>
      <c r="Q7" s="654"/>
      <c r="R7" s="511" t="s">
        <v>260</v>
      </c>
      <c r="S7" s="511" t="s">
        <v>293</v>
      </c>
      <c r="T7" s="511" t="s">
        <v>258</v>
      </c>
      <c r="U7" s="654"/>
      <c r="V7" s="511" t="s">
        <v>257</v>
      </c>
      <c r="W7" s="511" t="s">
        <v>256</v>
      </c>
      <c r="X7" s="636"/>
      <c r="Y7" s="636"/>
      <c r="Z7" s="653"/>
    </row>
    <row r="8" spans="1:27" s="235" customFormat="1" ht="25.5" customHeight="1">
      <c r="A8" s="55" t="s">
        <v>13</v>
      </c>
      <c r="B8" s="55"/>
      <c r="C8" s="55"/>
      <c r="D8" s="55"/>
      <c r="E8" s="55"/>
      <c r="F8" s="55"/>
      <c r="G8" s="55"/>
      <c r="H8" s="55"/>
      <c r="I8" s="55"/>
      <c r="J8" s="55"/>
      <c r="K8" s="29">
        <f>SUM(K9:K15)</f>
        <v>139877</v>
      </c>
      <c r="L8" s="29">
        <f t="shared" ref="L8:X8" si="0">SUM(L9:L15)</f>
        <v>84809</v>
      </c>
      <c r="M8" s="29">
        <f t="shared" si="0"/>
        <v>55068</v>
      </c>
      <c r="N8" s="29"/>
      <c r="O8" s="29">
        <f t="shared" si="0"/>
        <v>57297</v>
      </c>
      <c r="P8" s="29">
        <f t="shared" si="0"/>
        <v>59960.35</v>
      </c>
      <c r="Q8" s="29">
        <f>SUM(Q9:Q15)</f>
        <v>34548.35</v>
      </c>
      <c r="R8" s="29">
        <f t="shared" si="0"/>
        <v>0</v>
      </c>
      <c r="S8" s="29">
        <f t="shared" si="0"/>
        <v>31938.85</v>
      </c>
      <c r="T8" s="29">
        <f t="shared" si="0"/>
        <v>2609.5</v>
      </c>
      <c r="U8" s="29">
        <f>SUM(U9:U15)</f>
        <v>25412</v>
      </c>
      <c r="V8" s="29">
        <f t="shared" si="0"/>
        <v>4947</v>
      </c>
      <c r="W8" s="29">
        <f t="shared" si="0"/>
        <v>20465</v>
      </c>
      <c r="X8" s="29">
        <f t="shared" si="0"/>
        <v>22619.65</v>
      </c>
      <c r="Y8" s="40"/>
      <c r="Z8" s="528"/>
    </row>
    <row r="9" spans="1:27" s="227" customFormat="1" ht="54.75" customHeight="1">
      <c r="A9" s="404">
        <v>1</v>
      </c>
      <c r="B9" s="193" t="s">
        <v>43</v>
      </c>
      <c r="C9" s="404">
        <v>4357</v>
      </c>
      <c r="D9" s="404">
        <v>6121</v>
      </c>
      <c r="E9" s="404">
        <v>61</v>
      </c>
      <c r="F9" s="405">
        <v>60002101137</v>
      </c>
      <c r="G9" s="460" t="s">
        <v>310</v>
      </c>
      <c r="H9" s="239" t="s">
        <v>309</v>
      </c>
      <c r="I9" s="401" t="s">
        <v>308</v>
      </c>
      <c r="J9" s="236" t="s">
        <v>47</v>
      </c>
      <c r="K9" s="437">
        <v>33665</v>
      </c>
      <c r="L9" s="437">
        <v>12413</v>
      </c>
      <c r="M9" s="437">
        <f>K9-L9</f>
        <v>21252</v>
      </c>
      <c r="N9" s="402" t="s">
        <v>49</v>
      </c>
      <c r="O9" s="403">
        <v>6434</v>
      </c>
      <c r="P9" s="226">
        <f>Q9+U9</f>
        <v>27231.35</v>
      </c>
      <c r="Q9" s="440">
        <f>SUM(R9:T9)</f>
        <v>11792.35</v>
      </c>
      <c r="R9" s="403"/>
      <c r="S9" s="403">
        <f>11723*0.95</f>
        <v>11136.85</v>
      </c>
      <c r="T9" s="403">
        <f>690*0.95</f>
        <v>655.5</v>
      </c>
      <c r="U9" s="400">
        <f t="shared" ref="U9:U14" si="1">SUM(V9:W9)</f>
        <v>15439</v>
      </c>
      <c r="V9" s="438">
        <v>1380</v>
      </c>
      <c r="W9" s="438">
        <v>14059</v>
      </c>
      <c r="X9" s="438">
        <f>K9-O9-P9</f>
        <v>-0.34999999999854481</v>
      </c>
      <c r="Y9" s="225">
        <v>3</v>
      </c>
      <c r="Z9" s="461" t="s">
        <v>307</v>
      </c>
    </row>
    <row r="10" spans="1:27" s="227" customFormat="1" ht="39" customHeight="1">
      <c r="A10" s="687">
        <v>2</v>
      </c>
      <c r="B10" s="694" t="s">
        <v>42</v>
      </c>
      <c r="C10" s="687">
        <v>4357</v>
      </c>
      <c r="D10" s="404">
        <v>5137</v>
      </c>
      <c r="E10" s="404">
        <v>51</v>
      </c>
      <c r="F10" s="696">
        <v>60002101247</v>
      </c>
      <c r="G10" s="693" t="s">
        <v>306</v>
      </c>
      <c r="H10" s="692" t="s">
        <v>305</v>
      </c>
      <c r="I10" s="689"/>
      <c r="J10" s="688" t="s">
        <v>304</v>
      </c>
      <c r="K10" s="686">
        <v>46261</v>
      </c>
      <c r="L10" s="686">
        <v>31162</v>
      </c>
      <c r="M10" s="686">
        <f>K10-L10</f>
        <v>15099</v>
      </c>
      <c r="N10" s="685" t="s">
        <v>115</v>
      </c>
      <c r="O10" s="684">
        <v>44261</v>
      </c>
      <c r="P10" s="691">
        <f>Q10+U10+Q12+U12+Q11+U11</f>
        <v>2000</v>
      </c>
      <c r="Q10" s="440">
        <f>SUM(R10:T10)</f>
        <v>742</v>
      </c>
      <c r="R10" s="403"/>
      <c r="S10" s="403">
        <v>700</v>
      </c>
      <c r="T10" s="403">
        <v>42</v>
      </c>
      <c r="U10" s="400">
        <f t="shared" si="1"/>
        <v>83</v>
      </c>
      <c r="V10" s="438">
        <v>83</v>
      </c>
      <c r="W10" s="438">
        <v>0</v>
      </c>
      <c r="X10" s="690">
        <f>K10-O10-P10</f>
        <v>0</v>
      </c>
      <c r="Y10" s="225"/>
      <c r="Z10" s="683" t="s">
        <v>303</v>
      </c>
    </row>
    <row r="11" spans="1:27" s="227" customFormat="1" ht="39" customHeight="1">
      <c r="A11" s="687"/>
      <c r="B11" s="695"/>
      <c r="C11" s="687"/>
      <c r="D11" s="404">
        <v>6122</v>
      </c>
      <c r="E11" s="404">
        <v>61</v>
      </c>
      <c r="F11" s="696"/>
      <c r="G11" s="693"/>
      <c r="H11" s="692"/>
      <c r="I11" s="689"/>
      <c r="J11" s="688"/>
      <c r="K11" s="686"/>
      <c r="L11" s="686"/>
      <c r="M11" s="686"/>
      <c r="N11" s="685"/>
      <c r="O11" s="684"/>
      <c r="P11" s="691"/>
      <c r="Q11" s="440">
        <f>SUM(R11:T11)</f>
        <v>718</v>
      </c>
      <c r="R11" s="403"/>
      <c r="S11" s="403">
        <v>678</v>
      </c>
      <c r="T11" s="403">
        <v>40</v>
      </c>
      <c r="U11" s="400">
        <f t="shared" si="1"/>
        <v>80</v>
      </c>
      <c r="V11" s="438">
        <v>80</v>
      </c>
      <c r="W11" s="438">
        <v>0</v>
      </c>
      <c r="X11" s="690"/>
      <c r="Y11" s="225">
        <v>3</v>
      </c>
      <c r="Z11" s="683"/>
    </row>
    <row r="12" spans="1:27" s="227" customFormat="1" ht="39" customHeight="1">
      <c r="A12" s="687"/>
      <c r="B12" s="695"/>
      <c r="C12" s="687"/>
      <c r="D12" s="404">
        <v>6121</v>
      </c>
      <c r="E12" s="404">
        <v>61</v>
      </c>
      <c r="F12" s="696"/>
      <c r="G12" s="693"/>
      <c r="H12" s="692"/>
      <c r="I12" s="689"/>
      <c r="J12" s="688"/>
      <c r="K12" s="686"/>
      <c r="L12" s="686"/>
      <c r="M12" s="686"/>
      <c r="N12" s="685"/>
      <c r="O12" s="684"/>
      <c r="P12" s="691"/>
      <c r="Q12" s="440">
        <f>SUM(S12:T12)</f>
        <v>263</v>
      </c>
      <c r="R12" s="403"/>
      <c r="S12" s="403">
        <v>248</v>
      </c>
      <c r="T12" s="403">
        <v>15</v>
      </c>
      <c r="U12" s="400">
        <f t="shared" si="1"/>
        <v>114</v>
      </c>
      <c r="V12" s="438">
        <v>30</v>
      </c>
      <c r="W12" s="438">
        <v>84</v>
      </c>
      <c r="X12" s="690"/>
      <c r="Y12" s="225"/>
      <c r="Z12" s="683"/>
    </row>
    <row r="13" spans="1:27" s="227" customFormat="1" ht="47.25">
      <c r="A13" s="404">
        <v>3</v>
      </c>
      <c r="B13" s="404" t="s">
        <v>42</v>
      </c>
      <c r="C13" s="193">
        <v>4357</v>
      </c>
      <c r="D13" s="193">
        <v>6121</v>
      </c>
      <c r="E13" s="193">
        <v>61</v>
      </c>
      <c r="F13" s="234">
        <v>60002101341</v>
      </c>
      <c r="G13" s="233" t="s">
        <v>302</v>
      </c>
      <c r="H13" s="237" t="s">
        <v>301</v>
      </c>
      <c r="I13" s="191"/>
      <c r="J13" s="238" t="s">
        <v>47</v>
      </c>
      <c r="K13" s="437">
        <v>1666</v>
      </c>
      <c r="L13" s="437">
        <v>0</v>
      </c>
      <c r="M13" s="437">
        <f>K13-L13</f>
        <v>1666</v>
      </c>
      <c r="N13" s="402" t="s">
        <v>49</v>
      </c>
      <c r="O13" s="403">
        <v>244</v>
      </c>
      <c r="P13" s="226">
        <f>Q13+U13</f>
        <v>1422</v>
      </c>
      <c r="Q13" s="440">
        <f>SUM(R13:T13)</f>
        <v>0</v>
      </c>
      <c r="R13" s="403"/>
      <c r="S13" s="403">
        <v>0</v>
      </c>
      <c r="T13" s="403">
        <v>0</v>
      </c>
      <c r="U13" s="400">
        <f t="shared" si="1"/>
        <v>1422</v>
      </c>
      <c r="V13" s="438">
        <v>0</v>
      </c>
      <c r="W13" s="438">
        <v>1422</v>
      </c>
      <c r="X13" s="438">
        <f>K13-O13-P13</f>
        <v>0</v>
      </c>
      <c r="Y13" s="225">
        <v>3</v>
      </c>
      <c r="Z13" s="461" t="s">
        <v>298</v>
      </c>
    </row>
    <row r="14" spans="1:27" s="227" customFormat="1" ht="47.25">
      <c r="A14" s="404">
        <v>4</v>
      </c>
      <c r="B14" s="404" t="s">
        <v>42</v>
      </c>
      <c r="C14" s="404">
        <v>4357</v>
      </c>
      <c r="D14" s="404">
        <v>6121</v>
      </c>
      <c r="E14" s="404">
        <v>61</v>
      </c>
      <c r="F14" s="405">
        <v>60002101342</v>
      </c>
      <c r="G14" s="233" t="s">
        <v>300</v>
      </c>
      <c r="H14" s="237" t="s">
        <v>299</v>
      </c>
      <c r="I14" s="401"/>
      <c r="J14" s="236" t="s">
        <v>47</v>
      </c>
      <c r="K14" s="437">
        <v>29075</v>
      </c>
      <c r="L14" s="437">
        <v>23474</v>
      </c>
      <c r="M14" s="437">
        <f>K14-L14</f>
        <v>5601</v>
      </c>
      <c r="N14" s="402" t="s">
        <v>65</v>
      </c>
      <c r="O14" s="403">
        <v>611</v>
      </c>
      <c r="P14" s="226">
        <f>Q14+U14</f>
        <v>22464</v>
      </c>
      <c r="Q14" s="440">
        <f>SUM(R14:T14)</f>
        <v>17474</v>
      </c>
      <c r="R14" s="403"/>
      <c r="S14" s="403">
        <f>22009-6000</f>
        <v>16009</v>
      </c>
      <c r="T14" s="403">
        <v>1465</v>
      </c>
      <c r="U14" s="400">
        <f t="shared" si="1"/>
        <v>4990</v>
      </c>
      <c r="V14" s="438">
        <v>2590</v>
      </c>
      <c r="W14" s="438">
        <v>2400</v>
      </c>
      <c r="X14" s="438">
        <f>K14-O14-P14</f>
        <v>6000</v>
      </c>
      <c r="Y14" s="225">
        <v>3</v>
      </c>
      <c r="Z14" s="461" t="s">
        <v>298</v>
      </c>
    </row>
    <row r="15" spans="1:27" s="227" customFormat="1" ht="81" customHeight="1">
      <c r="A15" s="404">
        <v>5</v>
      </c>
      <c r="B15" s="404" t="s">
        <v>42</v>
      </c>
      <c r="C15" s="193">
        <v>4357</v>
      </c>
      <c r="D15" s="193">
        <v>6121</v>
      </c>
      <c r="E15" s="193">
        <v>61</v>
      </c>
      <c r="F15" s="234">
        <v>60002101181</v>
      </c>
      <c r="G15" s="233" t="s">
        <v>297</v>
      </c>
      <c r="H15" s="406" t="s">
        <v>296</v>
      </c>
      <c r="I15" s="191"/>
      <c r="J15" s="401" t="s">
        <v>109</v>
      </c>
      <c r="K15" s="437">
        <v>29210</v>
      </c>
      <c r="L15" s="437">
        <v>17760</v>
      </c>
      <c r="M15" s="437">
        <f>K15-L15</f>
        <v>11450</v>
      </c>
      <c r="N15" s="402" t="s">
        <v>50</v>
      </c>
      <c r="O15" s="403">
        <v>5747</v>
      </c>
      <c r="P15" s="226">
        <f>Q15+U15</f>
        <v>6843</v>
      </c>
      <c r="Q15" s="440">
        <f>SUM(R15:T15)</f>
        <v>3559</v>
      </c>
      <c r="R15" s="457"/>
      <c r="S15" s="403">
        <f>6667-3500</f>
        <v>3167</v>
      </c>
      <c r="T15" s="403">
        <v>392</v>
      </c>
      <c r="U15" s="400">
        <f>SUM(V15:W15)</f>
        <v>3284</v>
      </c>
      <c r="V15" s="438">
        <v>784</v>
      </c>
      <c r="W15" s="438">
        <v>2500</v>
      </c>
      <c r="X15" s="438">
        <f>K15-O15-P15</f>
        <v>16620</v>
      </c>
      <c r="Y15" s="225">
        <v>3</v>
      </c>
      <c r="Z15" s="461" t="s">
        <v>295</v>
      </c>
    </row>
    <row r="16" spans="1:27" ht="35.25" customHeight="1">
      <c r="A16" s="417" t="s">
        <v>292</v>
      </c>
      <c r="B16" s="417"/>
      <c r="C16" s="417"/>
      <c r="D16" s="417"/>
      <c r="E16" s="417"/>
      <c r="F16" s="417"/>
      <c r="G16" s="417"/>
      <c r="H16" s="417"/>
      <c r="I16" s="417"/>
      <c r="J16" s="417"/>
      <c r="K16" s="27">
        <f>K8</f>
        <v>139877</v>
      </c>
      <c r="L16" s="27">
        <f t="shared" ref="L16:M16" si="2">L8</f>
        <v>84809</v>
      </c>
      <c r="M16" s="27">
        <f t="shared" si="2"/>
        <v>55068</v>
      </c>
      <c r="N16" s="27"/>
      <c r="O16" s="27">
        <f>O8</f>
        <v>57297</v>
      </c>
      <c r="P16" s="27">
        <f>P8</f>
        <v>59960.35</v>
      </c>
      <c r="Q16" s="27">
        <f t="shared" ref="Q16:X16" si="3">Q8</f>
        <v>34548.35</v>
      </c>
      <c r="R16" s="27">
        <f t="shared" si="3"/>
        <v>0</v>
      </c>
      <c r="S16" s="27">
        <f t="shared" si="3"/>
        <v>31938.85</v>
      </c>
      <c r="T16" s="27">
        <f t="shared" si="3"/>
        <v>2609.5</v>
      </c>
      <c r="U16" s="27">
        <f t="shared" si="3"/>
        <v>25412</v>
      </c>
      <c r="V16" s="27">
        <f t="shared" si="3"/>
        <v>4947</v>
      </c>
      <c r="W16" s="27">
        <f t="shared" si="3"/>
        <v>20465</v>
      </c>
      <c r="X16" s="173">
        <f t="shared" si="3"/>
        <v>22619.65</v>
      </c>
      <c r="Y16" s="172"/>
      <c r="Z16" s="24"/>
    </row>
    <row r="17" spans="1:27" s="221" customFormat="1">
      <c r="A17" s="222"/>
      <c r="B17" s="222"/>
      <c r="C17" s="222"/>
      <c r="D17" s="222"/>
      <c r="E17" s="222"/>
      <c r="F17" s="222"/>
      <c r="G17" s="222"/>
      <c r="H17" s="222"/>
      <c r="I17" s="218"/>
      <c r="J17" s="222"/>
      <c r="K17" s="223"/>
      <c r="L17" s="223"/>
      <c r="M17" s="223"/>
      <c r="Y17" s="220"/>
      <c r="Z17" s="219"/>
      <c r="AA17" s="218"/>
    </row>
    <row r="18" spans="1:27" s="221" customFormat="1">
      <c r="A18" s="222"/>
      <c r="B18" s="222"/>
      <c r="C18" s="222"/>
      <c r="D18" s="222"/>
      <c r="E18" s="222"/>
      <c r="F18" s="222"/>
      <c r="G18" s="222"/>
      <c r="H18" s="222"/>
      <c r="I18" s="218"/>
      <c r="J18" s="222"/>
      <c r="K18" s="223"/>
      <c r="L18" s="223"/>
      <c r="M18" s="223"/>
      <c r="Y18" s="220"/>
      <c r="Z18" s="219"/>
      <c r="AA18" s="218"/>
    </row>
    <row r="19" spans="1:27" s="221" customFormat="1">
      <c r="A19" s="222"/>
      <c r="B19" s="222"/>
      <c r="C19" s="222"/>
      <c r="D19" s="222"/>
      <c r="E19" s="222"/>
      <c r="F19" s="222"/>
      <c r="G19" s="222"/>
      <c r="H19" s="222"/>
      <c r="I19" s="218"/>
      <c r="J19" s="222"/>
      <c r="K19" s="223"/>
      <c r="L19" s="223"/>
      <c r="M19" s="223"/>
      <c r="Y19" s="220"/>
      <c r="Z19" s="219"/>
      <c r="AA19" s="218"/>
    </row>
    <row r="20" spans="1:27" s="221" customFormat="1">
      <c r="A20" s="222"/>
      <c r="B20" s="222"/>
      <c r="C20" s="222"/>
      <c r="D20" s="222"/>
      <c r="E20" s="222"/>
      <c r="F20" s="222"/>
      <c r="G20" s="222"/>
      <c r="H20" s="222"/>
      <c r="I20" s="218"/>
      <c r="J20" s="222"/>
      <c r="K20" s="223"/>
      <c r="L20" s="223"/>
      <c r="M20" s="223"/>
      <c r="Y20" s="220"/>
      <c r="Z20" s="219"/>
      <c r="AA20" s="218"/>
    </row>
    <row r="21" spans="1:27" s="221" customFormat="1">
      <c r="A21" s="222"/>
      <c r="B21" s="222"/>
      <c r="C21" s="222"/>
      <c r="D21" s="222"/>
      <c r="E21" s="222"/>
      <c r="F21" s="222"/>
      <c r="G21" s="222"/>
      <c r="H21" s="222"/>
      <c r="I21" s="218"/>
      <c r="J21" s="222"/>
      <c r="K21" s="223"/>
      <c r="L21" s="223"/>
      <c r="M21" s="223"/>
      <c r="Y21" s="220"/>
      <c r="Z21" s="219"/>
      <c r="AA21" s="218"/>
    </row>
    <row r="22" spans="1:27" s="221" customFormat="1">
      <c r="A22" s="222"/>
      <c r="B22" s="222"/>
      <c r="C22" s="222"/>
      <c r="D22" s="222"/>
      <c r="E22" s="222"/>
      <c r="F22" s="222"/>
      <c r="G22" s="222"/>
      <c r="H22" s="222"/>
      <c r="I22" s="218"/>
      <c r="J22" s="222"/>
      <c r="K22" s="223"/>
      <c r="L22" s="223"/>
      <c r="M22" s="223"/>
      <c r="Y22" s="220"/>
      <c r="Z22" s="219"/>
      <c r="AA22" s="218"/>
    </row>
    <row r="23" spans="1:27" s="221" customFormat="1">
      <c r="A23" s="222"/>
      <c r="B23" s="222"/>
      <c r="C23" s="222"/>
      <c r="D23" s="222"/>
      <c r="E23" s="222"/>
      <c r="F23" s="222"/>
      <c r="G23" s="222"/>
      <c r="H23" s="222"/>
      <c r="I23" s="218"/>
      <c r="J23" s="222"/>
      <c r="K23" s="223"/>
      <c r="L23" s="223"/>
      <c r="M23" s="223"/>
      <c r="Y23" s="220"/>
      <c r="Z23" s="219"/>
      <c r="AA23" s="218"/>
    </row>
    <row r="24" spans="1:27" s="221" customFormat="1">
      <c r="A24" s="222"/>
      <c r="B24" s="222"/>
      <c r="C24" s="222"/>
      <c r="D24" s="222"/>
      <c r="E24" s="222"/>
      <c r="F24" s="222"/>
      <c r="G24" s="222"/>
      <c r="H24" s="222"/>
      <c r="I24" s="218"/>
      <c r="J24" s="222"/>
      <c r="K24" s="223"/>
      <c r="L24" s="223"/>
      <c r="M24" s="223"/>
      <c r="Y24" s="220"/>
      <c r="Z24" s="219"/>
      <c r="AA24" s="218"/>
    </row>
    <row r="25" spans="1:27" s="221" customFormat="1">
      <c r="A25" s="222"/>
      <c r="B25" s="222"/>
      <c r="C25" s="222"/>
      <c r="D25" s="222"/>
      <c r="E25" s="222"/>
      <c r="F25" s="222"/>
      <c r="G25" s="222"/>
      <c r="H25" s="222"/>
      <c r="I25" s="218"/>
      <c r="J25" s="222"/>
      <c r="K25" s="223"/>
      <c r="L25" s="223"/>
      <c r="M25" s="223"/>
      <c r="Y25" s="220"/>
      <c r="Z25" s="219"/>
      <c r="AA25" s="218"/>
    </row>
    <row r="26" spans="1:27" s="221" customFormat="1">
      <c r="A26" s="222"/>
      <c r="B26" s="222"/>
      <c r="C26" s="222"/>
      <c r="D26" s="222"/>
      <c r="E26" s="222"/>
      <c r="F26" s="222"/>
      <c r="G26" s="222"/>
      <c r="H26" s="222"/>
      <c r="I26" s="218"/>
      <c r="J26" s="222"/>
      <c r="K26" s="223"/>
      <c r="L26" s="223"/>
      <c r="M26" s="223"/>
      <c r="Y26" s="220"/>
      <c r="Z26" s="219"/>
      <c r="AA26" s="218"/>
    </row>
    <row r="27" spans="1:27" s="221" customFormat="1">
      <c r="A27" s="222"/>
      <c r="B27" s="222"/>
      <c r="C27" s="222"/>
      <c r="D27" s="222"/>
      <c r="E27" s="222"/>
      <c r="F27" s="222"/>
      <c r="G27" s="222"/>
      <c r="H27" s="222"/>
      <c r="I27" s="218"/>
      <c r="J27" s="222"/>
      <c r="K27" s="223"/>
      <c r="L27" s="223"/>
      <c r="M27" s="223"/>
      <c r="Y27" s="220"/>
      <c r="Z27" s="219"/>
      <c r="AA27" s="218"/>
    </row>
    <row r="28" spans="1:27" s="221" customFormat="1">
      <c r="A28" s="218"/>
      <c r="B28" s="218"/>
      <c r="C28" s="218"/>
      <c r="D28" s="218"/>
      <c r="E28" s="218"/>
      <c r="F28" s="218"/>
      <c r="G28" s="218"/>
      <c r="H28" s="218"/>
      <c r="I28" s="218"/>
      <c r="J28" s="222"/>
      <c r="K28" s="223"/>
      <c r="L28" s="223"/>
      <c r="M28" s="223"/>
      <c r="Y28" s="220"/>
      <c r="Z28" s="219"/>
      <c r="AA28" s="218"/>
    </row>
    <row r="29" spans="1:27" s="221" customFormat="1">
      <c r="A29" s="218"/>
      <c r="B29" s="218"/>
      <c r="C29" s="218"/>
      <c r="D29" s="218"/>
      <c r="E29" s="218"/>
      <c r="F29" s="218"/>
      <c r="G29" s="218"/>
      <c r="H29" s="218"/>
      <c r="I29" s="218"/>
      <c r="J29" s="222"/>
      <c r="K29" s="223"/>
      <c r="L29" s="223"/>
      <c r="M29" s="223"/>
      <c r="Y29" s="220"/>
      <c r="Z29" s="219"/>
      <c r="AA29" s="218"/>
    </row>
    <row r="30" spans="1:27" s="221" customFormat="1">
      <c r="A30" s="218"/>
      <c r="B30" s="218"/>
      <c r="C30" s="218"/>
      <c r="D30" s="218"/>
      <c r="E30" s="218"/>
      <c r="F30" s="218"/>
      <c r="G30" s="218"/>
      <c r="H30" s="218"/>
      <c r="I30" s="218"/>
      <c r="J30" s="222"/>
      <c r="K30" s="223"/>
      <c r="L30" s="223"/>
      <c r="M30" s="223"/>
      <c r="Y30" s="220"/>
      <c r="Z30" s="219"/>
      <c r="AA30" s="218"/>
    </row>
    <row r="31" spans="1:27" s="221" customFormat="1">
      <c r="A31" s="218"/>
      <c r="B31" s="218"/>
      <c r="C31" s="218"/>
      <c r="D31" s="218"/>
      <c r="E31" s="218"/>
      <c r="F31" s="218"/>
      <c r="G31" s="218"/>
      <c r="H31" s="218"/>
      <c r="I31" s="218"/>
      <c r="J31" s="222"/>
      <c r="K31" s="223"/>
      <c r="L31" s="223"/>
      <c r="M31" s="223"/>
      <c r="Y31" s="220"/>
      <c r="Z31" s="219"/>
      <c r="AA31" s="218"/>
    </row>
    <row r="32" spans="1:27" s="221" customFormat="1">
      <c r="A32" s="218"/>
      <c r="B32" s="218"/>
      <c r="C32" s="218"/>
      <c r="D32" s="218"/>
      <c r="E32" s="218"/>
      <c r="F32" s="218"/>
      <c r="G32" s="218"/>
      <c r="H32" s="218"/>
      <c r="I32" s="218"/>
      <c r="J32" s="222"/>
      <c r="K32" s="223"/>
      <c r="L32" s="223"/>
      <c r="M32" s="223"/>
      <c r="Y32" s="220"/>
      <c r="Z32" s="219"/>
      <c r="AA32" s="218"/>
    </row>
    <row r="33" spans="1:27" s="221" customFormat="1">
      <c r="A33" s="218"/>
      <c r="B33" s="218"/>
      <c r="C33" s="218"/>
      <c r="D33" s="218"/>
      <c r="E33" s="218"/>
      <c r="F33" s="218"/>
      <c r="G33" s="218"/>
      <c r="H33" s="218"/>
      <c r="I33" s="218"/>
      <c r="J33" s="222"/>
      <c r="K33" s="223"/>
      <c r="L33" s="223"/>
      <c r="M33" s="223"/>
      <c r="Y33" s="220"/>
      <c r="Z33" s="219"/>
      <c r="AA33" s="218"/>
    </row>
    <row r="34" spans="1:27" s="221" customFormat="1">
      <c r="A34" s="218"/>
      <c r="B34" s="218"/>
      <c r="C34" s="218"/>
      <c r="D34" s="218"/>
      <c r="E34" s="218"/>
      <c r="F34" s="218"/>
      <c r="G34" s="218"/>
      <c r="H34" s="218"/>
      <c r="I34" s="218"/>
      <c r="J34" s="222"/>
      <c r="K34" s="223"/>
      <c r="L34" s="223"/>
      <c r="M34" s="223"/>
      <c r="Y34" s="220"/>
      <c r="Z34" s="219"/>
      <c r="AA34" s="218"/>
    </row>
    <row r="35" spans="1:27" s="221" customFormat="1">
      <c r="A35" s="218"/>
      <c r="B35" s="218"/>
      <c r="C35" s="218"/>
      <c r="D35" s="218"/>
      <c r="E35" s="218"/>
      <c r="F35" s="218"/>
      <c r="G35" s="218"/>
      <c r="H35" s="218"/>
      <c r="I35" s="218"/>
      <c r="J35" s="222"/>
      <c r="K35" s="223"/>
      <c r="L35" s="223"/>
      <c r="M35" s="223"/>
      <c r="Y35" s="220"/>
      <c r="Z35" s="219"/>
      <c r="AA35" s="218"/>
    </row>
    <row r="36" spans="1:27" s="221" customFormat="1">
      <c r="A36" s="218"/>
      <c r="B36" s="218"/>
      <c r="C36" s="218"/>
      <c r="D36" s="218"/>
      <c r="E36" s="218"/>
      <c r="F36" s="218"/>
      <c r="G36" s="218"/>
      <c r="H36" s="218"/>
      <c r="I36" s="218"/>
      <c r="J36" s="222"/>
      <c r="K36" s="223"/>
      <c r="L36" s="223"/>
      <c r="M36" s="223"/>
      <c r="Y36" s="220"/>
      <c r="Z36" s="219"/>
      <c r="AA36" s="218"/>
    </row>
    <row r="37" spans="1:27" s="221" customFormat="1">
      <c r="A37" s="218"/>
      <c r="B37" s="218"/>
      <c r="C37" s="218"/>
      <c r="D37" s="218"/>
      <c r="E37" s="218"/>
      <c r="F37" s="218"/>
      <c r="G37" s="218"/>
      <c r="H37" s="218"/>
      <c r="I37" s="218"/>
      <c r="J37" s="222"/>
      <c r="K37" s="223"/>
      <c r="L37" s="223"/>
      <c r="M37" s="223"/>
      <c r="Y37" s="220"/>
      <c r="Z37" s="219"/>
      <c r="AA37" s="218"/>
    </row>
    <row r="38" spans="1:27" s="221" customFormat="1">
      <c r="A38" s="218"/>
      <c r="B38" s="218"/>
      <c r="C38" s="218"/>
      <c r="D38" s="218"/>
      <c r="E38" s="218"/>
      <c r="F38" s="218"/>
      <c r="G38" s="218"/>
      <c r="H38" s="218"/>
      <c r="I38" s="218"/>
      <c r="J38" s="222"/>
      <c r="K38" s="223"/>
      <c r="L38" s="223"/>
      <c r="M38" s="223"/>
      <c r="Y38" s="220"/>
      <c r="Z38" s="219"/>
      <c r="AA38" s="218"/>
    </row>
    <row r="39" spans="1:27" s="221" customFormat="1">
      <c r="A39" s="218"/>
      <c r="B39" s="218"/>
      <c r="C39" s="218"/>
      <c r="D39" s="218"/>
      <c r="E39" s="218"/>
      <c r="F39" s="218"/>
      <c r="G39" s="218"/>
      <c r="H39" s="218"/>
      <c r="I39" s="218"/>
      <c r="J39" s="222"/>
      <c r="K39" s="223"/>
      <c r="L39" s="223"/>
      <c r="M39" s="223"/>
      <c r="Y39" s="220"/>
      <c r="Z39" s="219"/>
      <c r="AA39" s="218"/>
    </row>
    <row r="40" spans="1:27" s="221" customFormat="1">
      <c r="A40" s="218"/>
      <c r="B40" s="218"/>
      <c r="C40" s="218"/>
      <c r="D40" s="218"/>
      <c r="E40" s="218"/>
      <c r="F40" s="218"/>
      <c r="G40" s="218"/>
      <c r="H40" s="218"/>
      <c r="I40" s="218"/>
      <c r="J40" s="222"/>
      <c r="K40" s="223"/>
      <c r="L40" s="223"/>
      <c r="M40" s="223"/>
      <c r="Y40" s="220"/>
      <c r="Z40" s="219"/>
      <c r="AA40" s="218"/>
    </row>
    <row r="41" spans="1:27" s="221" customFormat="1">
      <c r="A41" s="218"/>
      <c r="B41" s="218"/>
      <c r="C41" s="218"/>
      <c r="D41" s="218"/>
      <c r="E41" s="218"/>
      <c r="F41" s="218"/>
      <c r="G41" s="218"/>
      <c r="H41" s="218"/>
      <c r="I41" s="218"/>
      <c r="J41" s="222"/>
      <c r="K41" s="223"/>
      <c r="L41" s="223"/>
      <c r="M41" s="223"/>
      <c r="Y41" s="220"/>
      <c r="Z41" s="219"/>
      <c r="AA41" s="218"/>
    </row>
    <row r="42" spans="1:27" s="221" customFormat="1">
      <c r="A42" s="218"/>
      <c r="B42" s="218"/>
      <c r="C42" s="218"/>
      <c r="D42" s="218"/>
      <c r="E42" s="218"/>
      <c r="F42" s="218"/>
      <c r="G42" s="218"/>
      <c r="H42" s="218"/>
      <c r="I42" s="218"/>
      <c r="J42" s="222"/>
      <c r="K42" s="223"/>
      <c r="L42" s="223"/>
      <c r="M42" s="223"/>
      <c r="Y42" s="220"/>
      <c r="Z42" s="219"/>
      <c r="AA42" s="218"/>
    </row>
    <row r="43" spans="1:27" s="221" customFormat="1">
      <c r="A43" s="218"/>
      <c r="B43" s="218"/>
      <c r="C43" s="218"/>
      <c r="D43" s="218"/>
      <c r="E43" s="218"/>
      <c r="F43" s="218"/>
      <c r="G43" s="218"/>
      <c r="H43" s="218"/>
      <c r="I43" s="218"/>
      <c r="J43" s="222"/>
      <c r="K43" s="223"/>
      <c r="L43" s="223"/>
      <c r="M43" s="223"/>
      <c r="Y43" s="220"/>
      <c r="Z43" s="219"/>
      <c r="AA43" s="218"/>
    </row>
    <row r="44" spans="1:27" s="221" customFormat="1">
      <c r="A44" s="218"/>
      <c r="B44" s="218"/>
      <c r="C44" s="218"/>
      <c r="D44" s="218"/>
      <c r="E44" s="218"/>
      <c r="F44" s="218"/>
      <c r="G44" s="218"/>
      <c r="H44" s="218"/>
      <c r="I44" s="218"/>
      <c r="J44" s="222"/>
      <c r="K44" s="223"/>
      <c r="L44" s="223"/>
      <c r="M44" s="223"/>
      <c r="Y44" s="220"/>
      <c r="Z44" s="219"/>
      <c r="AA44" s="218"/>
    </row>
    <row r="45" spans="1:27" s="221" customFormat="1">
      <c r="A45" s="218"/>
      <c r="B45" s="218"/>
      <c r="C45" s="218"/>
      <c r="D45" s="218"/>
      <c r="E45" s="218"/>
      <c r="F45" s="218"/>
      <c r="G45" s="218"/>
      <c r="H45" s="218"/>
      <c r="I45" s="218"/>
      <c r="J45" s="222"/>
      <c r="K45" s="223"/>
      <c r="L45" s="223"/>
      <c r="M45" s="223"/>
      <c r="Y45" s="220"/>
      <c r="Z45" s="219"/>
      <c r="AA45" s="218"/>
    </row>
    <row r="46" spans="1:27" s="221" customFormat="1">
      <c r="A46" s="218"/>
      <c r="B46" s="218"/>
      <c r="C46" s="218"/>
      <c r="D46" s="218"/>
      <c r="E46" s="218"/>
      <c r="F46" s="218"/>
      <c r="G46" s="218"/>
      <c r="H46" s="218"/>
      <c r="I46" s="218"/>
      <c r="J46" s="222"/>
      <c r="K46" s="223"/>
      <c r="L46" s="223"/>
      <c r="M46" s="223"/>
      <c r="Y46" s="220"/>
      <c r="Z46" s="219"/>
      <c r="AA46" s="218"/>
    </row>
    <row r="47" spans="1:27" s="221" customFormat="1">
      <c r="A47" s="218"/>
      <c r="B47" s="218"/>
      <c r="C47" s="218"/>
      <c r="D47" s="218"/>
      <c r="E47" s="218"/>
      <c r="F47" s="218"/>
      <c r="G47" s="218"/>
      <c r="H47" s="218"/>
      <c r="I47" s="218"/>
      <c r="J47" s="222"/>
      <c r="K47" s="223"/>
      <c r="L47" s="223"/>
      <c r="M47" s="223"/>
      <c r="Y47" s="220"/>
      <c r="Z47" s="219"/>
      <c r="AA47" s="218"/>
    </row>
    <row r="48" spans="1:27" s="221" customFormat="1">
      <c r="A48" s="218"/>
      <c r="B48" s="218"/>
      <c r="C48" s="218"/>
      <c r="D48" s="218"/>
      <c r="E48" s="218"/>
      <c r="F48" s="218"/>
      <c r="G48" s="218"/>
      <c r="H48" s="218"/>
      <c r="I48" s="218"/>
      <c r="J48" s="222"/>
      <c r="K48" s="223"/>
      <c r="L48" s="223"/>
      <c r="M48" s="223"/>
      <c r="Y48" s="220"/>
      <c r="Z48" s="219"/>
      <c r="AA48" s="218"/>
    </row>
    <row r="49" spans="1:27" s="221" customFormat="1">
      <c r="A49" s="218"/>
      <c r="B49" s="218"/>
      <c r="C49" s="218"/>
      <c r="D49" s="218"/>
      <c r="E49" s="218"/>
      <c r="F49" s="218"/>
      <c r="G49" s="218"/>
      <c r="H49" s="218"/>
      <c r="I49" s="218"/>
      <c r="J49" s="222"/>
      <c r="K49" s="223"/>
      <c r="L49" s="223"/>
      <c r="M49" s="223"/>
      <c r="Y49" s="220"/>
      <c r="Z49" s="219"/>
      <c r="AA49" s="218"/>
    </row>
    <row r="50" spans="1:27" s="221" customFormat="1">
      <c r="A50" s="218"/>
      <c r="B50" s="218"/>
      <c r="C50" s="218"/>
      <c r="D50" s="218"/>
      <c r="E50" s="218"/>
      <c r="F50" s="218"/>
      <c r="G50" s="218"/>
      <c r="H50" s="218"/>
      <c r="I50" s="218"/>
      <c r="J50" s="222"/>
      <c r="K50" s="223"/>
      <c r="L50" s="223"/>
      <c r="M50" s="223"/>
      <c r="Y50" s="220"/>
      <c r="Z50" s="219"/>
      <c r="AA50" s="218"/>
    </row>
    <row r="51" spans="1:27" s="221" customFormat="1">
      <c r="A51" s="218"/>
      <c r="B51" s="218"/>
      <c r="C51" s="218"/>
      <c r="D51" s="218"/>
      <c r="E51" s="218"/>
      <c r="F51" s="218"/>
      <c r="G51" s="218"/>
      <c r="H51" s="218"/>
      <c r="I51" s="218"/>
      <c r="J51" s="222"/>
      <c r="K51" s="223"/>
      <c r="L51" s="223"/>
      <c r="M51" s="223"/>
      <c r="Y51" s="220"/>
      <c r="Z51" s="219"/>
      <c r="AA51" s="218"/>
    </row>
    <row r="52" spans="1:27" s="221" customFormat="1">
      <c r="A52" s="218"/>
      <c r="B52" s="218"/>
      <c r="C52" s="218"/>
      <c r="D52" s="218"/>
      <c r="E52" s="218"/>
      <c r="F52" s="218"/>
      <c r="G52" s="218"/>
      <c r="H52" s="218"/>
      <c r="I52" s="218"/>
      <c r="J52" s="222"/>
      <c r="K52" s="223"/>
      <c r="L52" s="223"/>
      <c r="M52" s="223"/>
      <c r="Y52" s="220"/>
      <c r="Z52" s="219"/>
      <c r="AA52" s="218"/>
    </row>
    <row r="53" spans="1:27" s="221" customFormat="1">
      <c r="A53" s="218"/>
      <c r="B53" s="218"/>
      <c r="C53" s="218"/>
      <c r="D53" s="218"/>
      <c r="E53" s="218"/>
      <c r="F53" s="218"/>
      <c r="G53" s="218"/>
      <c r="H53" s="218"/>
      <c r="I53" s="218"/>
      <c r="J53" s="222"/>
      <c r="K53" s="223"/>
      <c r="L53" s="223"/>
      <c r="M53" s="223"/>
      <c r="Y53" s="220"/>
      <c r="Z53" s="219"/>
      <c r="AA53" s="218"/>
    </row>
    <row r="54" spans="1:27" s="221" customFormat="1">
      <c r="A54" s="218"/>
      <c r="B54" s="218"/>
      <c r="C54" s="218"/>
      <c r="D54" s="218"/>
      <c r="E54" s="218"/>
      <c r="F54" s="218"/>
      <c r="G54" s="218"/>
      <c r="H54" s="218"/>
      <c r="I54" s="218"/>
      <c r="J54" s="222"/>
      <c r="K54" s="223"/>
      <c r="L54" s="223"/>
      <c r="M54" s="223"/>
      <c r="Y54" s="220"/>
      <c r="Z54" s="219"/>
      <c r="AA54" s="218"/>
    </row>
    <row r="55" spans="1:27" s="221" customFormat="1">
      <c r="A55" s="218"/>
      <c r="B55" s="218"/>
      <c r="C55" s="218"/>
      <c r="D55" s="218"/>
      <c r="E55" s="218"/>
      <c r="F55" s="218"/>
      <c r="G55" s="218"/>
      <c r="H55" s="218"/>
      <c r="I55" s="218"/>
      <c r="J55" s="222"/>
      <c r="K55" s="223"/>
      <c r="L55" s="223"/>
      <c r="M55" s="223"/>
      <c r="Y55" s="220"/>
      <c r="Z55" s="219"/>
      <c r="AA55" s="218"/>
    </row>
    <row r="56" spans="1:27" s="221" customFormat="1">
      <c r="A56" s="218"/>
      <c r="B56" s="218"/>
      <c r="C56" s="218"/>
      <c r="D56" s="218"/>
      <c r="E56" s="218"/>
      <c r="F56" s="218"/>
      <c r="G56" s="218"/>
      <c r="H56" s="218"/>
      <c r="I56" s="218"/>
      <c r="J56" s="222"/>
      <c r="K56" s="223"/>
      <c r="L56" s="223"/>
      <c r="M56" s="223"/>
      <c r="Y56" s="220"/>
      <c r="Z56" s="219"/>
      <c r="AA56" s="218"/>
    </row>
    <row r="57" spans="1:27" s="221" customFormat="1">
      <c r="A57" s="218"/>
      <c r="B57" s="218"/>
      <c r="C57" s="218"/>
      <c r="D57" s="218"/>
      <c r="E57" s="218"/>
      <c r="F57" s="218"/>
      <c r="G57" s="218"/>
      <c r="H57" s="218"/>
      <c r="I57" s="218"/>
      <c r="J57" s="222"/>
      <c r="K57" s="223"/>
      <c r="L57" s="223"/>
      <c r="M57" s="223"/>
      <c r="Y57" s="220"/>
      <c r="Z57" s="219"/>
      <c r="AA57" s="218"/>
    </row>
    <row r="58" spans="1:27" s="221" customFormat="1">
      <c r="A58" s="218"/>
      <c r="B58" s="218"/>
      <c r="C58" s="218"/>
      <c r="D58" s="218"/>
      <c r="E58" s="218"/>
      <c r="F58" s="218"/>
      <c r="G58" s="218"/>
      <c r="H58" s="218"/>
      <c r="I58" s="218"/>
      <c r="J58" s="222"/>
      <c r="K58" s="223"/>
      <c r="L58" s="223"/>
      <c r="M58" s="223"/>
      <c r="Y58" s="220"/>
      <c r="Z58" s="219"/>
      <c r="AA58" s="218"/>
    </row>
    <row r="59" spans="1:27" s="221" customFormat="1">
      <c r="A59" s="218"/>
      <c r="B59" s="218"/>
      <c r="C59" s="218"/>
      <c r="D59" s="218"/>
      <c r="E59" s="218"/>
      <c r="F59" s="218"/>
      <c r="G59" s="218"/>
      <c r="H59" s="218"/>
      <c r="I59" s="218"/>
      <c r="J59" s="222"/>
      <c r="K59" s="223"/>
      <c r="L59" s="223"/>
      <c r="M59" s="223"/>
      <c r="Y59" s="220"/>
      <c r="Z59" s="219"/>
      <c r="AA59" s="218"/>
    </row>
    <row r="60" spans="1:27" s="221" customFormat="1">
      <c r="A60" s="218"/>
      <c r="B60" s="218"/>
      <c r="C60" s="218"/>
      <c r="D60" s="218"/>
      <c r="E60" s="218"/>
      <c r="F60" s="218"/>
      <c r="G60" s="218"/>
      <c r="H60" s="218"/>
      <c r="I60" s="218"/>
      <c r="J60" s="222"/>
      <c r="K60" s="223"/>
      <c r="L60" s="223"/>
      <c r="M60" s="223"/>
      <c r="Y60" s="220"/>
      <c r="Z60" s="219"/>
      <c r="AA60" s="218"/>
    </row>
    <row r="61" spans="1:27" s="221" customFormat="1">
      <c r="A61" s="218"/>
      <c r="B61" s="218"/>
      <c r="C61" s="218"/>
      <c r="D61" s="218"/>
      <c r="E61" s="218"/>
      <c r="F61" s="218"/>
      <c r="G61" s="218"/>
      <c r="H61" s="218"/>
      <c r="I61" s="218"/>
      <c r="J61" s="222"/>
      <c r="K61" s="223"/>
      <c r="L61" s="223"/>
      <c r="M61" s="223"/>
      <c r="Y61" s="220"/>
      <c r="Z61" s="219"/>
      <c r="AA61" s="218"/>
    </row>
    <row r="62" spans="1:27" s="221" customFormat="1">
      <c r="A62" s="218"/>
      <c r="B62" s="218"/>
      <c r="C62" s="218"/>
      <c r="D62" s="218"/>
      <c r="E62" s="218"/>
      <c r="F62" s="218"/>
      <c r="G62" s="218"/>
      <c r="H62" s="218"/>
      <c r="I62" s="218"/>
      <c r="J62" s="222"/>
      <c r="K62" s="223"/>
      <c r="L62" s="223"/>
      <c r="M62" s="223"/>
      <c r="Y62" s="220"/>
      <c r="Z62" s="219"/>
      <c r="AA62" s="218"/>
    </row>
    <row r="63" spans="1:27" s="221" customFormat="1">
      <c r="A63" s="218"/>
      <c r="B63" s="218"/>
      <c r="C63" s="218"/>
      <c r="D63" s="218"/>
      <c r="E63" s="218"/>
      <c r="F63" s="218"/>
      <c r="G63" s="218"/>
      <c r="H63" s="218"/>
      <c r="I63" s="218"/>
      <c r="J63" s="222"/>
      <c r="K63" s="223"/>
      <c r="L63" s="223"/>
      <c r="M63" s="223"/>
      <c r="Y63" s="220"/>
      <c r="Z63" s="219"/>
      <c r="AA63" s="218"/>
    </row>
    <row r="64" spans="1:27" s="221" customFormat="1">
      <c r="A64" s="218"/>
      <c r="B64" s="218"/>
      <c r="C64" s="218"/>
      <c r="D64" s="218"/>
      <c r="E64" s="218"/>
      <c r="F64" s="218"/>
      <c r="G64" s="218"/>
      <c r="H64" s="218"/>
      <c r="I64" s="218"/>
      <c r="J64" s="222"/>
      <c r="K64" s="223"/>
      <c r="L64" s="223"/>
      <c r="M64" s="223"/>
      <c r="Y64" s="220"/>
      <c r="Z64" s="219"/>
      <c r="AA64" s="218"/>
    </row>
    <row r="65" spans="1:27" s="221" customFormat="1">
      <c r="A65" s="218"/>
      <c r="B65" s="218"/>
      <c r="C65" s="218"/>
      <c r="D65" s="218"/>
      <c r="E65" s="218"/>
      <c r="F65" s="218"/>
      <c r="G65" s="218"/>
      <c r="H65" s="218"/>
      <c r="I65" s="218"/>
      <c r="J65" s="222"/>
      <c r="K65" s="223"/>
      <c r="L65" s="223"/>
      <c r="M65" s="223"/>
      <c r="Y65" s="220"/>
      <c r="Z65" s="219"/>
      <c r="AA65" s="218"/>
    </row>
    <row r="66" spans="1:27" s="221" customFormat="1">
      <c r="A66" s="218"/>
      <c r="B66" s="218"/>
      <c r="C66" s="218"/>
      <c r="D66" s="218"/>
      <c r="E66" s="218"/>
      <c r="F66" s="218"/>
      <c r="G66" s="218"/>
      <c r="H66" s="218"/>
      <c r="I66" s="218"/>
      <c r="J66" s="222"/>
      <c r="K66" s="223"/>
      <c r="L66" s="223"/>
      <c r="M66" s="223"/>
      <c r="Y66" s="220"/>
      <c r="Z66" s="219"/>
      <c r="AA66" s="218"/>
    </row>
    <row r="67" spans="1:27" s="221" customFormat="1">
      <c r="A67" s="218"/>
      <c r="B67" s="218"/>
      <c r="C67" s="218"/>
      <c r="D67" s="218"/>
      <c r="E67" s="218"/>
      <c r="F67" s="218"/>
      <c r="G67" s="218"/>
      <c r="H67" s="218"/>
      <c r="I67" s="218"/>
      <c r="J67" s="222"/>
      <c r="K67" s="223"/>
      <c r="L67" s="223"/>
      <c r="M67" s="223"/>
      <c r="Y67" s="220"/>
      <c r="Z67" s="219"/>
      <c r="AA67" s="218"/>
    </row>
    <row r="68" spans="1:27" s="221" customFormat="1">
      <c r="A68" s="218"/>
      <c r="B68" s="218"/>
      <c r="C68" s="218"/>
      <c r="D68" s="218"/>
      <c r="E68" s="218"/>
      <c r="F68" s="218"/>
      <c r="G68" s="218"/>
      <c r="H68" s="218"/>
      <c r="I68" s="218"/>
      <c r="J68" s="222"/>
      <c r="K68" s="223"/>
      <c r="L68" s="223"/>
      <c r="M68" s="223"/>
      <c r="Y68" s="220"/>
      <c r="Z68" s="219"/>
      <c r="AA68" s="218"/>
    </row>
    <row r="69" spans="1:27" s="221" customFormat="1">
      <c r="A69" s="218"/>
      <c r="B69" s="218"/>
      <c r="C69" s="218"/>
      <c r="D69" s="218"/>
      <c r="E69" s="218"/>
      <c r="F69" s="218"/>
      <c r="G69" s="218"/>
      <c r="H69" s="218"/>
      <c r="I69" s="218"/>
      <c r="J69" s="222"/>
      <c r="K69" s="223"/>
      <c r="L69" s="223"/>
      <c r="M69" s="223"/>
      <c r="Y69" s="220"/>
      <c r="Z69" s="219"/>
      <c r="AA69" s="218"/>
    </row>
    <row r="70" spans="1:27" s="221" customFormat="1">
      <c r="A70" s="218"/>
      <c r="B70" s="218"/>
      <c r="C70" s="218"/>
      <c r="D70" s="218"/>
      <c r="E70" s="218"/>
      <c r="F70" s="218"/>
      <c r="G70" s="218"/>
      <c r="H70" s="218"/>
      <c r="I70" s="218"/>
      <c r="J70" s="222"/>
      <c r="K70" s="223"/>
      <c r="L70" s="223"/>
      <c r="M70" s="223"/>
      <c r="Y70" s="220"/>
      <c r="Z70" s="219"/>
      <c r="AA70" s="218"/>
    </row>
    <row r="71" spans="1:27" s="221" customFormat="1">
      <c r="A71" s="218"/>
      <c r="B71" s="218"/>
      <c r="C71" s="218"/>
      <c r="D71" s="218"/>
      <c r="E71" s="218"/>
      <c r="F71" s="218"/>
      <c r="G71" s="218"/>
      <c r="H71" s="218"/>
      <c r="I71" s="218"/>
      <c r="J71" s="222"/>
      <c r="K71" s="223"/>
      <c r="L71" s="223"/>
      <c r="M71" s="223"/>
      <c r="Y71" s="220"/>
      <c r="Z71" s="219"/>
      <c r="AA71" s="218"/>
    </row>
    <row r="72" spans="1:27" s="221" customFormat="1">
      <c r="A72" s="218"/>
      <c r="B72" s="218"/>
      <c r="C72" s="218"/>
      <c r="D72" s="218"/>
      <c r="E72" s="218"/>
      <c r="F72" s="218"/>
      <c r="G72" s="218"/>
      <c r="H72" s="218"/>
      <c r="I72" s="218"/>
      <c r="J72" s="222"/>
      <c r="K72" s="223"/>
      <c r="L72" s="223"/>
      <c r="M72" s="223"/>
      <c r="Y72" s="220"/>
      <c r="Z72" s="219"/>
      <c r="AA72" s="218"/>
    </row>
    <row r="73" spans="1:27" s="221" customFormat="1">
      <c r="A73" s="218"/>
      <c r="B73" s="218"/>
      <c r="C73" s="218"/>
      <c r="D73" s="218"/>
      <c r="E73" s="218"/>
      <c r="F73" s="218"/>
      <c r="G73" s="218"/>
      <c r="H73" s="218"/>
      <c r="I73" s="218"/>
      <c r="J73" s="222"/>
      <c r="K73" s="223"/>
      <c r="L73" s="223"/>
      <c r="M73" s="223"/>
      <c r="Y73" s="220"/>
      <c r="Z73" s="219"/>
      <c r="AA73" s="218"/>
    </row>
    <row r="74" spans="1:27" s="221" customFormat="1">
      <c r="A74" s="218"/>
      <c r="B74" s="218"/>
      <c r="C74" s="218"/>
      <c r="D74" s="218"/>
      <c r="E74" s="218"/>
      <c r="F74" s="218"/>
      <c r="G74" s="218"/>
      <c r="H74" s="218"/>
      <c r="I74" s="218"/>
      <c r="J74" s="222"/>
      <c r="K74" s="223"/>
      <c r="L74" s="223"/>
      <c r="M74" s="223"/>
      <c r="Y74" s="220"/>
      <c r="Z74" s="219"/>
      <c r="AA74" s="218"/>
    </row>
    <row r="75" spans="1:27" s="221" customFormat="1">
      <c r="A75" s="218"/>
      <c r="B75" s="218"/>
      <c r="C75" s="218"/>
      <c r="D75" s="218"/>
      <c r="E75" s="218"/>
      <c r="F75" s="218"/>
      <c r="G75" s="218"/>
      <c r="H75" s="218"/>
      <c r="I75" s="218"/>
      <c r="J75" s="222"/>
      <c r="K75" s="223"/>
      <c r="L75" s="223"/>
      <c r="M75" s="223"/>
      <c r="Y75" s="220"/>
      <c r="Z75" s="219"/>
      <c r="AA75" s="218"/>
    </row>
    <row r="76" spans="1:27" s="221" customFormat="1">
      <c r="A76" s="218"/>
      <c r="B76" s="218"/>
      <c r="C76" s="218"/>
      <c r="D76" s="218"/>
      <c r="E76" s="218"/>
      <c r="F76" s="218"/>
      <c r="G76" s="218"/>
      <c r="H76" s="218"/>
      <c r="I76" s="218"/>
      <c r="J76" s="222"/>
      <c r="K76" s="223"/>
      <c r="L76" s="223"/>
      <c r="M76" s="223"/>
      <c r="Y76" s="220"/>
      <c r="Z76" s="219"/>
      <c r="AA76" s="218"/>
    </row>
    <row r="77" spans="1:27" s="221" customFormat="1">
      <c r="A77" s="218"/>
      <c r="B77" s="218"/>
      <c r="C77" s="218"/>
      <c r="D77" s="218"/>
      <c r="E77" s="218"/>
      <c r="F77" s="218"/>
      <c r="G77" s="218"/>
      <c r="H77" s="218"/>
      <c r="I77" s="218"/>
      <c r="J77" s="222"/>
      <c r="K77" s="223"/>
      <c r="L77" s="223"/>
      <c r="M77" s="223"/>
      <c r="Y77" s="220"/>
      <c r="Z77" s="219"/>
      <c r="AA77" s="218"/>
    </row>
    <row r="78" spans="1:27" s="221" customFormat="1">
      <c r="A78" s="218"/>
      <c r="B78" s="218"/>
      <c r="C78" s="218"/>
      <c r="D78" s="218"/>
      <c r="E78" s="218"/>
      <c r="F78" s="218"/>
      <c r="G78" s="218"/>
      <c r="H78" s="218"/>
      <c r="I78" s="218"/>
      <c r="J78" s="222"/>
      <c r="K78" s="223"/>
      <c r="L78" s="223"/>
      <c r="M78" s="223"/>
      <c r="Y78" s="220"/>
      <c r="Z78" s="219"/>
      <c r="AA78" s="218"/>
    </row>
    <row r="79" spans="1:27" s="221" customFormat="1">
      <c r="A79" s="218"/>
      <c r="B79" s="218"/>
      <c r="C79" s="218"/>
      <c r="D79" s="218"/>
      <c r="E79" s="218"/>
      <c r="F79" s="218"/>
      <c r="G79" s="218"/>
      <c r="H79" s="218"/>
      <c r="I79" s="218"/>
      <c r="J79" s="222"/>
      <c r="K79" s="223"/>
      <c r="L79" s="223"/>
      <c r="M79" s="223"/>
      <c r="Y79" s="220"/>
      <c r="Z79" s="219"/>
      <c r="AA79" s="218"/>
    </row>
  </sheetData>
  <mergeCells count="40">
    <mergeCell ref="A5:Z5"/>
    <mergeCell ref="Z6:Z7"/>
    <mergeCell ref="P6:P7"/>
    <mergeCell ref="Q6:Q7"/>
    <mergeCell ref="R6:T6"/>
    <mergeCell ref="U6:U7"/>
    <mergeCell ref="Y6:Y7"/>
    <mergeCell ref="X6:X7"/>
    <mergeCell ref="A6:A7"/>
    <mergeCell ref="B6:B7"/>
    <mergeCell ref="C6:C7"/>
    <mergeCell ref="D6:D7"/>
    <mergeCell ref="V6:W6"/>
    <mergeCell ref="N6:N7"/>
    <mergeCell ref="O6:O7"/>
    <mergeCell ref="K6:K7"/>
    <mergeCell ref="L6:L7"/>
    <mergeCell ref="M6:M7"/>
    <mergeCell ref="E6:E7"/>
    <mergeCell ref="F6:F7"/>
    <mergeCell ref="G6:G7"/>
    <mergeCell ref="H6:H7"/>
    <mergeCell ref="I6:I7"/>
    <mergeCell ref="J6:J7"/>
    <mergeCell ref="A10:A12"/>
    <mergeCell ref="H10:H12"/>
    <mergeCell ref="G10:G12"/>
    <mergeCell ref="B10:B12"/>
    <mergeCell ref="F10:F12"/>
    <mergeCell ref="Z10:Z12"/>
    <mergeCell ref="O10:O12"/>
    <mergeCell ref="N10:N12"/>
    <mergeCell ref="M10:M12"/>
    <mergeCell ref="C10:C12"/>
    <mergeCell ref="J10:J12"/>
    <mergeCell ref="I10:I12"/>
    <mergeCell ref="X10:X12"/>
    <mergeCell ref="P10:P12"/>
    <mergeCell ref="K10:K12"/>
    <mergeCell ref="L10:L12"/>
  </mergeCells>
  <printOptions horizontalCentered="1"/>
  <pageMargins left="0.70866141732283472" right="0.70866141732283472" top="0.78740157480314965" bottom="0.78740157480314965" header="0.31496062992125984" footer="0.31496062992125984"/>
  <pageSetup paperSize="9" scale="36" firstPageNumber="115"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Z88"/>
  <sheetViews>
    <sheetView showGridLines="0" view="pageBreakPreview" zoomScale="70" zoomScaleNormal="70" zoomScaleSheetLayoutView="70" workbookViewId="0">
      <selection activeCell="C21" sqref="C21"/>
    </sheetView>
  </sheetViews>
  <sheetFormatPr defaultColWidth="9.140625" defaultRowHeight="15" outlineLevelCol="1"/>
  <cols>
    <col min="1" max="1" width="5.7109375" style="155" customWidth="1"/>
    <col min="2" max="2" width="8.5703125" style="155" hidden="1" customWidth="1"/>
    <col min="3" max="3" width="8.5703125" style="155" hidden="1" customWidth="1" outlineLevel="1"/>
    <col min="4" max="4" width="6.28515625" style="155" hidden="1" customWidth="1" outlineLevel="1"/>
    <col min="5" max="5" width="7.7109375" style="155" customWidth="1" outlineLevel="1"/>
    <col min="6" max="6" width="15.140625" style="155" hidden="1" customWidth="1" outlineLevel="1"/>
    <col min="7" max="7" width="45.5703125" style="155" customWidth="1" collapsed="1"/>
    <col min="8" max="8" width="38.85546875" style="155" customWidth="1"/>
    <col min="9" max="9" width="7.140625" style="155" customWidth="1"/>
    <col min="10" max="10" width="14.7109375" style="160" customWidth="1"/>
    <col min="11" max="12" width="14.85546875" style="158" customWidth="1"/>
    <col min="13" max="13" width="13.5703125" style="158" customWidth="1"/>
    <col min="14" max="14" width="17.140625" style="158" customWidth="1"/>
    <col min="15" max="15" width="14.7109375" style="158" customWidth="1"/>
    <col min="16" max="16" width="16.28515625" style="158" customWidth="1"/>
    <col min="17" max="17" width="16.7109375" style="158" customWidth="1"/>
    <col min="18" max="18" width="16.42578125" style="158" customWidth="1"/>
    <col min="19" max="19" width="16.85546875" style="158" customWidth="1"/>
    <col min="20" max="22" width="14.85546875" style="158" customWidth="1"/>
    <col min="23" max="23" width="14.42578125" style="158" customWidth="1"/>
    <col min="24" max="24" width="10" style="157" hidden="1" customWidth="1"/>
    <col min="25" max="25" width="17.7109375" style="156" customWidth="1"/>
    <col min="26" max="16384" width="9.140625" style="155"/>
  </cols>
  <sheetData>
    <row r="1" spans="1:26" ht="18">
      <c r="A1" s="1" t="s">
        <v>643</v>
      </c>
      <c r="B1" s="2"/>
      <c r="C1" s="2"/>
      <c r="D1" s="2"/>
      <c r="E1" s="2"/>
      <c r="F1" s="214"/>
      <c r="G1" s="3"/>
      <c r="H1" s="4"/>
      <c r="I1" s="2"/>
      <c r="K1" s="157"/>
      <c r="N1" s="7"/>
      <c r="O1" s="7"/>
      <c r="Q1" s="7"/>
      <c r="R1" s="7"/>
      <c r="S1" s="7"/>
      <c r="T1" s="8"/>
      <c r="U1" s="199"/>
      <c r="V1" s="155"/>
      <c r="W1" s="155"/>
      <c r="X1" s="204"/>
      <c r="Y1" s="155"/>
    </row>
    <row r="2" spans="1:26" ht="18">
      <c r="A2" s="211" t="s">
        <v>195</v>
      </c>
      <c r="B2" s="11"/>
      <c r="C2" s="11"/>
      <c r="F2" s="208"/>
      <c r="G2" s="210" t="s">
        <v>644</v>
      </c>
      <c r="H2" s="419" t="s">
        <v>646</v>
      </c>
      <c r="I2" s="28"/>
      <c r="K2" s="157"/>
      <c r="N2" s="13"/>
      <c r="O2" s="13"/>
      <c r="Q2" s="13"/>
      <c r="R2" s="13"/>
      <c r="S2" s="13"/>
      <c r="T2" s="14"/>
      <c r="U2" s="199"/>
      <c r="V2" s="155"/>
      <c r="W2" s="155"/>
      <c r="X2" s="204"/>
      <c r="Y2" s="155"/>
    </row>
    <row r="3" spans="1:26" ht="15.75">
      <c r="A3" s="209"/>
      <c r="B3" s="12" t="s">
        <v>388</v>
      </c>
      <c r="C3" s="11"/>
      <c r="F3" s="208"/>
      <c r="G3" s="12" t="s">
        <v>17</v>
      </c>
      <c r="H3" s="207"/>
      <c r="I3" s="28"/>
      <c r="K3" s="157"/>
      <c r="N3" s="13"/>
      <c r="O3" s="13"/>
      <c r="Q3" s="13"/>
      <c r="R3" s="13"/>
      <c r="S3" s="13"/>
      <c r="T3" s="14"/>
      <c r="U3" s="199"/>
      <c r="V3" s="155"/>
      <c r="W3" s="155"/>
      <c r="X3" s="204"/>
      <c r="Y3" s="155"/>
    </row>
    <row r="4" spans="1:26" ht="17.45" customHeight="1">
      <c r="A4" s="202"/>
      <c r="B4" s="202"/>
      <c r="C4" s="202"/>
      <c r="D4" s="202"/>
      <c r="E4" s="202"/>
      <c r="F4" s="202"/>
      <c r="G4" s="202"/>
      <c r="H4" s="202"/>
      <c r="I4" s="202"/>
      <c r="J4" s="202"/>
      <c r="K4" s="202"/>
      <c r="L4" s="203"/>
      <c r="M4" s="202"/>
      <c r="N4" s="203"/>
      <c r="O4" s="202"/>
      <c r="P4" s="202"/>
      <c r="Q4" s="202"/>
      <c r="R4" s="202"/>
      <c r="S4" s="202"/>
      <c r="T4" s="202"/>
      <c r="U4" s="202"/>
      <c r="V4" s="202"/>
      <c r="W4" s="201" t="s">
        <v>19</v>
      </c>
      <c r="Z4" s="199"/>
    </row>
    <row r="5" spans="1:26" ht="25.5" customHeight="1">
      <c r="A5" s="665" t="s">
        <v>406</v>
      </c>
      <c r="B5" s="666"/>
      <c r="C5" s="666"/>
      <c r="D5" s="666"/>
      <c r="E5" s="666"/>
      <c r="F5" s="666"/>
      <c r="G5" s="666"/>
      <c r="H5" s="666"/>
      <c r="I5" s="666"/>
      <c r="J5" s="666"/>
      <c r="K5" s="666"/>
      <c r="L5" s="666"/>
      <c r="M5" s="666"/>
      <c r="N5" s="666"/>
      <c r="O5" s="666"/>
      <c r="P5" s="666"/>
      <c r="Q5" s="666"/>
      <c r="R5" s="666"/>
      <c r="S5" s="666"/>
      <c r="T5" s="666"/>
      <c r="U5" s="666"/>
      <c r="V5" s="666"/>
      <c r="W5" s="666"/>
      <c r="X5" s="666"/>
      <c r="Y5" s="667"/>
    </row>
    <row r="6" spans="1:26" ht="25.5" customHeight="1">
      <c r="A6" s="633" t="s">
        <v>0</v>
      </c>
      <c r="B6" s="633" t="s">
        <v>1</v>
      </c>
      <c r="C6" s="634" t="s">
        <v>284</v>
      </c>
      <c r="D6" s="634" t="s">
        <v>3</v>
      </c>
      <c r="E6" s="634" t="s">
        <v>22</v>
      </c>
      <c r="F6" s="634" t="s">
        <v>2</v>
      </c>
      <c r="G6" s="634" t="s">
        <v>6</v>
      </c>
      <c r="H6" s="635" t="s">
        <v>7</v>
      </c>
      <c r="I6" s="644" t="s">
        <v>8</v>
      </c>
      <c r="J6" s="635" t="s">
        <v>9</v>
      </c>
      <c r="K6" s="635" t="s">
        <v>15</v>
      </c>
      <c r="L6" s="635" t="s">
        <v>267</v>
      </c>
      <c r="M6" s="635" t="s">
        <v>266</v>
      </c>
      <c r="N6" s="635" t="s">
        <v>283</v>
      </c>
      <c r="O6" s="636" t="s">
        <v>265</v>
      </c>
      <c r="P6" s="654" t="s">
        <v>264</v>
      </c>
      <c r="Q6" s="654" t="s">
        <v>263</v>
      </c>
      <c r="R6" s="652" t="s">
        <v>261</v>
      </c>
      <c r="S6" s="652"/>
      <c r="T6" s="654" t="s">
        <v>262</v>
      </c>
      <c r="U6" s="652" t="s">
        <v>261</v>
      </c>
      <c r="V6" s="652"/>
      <c r="W6" s="636" t="s">
        <v>29</v>
      </c>
      <c r="X6" s="636" t="s">
        <v>246</v>
      </c>
      <c r="Y6" s="653" t="s">
        <v>11</v>
      </c>
    </row>
    <row r="7" spans="1:26" ht="81" customHeight="1">
      <c r="A7" s="633"/>
      <c r="B7" s="633"/>
      <c r="C7" s="634"/>
      <c r="D7" s="634"/>
      <c r="E7" s="634"/>
      <c r="F7" s="634"/>
      <c r="G7" s="634"/>
      <c r="H7" s="635"/>
      <c r="I7" s="644"/>
      <c r="J7" s="635"/>
      <c r="K7" s="635"/>
      <c r="L7" s="635"/>
      <c r="M7" s="635"/>
      <c r="N7" s="635"/>
      <c r="O7" s="636"/>
      <c r="P7" s="654"/>
      <c r="Q7" s="654"/>
      <c r="R7" s="511" t="s">
        <v>313</v>
      </c>
      <c r="S7" s="511" t="s">
        <v>345</v>
      </c>
      <c r="T7" s="654"/>
      <c r="U7" s="511" t="s">
        <v>257</v>
      </c>
      <c r="V7" s="511" t="s">
        <v>256</v>
      </c>
      <c r="W7" s="636"/>
      <c r="X7" s="636"/>
      <c r="Y7" s="653"/>
    </row>
    <row r="8" spans="1:26" s="185" customFormat="1" ht="25.5" customHeight="1">
      <c r="A8" s="55" t="s">
        <v>13</v>
      </c>
      <c r="B8" s="55"/>
      <c r="C8" s="55"/>
      <c r="D8" s="55"/>
      <c r="E8" s="55"/>
      <c r="F8" s="55"/>
      <c r="G8" s="55"/>
      <c r="H8" s="55"/>
      <c r="I8" s="55"/>
      <c r="J8" s="55"/>
      <c r="K8" s="29">
        <f>SUM(K9:K12)</f>
        <v>296697</v>
      </c>
      <c r="L8" s="29">
        <f>SUM(L9:L12)</f>
        <v>281862.14999999997</v>
      </c>
      <c r="M8" s="29">
        <f>SUM(M9:M12)</f>
        <v>14834.850000000013</v>
      </c>
      <c r="N8" s="29"/>
      <c r="O8" s="29">
        <f t="shared" ref="O8:W8" si="0">SUM(O9:O12)</f>
        <v>3902</v>
      </c>
      <c r="P8" s="198">
        <f t="shared" si="0"/>
        <v>4059</v>
      </c>
      <c r="Q8" s="198">
        <f t="shared" si="0"/>
        <v>0</v>
      </c>
      <c r="R8" s="198">
        <f t="shared" si="0"/>
        <v>0</v>
      </c>
      <c r="S8" s="198">
        <f t="shared" si="0"/>
        <v>0</v>
      </c>
      <c r="T8" s="198">
        <f t="shared" si="0"/>
        <v>4059</v>
      </c>
      <c r="U8" s="198">
        <f t="shared" si="0"/>
        <v>4059</v>
      </c>
      <c r="V8" s="198">
        <f t="shared" si="0"/>
        <v>0</v>
      </c>
      <c r="W8" s="29">
        <f t="shared" si="0"/>
        <v>288736</v>
      </c>
      <c r="X8" s="40"/>
      <c r="Y8" s="528"/>
    </row>
    <row r="9" spans="1:26" s="174" customFormat="1" ht="83.25" customHeight="1">
      <c r="A9" s="512">
        <v>1</v>
      </c>
      <c r="B9" s="193" t="s">
        <v>224</v>
      </c>
      <c r="C9" s="512"/>
      <c r="D9" s="512">
        <v>4374</v>
      </c>
      <c r="E9" s="512">
        <v>51</v>
      </c>
      <c r="F9" s="697">
        <v>60002101332</v>
      </c>
      <c r="G9" s="698" t="s">
        <v>405</v>
      </c>
      <c r="H9" s="277" t="s">
        <v>404</v>
      </c>
      <c r="I9" s="181"/>
      <c r="J9" s="181" t="s">
        <v>47</v>
      </c>
      <c r="K9" s="437">
        <f>296697-K10-K11-K12</f>
        <v>290574</v>
      </c>
      <c r="L9" s="437">
        <f>+K9*0.95</f>
        <v>276045.3</v>
      </c>
      <c r="M9" s="437">
        <f>+K9-L9</f>
        <v>14528.700000000012</v>
      </c>
      <c r="N9" s="166" t="s">
        <v>400</v>
      </c>
      <c r="O9" s="164">
        <v>3800</v>
      </c>
      <c r="P9" s="517">
        <f>Q9+T9</f>
        <v>3950</v>
      </c>
      <c r="Q9" s="442">
        <f>SUM(R9:S9)</f>
        <v>0</v>
      </c>
      <c r="R9" s="164">
        <v>0</v>
      </c>
      <c r="S9" s="164">
        <v>0</v>
      </c>
      <c r="T9" s="163">
        <f>SUM(U9:V9)</f>
        <v>3950</v>
      </c>
      <c r="U9" s="513">
        <v>3950</v>
      </c>
      <c r="V9" s="513">
        <v>0</v>
      </c>
      <c r="W9" s="513">
        <f>K9-O9-P9</f>
        <v>282824</v>
      </c>
      <c r="X9" s="671">
        <v>1</v>
      </c>
      <c r="Y9" s="668" t="s">
        <v>403</v>
      </c>
    </row>
    <row r="10" spans="1:26" s="174" customFormat="1" ht="41.25" customHeight="1">
      <c r="A10" s="512">
        <v>2</v>
      </c>
      <c r="B10" s="512" t="s">
        <v>224</v>
      </c>
      <c r="C10" s="193"/>
      <c r="D10" s="193">
        <v>6172</v>
      </c>
      <c r="E10" s="193">
        <v>50</v>
      </c>
      <c r="F10" s="697"/>
      <c r="G10" s="698"/>
      <c r="H10" s="277" t="s">
        <v>401</v>
      </c>
      <c r="I10" s="191"/>
      <c r="J10" s="191" t="s">
        <v>47</v>
      </c>
      <c r="K10" s="437">
        <v>5810</v>
      </c>
      <c r="L10" s="437">
        <f>+K10*0.95</f>
        <v>5519.5</v>
      </c>
      <c r="M10" s="437">
        <f>+K10-L10</f>
        <v>290.5</v>
      </c>
      <c r="N10" s="166" t="s">
        <v>400</v>
      </c>
      <c r="O10" s="164">
        <v>85</v>
      </c>
      <c r="P10" s="517">
        <f>Q10+T10</f>
        <v>90</v>
      </c>
      <c r="Q10" s="442">
        <f>SUM(R10:S10)</f>
        <v>0</v>
      </c>
      <c r="R10" s="164">
        <v>0</v>
      </c>
      <c r="S10" s="164">
        <v>0</v>
      </c>
      <c r="T10" s="163">
        <f>SUM(U10:V10)</f>
        <v>90</v>
      </c>
      <c r="U10" s="513">
        <v>90</v>
      </c>
      <c r="V10" s="513">
        <v>0</v>
      </c>
      <c r="W10" s="513">
        <f>K10-O10-P10</f>
        <v>5635</v>
      </c>
      <c r="X10" s="671"/>
      <c r="Y10" s="668"/>
    </row>
    <row r="11" spans="1:26" s="174" customFormat="1" ht="49.7" customHeight="1">
      <c r="A11" s="512">
        <v>3</v>
      </c>
      <c r="B11" s="512" t="s">
        <v>224</v>
      </c>
      <c r="C11" s="512"/>
      <c r="D11" s="193">
        <v>6172</v>
      </c>
      <c r="E11" s="512">
        <v>51</v>
      </c>
      <c r="F11" s="697"/>
      <c r="G11" s="698"/>
      <c r="H11" s="277" t="s">
        <v>402</v>
      </c>
      <c r="I11" s="181"/>
      <c r="J11" s="181" t="s">
        <v>47</v>
      </c>
      <c r="K11" s="437">
        <v>279</v>
      </c>
      <c r="L11" s="437">
        <f>+K11*0.95</f>
        <v>265.05</v>
      </c>
      <c r="M11" s="437">
        <f>+K11-L11</f>
        <v>13.949999999999989</v>
      </c>
      <c r="N11" s="166" t="s">
        <v>400</v>
      </c>
      <c r="O11" s="164">
        <v>15</v>
      </c>
      <c r="P11" s="517">
        <f>Q11+T11</f>
        <v>17</v>
      </c>
      <c r="Q11" s="442">
        <f>SUM(R11:S11)</f>
        <v>0</v>
      </c>
      <c r="R11" s="164">
        <v>0</v>
      </c>
      <c r="S11" s="164">
        <v>0</v>
      </c>
      <c r="T11" s="163">
        <f>SUM(U11:V11)</f>
        <v>17</v>
      </c>
      <c r="U11" s="513">
        <v>17</v>
      </c>
      <c r="V11" s="513">
        <v>0</v>
      </c>
      <c r="W11" s="513">
        <f>K11-O11-P11</f>
        <v>247</v>
      </c>
      <c r="X11" s="671"/>
      <c r="Y11" s="668"/>
    </row>
    <row r="12" spans="1:26" s="174" customFormat="1" ht="48.75" customHeight="1">
      <c r="A12" s="512">
        <v>4</v>
      </c>
      <c r="B12" s="512" t="s">
        <v>224</v>
      </c>
      <c r="C12" s="193"/>
      <c r="D12" s="193">
        <v>6172</v>
      </c>
      <c r="E12" s="193">
        <v>54</v>
      </c>
      <c r="F12" s="697"/>
      <c r="G12" s="698"/>
      <c r="H12" s="277" t="s">
        <v>401</v>
      </c>
      <c r="I12" s="191"/>
      <c r="J12" s="181" t="s">
        <v>47</v>
      </c>
      <c r="K12" s="437">
        <v>34</v>
      </c>
      <c r="L12" s="437">
        <f>+K12*0.95</f>
        <v>32.299999999999997</v>
      </c>
      <c r="M12" s="437">
        <f>+K12-L12</f>
        <v>1.7000000000000028</v>
      </c>
      <c r="N12" s="166" t="s">
        <v>400</v>
      </c>
      <c r="O12" s="164">
        <v>2</v>
      </c>
      <c r="P12" s="517">
        <f>Q12+T12</f>
        <v>2</v>
      </c>
      <c r="Q12" s="442">
        <f>SUM(R12:S12)</f>
        <v>0</v>
      </c>
      <c r="R12" s="164">
        <v>0</v>
      </c>
      <c r="S12" s="164">
        <v>0</v>
      </c>
      <c r="T12" s="163">
        <f>SUM(U12:V12)</f>
        <v>2</v>
      </c>
      <c r="U12" s="513">
        <v>2</v>
      </c>
      <c r="V12" s="513">
        <v>0</v>
      </c>
      <c r="W12" s="513">
        <f>K12-O12-P12</f>
        <v>30</v>
      </c>
      <c r="X12" s="671"/>
      <c r="Y12" s="668"/>
    </row>
    <row r="13" spans="1:26" ht="35.450000000000003" customHeight="1">
      <c r="A13" s="417" t="s">
        <v>399</v>
      </c>
      <c r="B13" s="417"/>
      <c r="C13" s="417"/>
      <c r="D13" s="417"/>
      <c r="E13" s="417"/>
      <c r="F13" s="417"/>
      <c r="G13" s="417"/>
      <c r="H13" s="417"/>
      <c r="I13" s="417"/>
      <c r="J13" s="417"/>
      <c r="K13" s="27">
        <f>K8</f>
        <v>296697</v>
      </c>
      <c r="L13" s="27">
        <f>L8</f>
        <v>281862.14999999997</v>
      </c>
      <c r="M13" s="27">
        <f>M8</f>
        <v>14834.850000000013</v>
      </c>
      <c r="N13" s="27"/>
      <c r="O13" s="27">
        <f t="shared" ref="O13:W13" si="1">O8</f>
        <v>3902</v>
      </c>
      <c r="P13" s="27">
        <f t="shared" si="1"/>
        <v>4059</v>
      </c>
      <c r="Q13" s="27">
        <f t="shared" si="1"/>
        <v>0</v>
      </c>
      <c r="R13" s="27">
        <f t="shared" si="1"/>
        <v>0</v>
      </c>
      <c r="S13" s="27">
        <f t="shared" si="1"/>
        <v>0</v>
      </c>
      <c r="T13" s="27">
        <f t="shared" si="1"/>
        <v>4059</v>
      </c>
      <c r="U13" s="27">
        <f t="shared" si="1"/>
        <v>4059</v>
      </c>
      <c r="V13" s="27">
        <f t="shared" si="1"/>
        <v>0</v>
      </c>
      <c r="W13" s="27">
        <f t="shared" si="1"/>
        <v>288736</v>
      </c>
      <c r="X13" s="41"/>
      <c r="Y13" s="24"/>
    </row>
    <row r="14" spans="1:26" s="158" customFormat="1">
      <c r="A14" s="160"/>
      <c r="B14" s="160"/>
      <c r="C14" s="160"/>
      <c r="D14" s="160"/>
      <c r="E14" s="160"/>
      <c r="F14" s="160"/>
      <c r="G14" s="160"/>
      <c r="H14" s="160"/>
      <c r="I14" s="155"/>
      <c r="J14" s="162"/>
      <c r="K14" s="161"/>
      <c r="L14" s="161"/>
      <c r="M14" s="161"/>
      <c r="X14" s="157"/>
      <c r="Y14" s="156"/>
      <c r="Z14" s="155"/>
    </row>
    <row r="15" spans="1:26" s="158" customFormat="1">
      <c r="A15" s="160"/>
      <c r="B15" s="160"/>
      <c r="C15" s="160"/>
      <c r="D15" s="160"/>
      <c r="E15" s="160"/>
      <c r="F15" s="160"/>
      <c r="G15" s="160"/>
      <c r="H15" s="160"/>
      <c r="I15" s="155"/>
      <c r="J15" s="162"/>
      <c r="K15" s="161"/>
      <c r="L15" s="161"/>
      <c r="M15" s="161"/>
      <c r="X15" s="157"/>
      <c r="Y15" s="156"/>
      <c r="Z15" s="155"/>
    </row>
    <row r="16" spans="1:26" s="158" customFormat="1">
      <c r="A16" s="160"/>
      <c r="B16" s="160"/>
      <c r="C16" s="160"/>
      <c r="D16" s="160"/>
      <c r="E16" s="160"/>
      <c r="F16" s="160"/>
      <c r="G16" s="160"/>
      <c r="H16" s="160"/>
      <c r="I16" s="155"/>
      <c r="J16" s="162"/>
      <c r="K16" s="161"/>
      <c r="L16" s="161"/>
      <c r="M16" s="161"/>
      <c r="X16" s="157"/>
      <c r="Y16" s="156"/>
      <c r="Z16" s="155"/>
    </row>
    <row r="17" spans="1:26" s="158" customFormat="1">
      <c r="A17" s="160"/>
      <c r="B17" s="160"/>
      <c r="C17" s="160"/>
      <c r="D17" s="160"/>
      <c r="E17" s="160"/>
      <c r="F17" s="160"/>
      <c r="G17" s="160"/>
      <c r="H17" s="160"/>
      <c r="I17" s="155"/>
      <c r="J17" s="162"/>
      <c r="K17" s="161"/>
      <c r="L17" s="161"/>
      <c r="M17" s="161"/>
      <c r="X17" s="157"/>
      <c r="Y17" s="156"/>
      <c r="Z17" s="155"/>
    </row>
    <row r="18" spans="1:26" s="158" customFormat="1">
      <c r="A18" s="160"/>
      <c r="B18" s="160"/>
      <c r="C18" s="160"/>
      <c r="D18" s="160"/>
      <c r="E18" s="160"/>
      <c r="F18" s="160"/>
      <c r="G18" s="160"/>
      <c r="H18" s="160"/>
      <c r="I18" s="155"/>
      <c r="J18" s="162"/>
      <c r="K18" s="161"/>
      <c r="L18" s="161"/>
      <c r="M18" s="161"/>
      <c r="X18" s="157"/>
      <c r="Y18" s="156"/>
      <c r="Z18" s="155"/>
    </row>
    <row r="19" spans="1:26" s="158" customFormat="1">
      <c r="A19" s="160"/>
      <c r="B19" s="160"/>
      <c r="C19" s="160"/>
      <c r="D19" s="160"/>
      <c r="E19" s="160"/>
      <c r="F19" s="160"/>
      <c r="G19" s="160"/>
      <c r="H19" s="160"/>
      <c r="I19" s="155"/>
      <c r="J19" s="162"/>
      <c r="K19" s="161"/>
      <c r="L19" s="161"/>
      <c r="M19" s="161"/>
      <c r="X19" s="157"/>
      <c r="Y19" s="156"/>
      <c r="Z19" s="155"/>
    </row>
    <row r="20" spans="1:26" s="158" customFormat="1">
      <c r="A20" s="160"/>
      <c r="B20" s="160"/>
      <c r="C20" s="160"/>
      <c r="D20" s="160"/>
      <c r="E20" s="160"/>
      <c r="F20" s="160"/>
      <c r="G20" s="160"/>
      <c r="H20" s="160"/>
      <c r="I20" s="155"/>
      <c r="J20" s="162"/>
      <c r="K20" s="161"/>
      <c r="L20" s="161"/>
      <c r="M20" s="161"/>
      <c r="X20" s="157"/>
      <c r="Y20" s="156"/>
      <c r="Z20" s="155"/>
    </row>
    <row r="21" spans="1:26" s="158" customFormat="1">
      <c r="A21" s="160"/>
      <c r="B21" s="160"/>
      <c r="C21" s="160"/>
      <c r="D21" s="160"/>
      <c r="E21" s="160"/>
      <c r="F21" s="160"/>
      <c r="G21" s="160"/>
      <c r="H21" s="160"/>
      <c r="I21" s="155"/>
      <c r="J21" s="162"/>
      <c r="K21" s="161"/>
      <c r="L21" s="161"/>
      <c r="M21" s="161"/>
      <c r="X21" s="157"/>
      <c r="Y21" s="156"/>
      <c r="Z21" s="155"/>
    </row>
    <row r="22" spans="1:26" s="158" customFormat="1">
      <c r="A22" s="160"/>
      <c r="B22" s="160"/>
      <c r="C22" s="160"/>
      <c r="D22" s="160"/>
      <c r="E22" s="160"/>
      <c r="F22" s="160"/>
      <c r="G22" s="160"/>
      <c r="H22" s="160"/>
      <c r="I22" s="155"/>
      <c r="J22" s="162"/>
      <c r="K22" s="161"/>
      <c r="L22" s="161"/>
      <c r="M22" s="161"/>
      <c r="X22" s="157"/>
      <c r="Y22" s="156"/>
      <c r="Z22" s="155"/>
    </row>
    <row r="23" spans="1:26" s="158" customFormat="1">
      <c r="A23" s="160"/>
      <c r="B23" s="160"/>
      <c r="C23" s="160"/>
      <c r="D23" s="160"/>
      <c r="E23" s="160"/>
      <c r="F23" s="160"/>
      <c r="G23" s="160"/>
      <c r="H23" s="160"/>
      <c r="I23" s="155"/>
      <c r="J23" s="162"/>
      <c r="K23" s="161"/>
      <c r="L23" s="161"/>
      <c r="M23" s="161"/>
      <c r="X23" s="157"/>
      <c r="Y23" s="156"/>
      <c r="Z23" s="155"/>
    </row>
    <row r="24" spans="1:26" s="158" customFormat="1">
      <c r="A24" s="160"/>
      <c r="B24" s="160"/>
      <c r="C24" s="160"/>
      <c r="D24" s="160"/>
      <c r="E24" s="160"/>
      <c r="F24" s="160"/>
      <c r="G24" s="160"/>
      <c r="H24" s="160"/>
      <c r="I24" s="155"/>
      <c r="J24" s="162"/>
      <c r="K24" s="161"/>
      <c r="L24" s="161"/>
      <c r="M24" s="161"/>
      <c r="X24" s="157"/>
      <c r="Y24" s="156"/>
      <c r="Z24" s="155"/>
    </row>
    <row r="25" spans="1:26" s="158" customFormat="1">
      <c r="A25" s="160"/>
      <c r="B25" s="160"/>
      <c r="C25" s="160"/>
      <c r="D25" s="160"/>
      <c r="E25" s="160"/>
      <c r="F25" s="160"/>
      <c r="G25" s="160"/>
      <c r="H25" s="160"/>
      <c r="I25" s="155"/>
      <c r="J25" s="162"/>
      <c r="K25" s="161"/>
      <c r="L25" s="161"/>
      <c r="M25" s="161"/>
      <c r="X25" s="157"/>
      <c r="Y25" s="156"/>
      <c r="Z25" s="155"/>
    </row>
    <row r="26" spans="1:26" s="158" customFormat="1">
      <c r="A26" s="160"/>
      <c r="B26" s="160"/>
      <c r="C26" s="160"/>
      <c r="D26" s="160"/>
      <c r="E26" s="160"/>
      <c r="F26" s="160"/>
      <c r="G26" s="160"/>
      <c r="H26" s="160"/>
      <c r="I26" s="155"/>
      <c r="J26" s="160"/>
      <c r="K26" s="161"/>
      <c r="L26" s="161"/>
      <c r="M26" s="161"/>
      <c r="X26" s="157"/>
      <c r="Y26" s="156"/>
      <c r="Z26" s="155"/>
    </row>
    <row r="27" spans="1:26" s="158" customFormat="1">
      <c r="A27" s="160"/>
      <c r="B27" s="160"/>
      <c r="C27" s="160"/>
      <c r="D27" s="160"/>
      <c r="E27" s="160"/>
      <c r="F27" s="160"/>
      <c r="G27" s="160"/>
      <c r="H27" s="160"/>
      <c r="I27" s="155"/>
      <c r="J27" s="160"/>
      <c r="K27" s="161"/>
      <c r="L27" s="161"/>
      <c r="M27" s="161"/>
      <c r="X27" s="157"/>
      <c r="Y27" s="156"/>
      <c r="Z27" s="155"/>
    </row>
    <row r="28" spans="1:26" s="158" customFormat="1">
      <c r="A28" s="160"/>
      <c r="B28" s="160"/>
      <c r="C28" s="160"/>
      <c r="D28" s="160"/>
      <c r="E28" s="160"/>
      <c r="F28" s="160"/>
      <c r="G28" s="160"/>
      <c r="H28" s="160"/>
      <c r="I28" s="155"/>
      <c r="J28" s="160"/>
      <c r="K28" s="161"/>
      <c r="L28" s="161"/>
      <c r="M28" s="161"/>
      <c r="X28" s="157"/>
      <c r="Y28" s="156"/>
      <c r="Z28" s="155"/>
    </row>
    <row r="29" spans="1:26" s="158" customFormat="1">
      <c r="A29" s="160"/>
      <c r="B29" s="160"/>
      <c r="C29" s="160"/>
      <c r="D29" s="160"/>
      <c r="E29" s="160"/>
      <c r="F29" s="160"/>
      <c r="G29" s="160"/>
      <c r="H29" s="160"/>
      <c r="I29" s="155"/>
      <c r="J29" s="160"/>
      <c r="K29" s="161"/>
      <c r="L29" s="161"/>
      <c r="M29" s="161"/>
      <c r="X29" s="157"/>
      <c r="Y29" s="156"/>
      <c r="Z29" s="155"/>
    </row>
    <row r="30" spans="1:26" s="158" customFormat="1">
      <c r="A30" s="160"/>
      <c r="B30" s="160"/>
      <c r="C30" s="160"/>
      <c r="D30" s="160"/>
      <c r="E30" s="160"/>
      <c r="F30" s="160"/>
      <c r="G30" s="160"/>
      <c r="H30" s="160"/>
      <c r="I30" s="155"/>
      <c r="J30" s="160"/>
      <c r="K30" s="161"/>
      <c r="L30" s="161"/>
      <c r="M30" s="161"/>
      <c r="X30" s="157"/>
      <c r="Y30" s="156"/>
      <c r="Z30" s="155"/>
    </row>
    <row r="31" spans="1:26" s="158" customFormat="1">
      <c r="A31" s="160"/>
      <c r="B31" s="160"/>
      <c r="C31" s="160"/>
      <c r="D31" s="160"/>
      <c r="E31" s="160"/>
      <c r="F31" s="160"/>
      <c r="G31" s="160"/>
      <c r="H31" s="160"/>
      <c r="I31" s="155"/>
      <c r="J31" s="160"/>
      <c r="K31" s="161"/>
      <c r="L31" s="161"/>
      <c r="M31" s="161"/>
      <c r="X31" s="157"/>
      <c r="Y31" s="156"/>
      <c r="Z31" s="155"/>
    </row>
    <row r="32" spans="1:26" s="158" customFormat="1">
      <c r="A32" s="160"/>
      <c r="B32" s="160"/>
      <c r="C32" s="160"/>
      <c r="D32" s="160"/>
      <c r="E32" s="160"/>
      <c r="F32" s="160"/>
      <c r="G32" s="160"/>
      <c r="H32" s="160"/>
      <c r="I32" s="155"/>
      <c r="J32" s="160"/>
      <c r="K32" s="161"/>
      <c r="L32" s="161"/>
      <c r="M32" s="161"/>
      <c r="X32" s="157"/>
      <c r="Y32" s="156"/>
      <c r="Z32" s="155"/>
    </row>
    <row r="33" spans="1:26" s="158" customFormat="1">
      <c r="A33" s="160"/>
      <c r="B33" s="160"/>
      <c r="C33" s="160"/>
      <c r="D33" s="160"/>
      <c r="E33" s="160"/>
      <c r="F33" s="160"/>
      <c r="G33" s="160"/>
      <c r="H33" s="160"/>
      <c r="I33" s="155"/>
      <c r="J33" s="160"/>
      <c r="K33" s="161"/>
      <c r="L33" s="161"/>
      <c r="M33" s="161"/>
      <c r="X33" s="157"/>
      <c r="Y33" s="156"/>
      <c r="Z33" s="155"/>
    </row>
    <row r="34" spans="1:26" s="158" customFormat="1">
      <c r="A34" s="160"/>
      <c r="B34" s="160"/>
      <c r="C34" s="160"/>
      <c r="D34" s="160"/>
      <c r="E34" s="160"/>
      <c r="F34" s="160"/>
      <c r="G34" s="160"/>
      <c r="H34" s="160"/>
      <c r="I34" s="155"/>
      <c r="J34" s="160"/>
      <c r="K34" s="161"/>
      <c r="L34" s="161"/>
      <c r="M34" s="161"/>
      <c r="X34" s="157"/>
      <c r="Y34" s="156"/>
      <c r="Z34" s="155"/>
    </row>
    <row r="35" spans="1:26" s="158" customFormat="1">
      <c r="A35" s="160"/>
      <c r="B35" s="160"/>
      <c r="C35" s="160"/>
      <c r="D35" s="160"/>
      <c r="E35" s="160"/>
      <c r="F35" s="160"/>
      <c r="G35" s="160"/>
      <c r="H35" s="160"/>
      <c r="I35" s="155"/>
      <c r="J35" s="160"/>
      <c r="K35" s="161"/>
      <c r="L35" s="161"/>
      <c r="M35" s="161"/>
      <c r="X35" s="157"/>
      <c r="Y35" s="156"/>
      <c r="Z35" s="155"/>
    </row>
    <row r="36" spans="1:26" s="158" customFormat="1">
      <c r="A36" s="160"/>
      <c r="B36" s="160"/>
      <c r="C36" s="160"/>
      <c r="D36" s="160"/>
      <c r="E36" s="160"/>
      <c r="F36" s="160"/>
      <c r="G36" s="160"/>
      <c r="H36" s="160"/>
      <c r="I36" s="155"/>
      <c r="J36" s="160"/>
      <c r="K36" s="161"/>
      <c r="L36" s="161"/>
      <c r="M36" s="161"/>
      <c r="X36" s="157"/>
      <c r="Y36" s="156"/>
      <c r="Z36" s="155"/>
    </row>
    <row r="37" spans="1:26" s="158" customFormat="1">
      <c r="A37" s="155"/>
      <c r="B37" s="155"/>
      <c r="C37" s="155"/>
      <c r="D37" s="155"/>
      <c r="E37" s="155"/>
      <c r="F37" s="155"/>
      <c r="G37" s="155"/>
      <c r="H37" s="155"/>
      <c r="I37" s="155"/>
      <c r="J37" s="160"/>
      <c r="K37" s="161"/>
      <c r="L37" s="161"/>
      <c r="M37" s="161"/>
      <c r="X37" s="157"/>
      <c r="Y37" s="156"/>
      <c r="Z37" s="155"/>
    </row>
    <row r="38" spans="1:26" s="158" customFormat="1">
      <c r="A38" s="155"/>
      <c r="B38" s="155"/>
      <c r="C38" s="155"/>
      <c r="D38" s="155"/>
      <c r="E38" s="155"/>
      <c r="F38" s="155"/>
      <c r="G38" s="155"/>
      <c r="H38" s="155"/>
      <c r="I38" s="155"/>
      <c r="J38" s="160"/>
      <c r="K38" s="161"/>
      <c r="L38" s="161"/>
      <c r="M38" s="161"/>
      <c r="X38" s="157"/>
      <c r="Y38" s="156"/>
      <c r="Z38" s="155"/>
    </row>
    <row r="39" spans="1:26" s="158" customFormat="1">
      <c r="A39" s="155"/>
      <c r="B39" s="155"/>
      <c r="C39" s="155"/>
      <c r="D39" s="155"/>
      <c r="E39" s="155"/>
      <c r="F39" s="155"/>
      <c r="G39" s="155"/>
      <c r="H39" s="155"/>
      <c r="I39" s="155"/>
      <c r="J39" s="160"/>
      <c r="K39" s="161"/>
      <c r="L39" s="161"/>
      <c r="M39" s="161"/>
      <c r="X39" s="157"/>
      <c r="Y39" s="156"/>
      <c r="Z39" s="155"/>
    </row>
    <row r="40" spans="1:26" s="158" customFormat="1">
      <c r="A40" s="155"/>
      <c r="B40" s="155"/>
      <c r="C40" s="155"/>
      <c r="D40" s="155"/>
      <c r="E40" s="155"/>
      <c r="F40" s="155"/>
      <c r="G40" s="155"/>
      <c r="H40" s="155"/>
      <c r="I40" s="155"/>
      <c r="J40" s="160"/>
      <c r="K40" s="161"/>
      <c r="L40" s="161"/>
      <c r="M40" s="161"/>
      <c r="X40" s="157"/>
      <c r="Y40" s="156"/>
      <c r="Z40" s="155"/>
    </row>
    <row r="41" spans="1:26" s="158" customFormat="1">
      <c r="A41" s="155"/>
      <c r="B41" s="155"/>
      <c r="C41" s="155"/>
      <c r="D41" s="155"/>
      <c r="E41" s="155"/>
      <c r="F41" s="155"/>
      <c r="G41" s="155"/>
      <c r="H41" s="155"/>
      <c r="I41" s="155"/>
      <c r="J41" s="160"/>
      <c r="K41" s="161"/>
      <c r="L41" s="161"/>
      <c r="M41" s="161"/>
      <c r="X41" s="157"/>
      <c r="Y41" s="156"/>
      <c r="Z41" s="155"/>
    </row>
    <row r="42" spans="1:26" s="158" customFormat="1">
      <c r="A42" s="155"/>
      <c r="B42" s="155"/>
      <c r="C42" s="155"/>
      <c r="D42" s="155"/>
      <c r="E42" s="155"/>
      <c r="F42" s="155"/>
      <c r="G42" s="155"/>
      <c r="H42" s="155"/>
      <c r="I42" s="155"/>
      <c r="J42" s="160"/>
      <c r="K42" s="161"/>
      <c r="L42" s="161"/>
      <c r="M42" s="161"/>
      <c r="X42" s="157"/>
      <c r="Y42" s="156"/>
      <c r="Z42" s="155"/>
    </row>
    <row r="43" spans="1:26" s="158" customFormat="1">
      <c r="A43" s="155"/>
      <c r="B43" s="155"/>
      <c r="C43" s="155"/>
      <c r="D43" s="155"/>
      <c r="E43" s="155"/>
      <c r="F43" s="155"/>
      <c r="G43" s="155"/>
      <c r="H43" s="155"/>
      <c r="I43" s="155"/>
      <c r="J43" s="160"/>
      <c r="K43" s="161"/>
      <c r="L43" s="161"/>
      <c r="M43" s="161"/>
      <c r="X43" s="157"/>
      <c r="Y43" s="156"/>
      <c r="Z43" s="155"/>
    </row>
    <row r="44" spans="1:26" s="158" customFormat="1">
      <c r="A44" s="155"/>
      <c r="B44" s="155"/>
      <c r="C44" s="155"/>
      <c r="D44" s="155"/>
      <c r="E44" s="155"/>
      <c r="F44" s="155"/>
      <c r="G44" s="155"/>
      <c r="H44" s="155"/>
      <c r="I44" s="155"/>
      <c r="J44" s="160"/>
      <c r="K44" s="161"/>
      <c r="L44" s="161"/>
      <c r="M44" s="161"/>
      <c r="X44" s="157"/>
      <c r="Y44" s="156"/>
      <c r="Z44" s="155"/>
    </row>
    <row r="45" spans="1:26" s="158" customFormat="1">
      <c r="A45" s="155"/>
      <c r="B45" s="155"/>
      <c r="C45" s="155"/>
      <c r="D45" s="155"/>
      <c r="E45" s="155"/>
      <c r="F45" s="155"/>
      <c r="G45" s="155"/>
      <c r="H45" s="155"/>
      <c r="I45" s="155"/>
      <c r="J45" s="160"/>
      <c r="K45" s="161"/>
      <c r="L45" s="161"/>
      <c r="M45" s="161"/>
      <c r="X45" s="157"/>
      <c r="Y45" s="156"/>
      <c r="Z45" s="155"/>
    </row>
    <row r="46" spans="1:26" s="158" customFormat="1">
      <c r="A46" s="155"/>
      <c r="B46" s="155"/>
      <c r="C46" s="155"/>
      <c r="D46" s="155"/>
      <c r="E46" s="155"/>
      <c r="F46" s="155"/>
      <c r="G46" s="155"/>
      <c r="H46" s="155"/>
      <c r="I46" s="155"/>
      <c r="J46" s="160"/>
      <c r="K46" s="161"/>
      <c r="L46" s="161"/>
      <c r="M46" s="161"/>
      <c r="X46" s="157"/>
      <c r="Y46" s="156"/>
      <c r="Z46" s="155"/>
    </row>
    <row r="47" spans="1:26" s="158" customFormat="1">
      <c r="A47" s="155"/>
      <c r="B47" s="155"/>
      <c r="C47" s="155"/>
      <c r="D47" s="155"/>
      <c r="E47" s="155"/>
      <c r="F47" s="155"/>
      <c r="G47" s="155"/>
      <c r="H47" s="155"/>
      <c r="I47" s="155"/>
      <c r="J47" s="160"/>
      <c r="K47" s="161"/>
      <c r="L47" s="161"/>
      <c r="M47" s="161"/>
      <c r="X47" s="157"/>
      <c r="Y47" s="156"/>
      <c r="Z47" s="155"/>
    </row>
    <row r="48" spans="1:26" s="158" customFormat="1">
      <c r="A48" s="155"/>
      <c r="B48" s="155"/>
      <c r="C48" s="155"/>
      <c r="D48" s="155"/>
      <c r="E48" s="155"/>
      <c r="F48" s="155"/>
      <c r="G48" s="155"/>
      <c r="H48" s="155"/>
      <c r="I48" s="155"/>
      <c r="J48" s="160"/>
      <c r="K48" s="161"/>
      <c r="L48" s="161"/>
      <c r="M48" s="161"/>
      <c r="X48" s="157"/>
      <c r="Y48" s="156"/>
      <c r="Z48" s="155"/>
    </row>
    <row r="49" spans="1:26" s="158" customFormat="1">
      <c r="A49" s="155"/>
      <c r="B49" s="155"/>
      <c r="C49" s="155"/>
      <c r="D49" s="155"/>
      <c r="E49" s="155"/>
      <c r="F49" s="155"/>
      <c r="G49" s="155"/>
      <c r="H49" s="155"/>
      <c r="I49" s="155"/>
      <c r="J49" s="160"/>
      <c r="K49" s="161"/>
      <c r="L49" s="161"/>
      <c r="M49" s="161"/>
      <c r="X49" s="157"/>
      <c r="Y49" s="156"/>
      <c r="Z49" s="155"/>
    </row>
    <row r="50" spans="1:26" s="158" customFormat="1">
      <c r="A50" s="155"/>
      <c r="B50" s="155"/>
      <c r="C50" s="155"/>
      <c r="D50" s="155"/>
      <c r="E50" s="155"/>
      <c r="F50" s="155"/>
      <c r="G50" s="155"/>
      <c r="H50" s="155"/>
      <c r="I50" s="155"/>
      <c r="J50" s="160"/>
      <c r="K50" s="161"/>
      <c r="L50" s="161"/>
      <c r="M50" s="161"/>
      <c r="X50" s="157"/>
      <c r="Y50" s="156"/>
      <c r="Z50" s="155"/>
    </row>
    <row r="51" spans="1:26" s="158" customFormat="1">
      <c r="A51" s="155"/>
      <c r="B51" s="155"/>
      <c r="C51" s="155"/>
      <c r="D51" s="155"/>
      <c r="E51" s="155"/>
      <c r="F51" s="155"/>
      <c r="G51" s="155"/>
      <c r="H51" s="155"/>
      <c r="I51" s="155"/>
      <c r="J51" s="160"/>
      <c r="K51" s="161"/>
      <c r="L51" s="161"/>
      <c r="M51" s="161"/>
      <c r="X51" s="157"/>
      <c r="Y51" s="156"/>
      <c r="Z51" s="155"/>
    </row>
    <row r="52" spans="1:26" s="158" customFormat="1">
      <c r="A52" s="155"/>
      <c r="B52" s="155"/>
      <c r="C52" s="155"/>
      <c r="D52" s="155"/>
      <c r="E52" s="155"/>
      <c r="F52" s="155"/>
      <c r="G52" s="155"/>
      <c r="H52" s="155"/>
      <c r="I52" s="155"/>
      <c r="J52" s="160"/>
      <c r="K52" s="161"/>
      <c r="L52" s="161"/>
      <c r="M52" s="161"/>
      <c r="X52" s="157"/>
      <c r="Y52" s="156"/>
      <c r="Z52" s="155"/>
    </row>
    <row r="53" spans="1:26" s="158" customFormat="1">
      <c r="A53" s="155"/>
      <c r="B53" s="155"/>
      <c r="C53" s="155"/>
      <c r="D53" s="155"/>
      <c r="E53" s="155"/>
      <c r="F53" s="155"/>
      <c r="G53" s="155"/>
      <c r="H53" s="155"/>
      <c r="I53" s="155"/>
      <c r="J53" s="160"/>
      <c r="K53" s="161"/>
      <c r="L53" s="161"/>
      <c r="M53" s="161"/>
      <c r="X53" s="157"/>
      <c r="Y53" s="156"/>
      <c r="Z53" s="155"/>
    </row>
    <row r="54" spans="1:26" s="158" customFormat="1">
      <c r="A54" s="155"/>
      <c r="B54" s="155"/>
      <c r="C54" s="155"/>
      <c r="D54" s="155"/>
      <c r="E54" s="155"/>
      <c r="F54" s="155"/>
      <c r="G54" s="155"/>
      <c r="H54" s="155"/>
      <c r="I54" s="155"/>
      <c r="J54" s="160"/>
      <c r="K54" s="161"/>
      <c r="L54" s="161"/>
      <c r="M54" s="161"/>
      <c r="X54" s="157"/>
      <c r="Y54" s="156"/>
      <c r="Z54" s="155"/>
    </row>
    <row r="55" spans="1:26" s="158" customFormat="1">
      <c r="A55" s="155"/>
      <c r="B55" s="155"/>
      <c r="C55" s="155"/>
      <c r="D55" s="155"/>
      <c r="E55" s="155"/>
      <c r="F55" s="155"/>
      <c r="G55" s="155"/>
      <c r="H55" s="155"/>
      <c r="I55" s="155"/>
      <c r="J55" s="160"/>
      <c r="K55" s="161"/>
      <c r="L55" s="161"/>
      <c r="M55" s="161"/>
      <c r="X55" s="157"/>
      <c r="Y55" s="156"/>
      <c r="Z55" s="155"/>
    </row>
    <row r="56" spans="1:26" s="158" customFormat="1">
      <c r="A56" s="155"/>
      <c r="B56" s="155"/>
      <c r="C56" s="155"/>
      <c r="D56" s="155"/>
      <c r="E56" s="155"/>
      <c r="F56" s="155"/>
      <c r="G56" s="155"/>
      <c r="H56" s="155"/>
      <c r="I56" s="155"/>
      <c r="J56" s="160"/>
      <c r="K56" s="161"/>
      <c r="L56" s="161"/>
      <c r="M56" s="161"/>
      <c r="X56" s="157"/>
      <c r="Y56" s="156"/>
      <c r="Z56" s="155"/>
    </row>
    <row r="57" spans="1:26" s="158" customFormat="1">
      <c r="A57" s="155"/>
      <c r="B57" s="155"/>
      <c r="C57" s="155"/>
      <c r="D57" s="155"/>
      <c r="E57" s="155"/>
      <c r="F57" s="155"/>
      <c r="G57" s="155"/>
      <c r="H57" s="155"/>
      <c r="I57" s="155"/>
      <c r="J57" s="160"/>
      <c r="K57" s="161"/>
      <c r="L57" s="161"/>
      <c r="M57" s="161"/>
      <c r="X57" s="157"/>
      <c r="Y57" s="156"/>
      <c r="Z57" s="155"/>
    </row>
    <row r="58" spans="1:26" s="158" customFormat="1">
      <c r="A58" s="155"/>
      <c r="B58" s="155"/>
      <c r="C58" s="155"/>
      <c r="D58" s="155"/>
      <c r="E58" s="155"/>
      <c r="F58" s="155"/>
      <c r="G58" s="155"/>
      <c r="H58" s="155"/>
      <c r="I58" s="155"/>
      <c r="J58" s="160"/>
      <c r="K58" s="161"/>
      <c r="L58" s="161"/>
      <c r="M58" s="161"/>
      <c r="X58" s="157"/>
      <c r="Y58" s="156"/>
      <c r="Z58" s="155"/>
    </row>
    <row r="59" spans="1:26" s="158" customFormat="1">
      <c r="A59" s="155"/>
      <c r="B59" s="155"/>
      <c r="C59" s="155"/>
      <c r="D59" s="155"/>
      <c r="E59" s="155"/>
      <c r="F59" s="155"/>
      <c r="G59" s="155"/>
      <c r="H59" s="155"/>
      <c r="I59" s="155"/>
      <c r="J59" s="160"/>
      <c r="K59" s="161"/>
      <c r="L59" s="161"/>
      <c r="M59" s="161"/>
      <c r="X59" s="157"/>
      <c r="Y59" s="156"/>
      <c r="Z59" s="155"/>
    </row>
    <row r="60" spans="1:26" s="158" customFormat="1">
      <c r="A60" s="155"/>
      <c r="B60" s="155"/>
      <c r="C60" s="155"/>
      <c r="D60" s="155"/>
      <c r="E60" s="155"/>
      <c r="F60" s="155"/>
      <c r="G60" s="155"/>
      <c r="H60" s="155"/>
      <c r="I60" s="155"/>
      <c r="J60" s="160"/>
      <c r="K60" s="161"/>
      <c r="L60" s="161"/>
      <c r="M60" s="161"/>
      <c r="X60" s="157"/>
      <c r="Y60" s="156"/>
      <c r="Z60" s="155"/>
    </row>
    <row r="61" spans="1:26" s="158" customFormat="1">
      <c r="A61" s="155"/>
      <c r="B61" s="155"/>
      <c r="C61" s="155"/>
      <c r="D61" s="155"/>
      <c r="E61" s="155"/>
      <c r="F61" s="155"/>
      <c r="G61" s="155"/>
      <c r="H61" s="155"/>
      <c r="I61" s="155"/>
      <c r="J61" s="160"/>
      <c r="K61" s="161"/>
      <c r="L61" s="161"/>
      <c r="M61" s="161"/>
      <c r="X61" s="157"/>
      <c r="Y61" s="156"/>
      <c r="Z61" s="155"/>
    </row>
    <row r="62" spans="1:26" s="158" customFormat="1">
      <c r="A62" s="155"/>
      <c r="B62" s="155"/>
      <c r="C62" s="155"/>
      <c r="D62" s="155"/>
      <c r="E62" s="155"/>
      <c r="F62" s="155"/>
      <c r="G62" s="155"/>
      <c r="H62" s="155"/>
      <c r="I62" s="155"/>
      <c r="J62" s="160"/>
      <c r="K62" s="161"/>
      <c r="L62" s="161"/>
      <c r="M62" s="161"/>
      <c r="X62" s="157"/>
      <c r="Y62" s="156"/>
      <c r="Z62" s="155"/>
    </row>
    <row r="63" spans="1:26" s="158" customFormat="1">
      <c r="A63" s="155"/>
      <c r="B63" s="155"/>
      <c r="C63" s="155"/>
      <c r="D63" s="155"/>
      <c r="E63" s="155"/>
      <c r="F63" s="155"/>
      <c r="G63" s="155"/>
      <c r="H63" s="155"/>
      <c r="I63" s="155"/>
      <c r="J63" s="160"/>
      <c r="K63" s="161"/>
      <c r="L63" s="161"/>
      <c r="M63" s="161"/>
      <c r="X63" s="157"/>
      <c r="Y63" s="156"/>
      <c r="Z63" s="155"/>
    </row>
    <row r="64" spans="1:26" s="158" customFormat="1">
      <c r="A64" s="155"/>
      <c r="B64" s="155"/>
      <c r="C64" s="155"/>
      <c r="D64" s="155"/>
      <c r="E64" s="155"/>
      <c r="F64" s="155"/>
      <c r="G64" s="155"/>
      <c r="H64" s="155"/>
      <c r="I64" s="155"/>
      <c r="J64" s="160"/>
      <c r="K64" s="161"/>
      <c r="L64" s="161"/>
      <c r="M64" s="161"/>
      <c r="X64" s="157"/>
      <c r="Y64" s="156"/>
      <c r="Z64" s="155"/>
    </row>
    <row r="65" spans="1:26" s="158" customFormat="1">
      <c r="A65" s="155"/>
      <c r="B65" s="155"/>
      <c r="C65" s="155"/>
      <c r="D65" s="155"/>
      <c r="E65" s="155"/>
      <c r="F65" s="155"/>
      <c r="G65" s="155"/>
      <c r="H65" s="155"/>
      <c r="I65" s="155"/>
      <c r="J65" s="160"/>
      <c r="K65" s="161"/>
      <c r="L65" s="161"/>
      <c r="M65" s="161"/>
      <c r="X65" s="157"/>
      <c r="Y65" s="156"/>
      <c r="Z65" s="155"/>
    </row>
    <row r="66" spans="1:26" s="158" customFormat="1">
      <c r="A66" s="155"/>
      <c r="B66" s="155"/>
      <c r="C66" s="155"/>
      <c r="D66" s="155"/>
      <c r="E66" s="155"/>
      <c r="F66" s="155"/>
      <c r="G66" s="155"/>
      <c r="H66" s="155"/>
      <c r="I66" s="155"/>
      <c r="J66" s="160"/>
      <c r="K66" s="161"/>
      <c r="L66" s="161"/>
      <c r="M66" s="161"/>
      <c r="X66" s="157"/>
      <c r="Y66" s="156"/>
      <c r="Z66" s="155"/>
    </row>
    <row r="67" spans="1:26" s="158" customFormat="1">
      <c r="A67" s="155"/>
      <c r="B67" s="155"/>
      <c r="C67" s="155"/>
      <c r="D67" s="155"/>
      <c r="E67" s="155"/>
      <c r="F67" s="155"/>
      <c r="G67" s="155"/>
      <c r="H67" s="155"/>
      <c r="I67" s="155"/>
      <c r="J67" s="160"/>
      <c r="K67" s="161"/>
      <c r="L67" s="161"/>
      <c r="M67" s="161"/>
      <c r="X67" s="157"/>
      <c r="Y67" s="156"/>
      <c r="Z67" s="155"/>
    </row>
    <row r="68" spans="1:26" s="158" customFormat="1">
      <c r="A68" s="155"/>
      <c r="B68" s="155"/>
      <c r="C68" s="155"/>
      <c r="D68" s="155"/>
      <c r="E68" s="155"/>
      <c r="F68" s="155"/>
      <c r="G68" s="155"/>
      <c r="H68" s="155"/>
      <c r="I68" s="155"/>
      <c r="J68" s="160"/>
      <c r="K68" s="161"/>
      <c r="L68" s="161"/>
      <c r="M68" s="161"/>
      <c r="X68" s="157"/>
      <c r="Y68" s="156"/>
      <c r="Z68" s="155"/>
    </row>
    <row r="69" spans="1:26" s="158" customFormat="1">
      <c r="A69" s="155"/>
      <c r="B69" s="155"/>
      <c r="C69" s="155"/>
      <c r="D69" s="155"/>
      <c r="E69" s="155"/>
      <c r="F69" s="155"/>
      <c r="G69" s="155"/>
      <c r="H69" s="155"/>
      <c r="I69" s="155"/>
      <c r="J69" s="160"/>
      <c r="K69" s="161"/>
      <c r="L69" s="161"/>
      <c r="M69" s="161"/>
      <c r="X69" s="157"/>
      <c r="Y69" s="156"/>
      <c r="Z69" s="155"/>
    </row>
    <row r="70" spans="1:26" s="158" customFormat="1">
      <c r="A70" s="155"/>
      <c r="B70" s="155"/>
      <c r="C70" s="155"/>
      <c r="D70" s="155"/>
      <c r="E70" s="155"/>
      <c r="F70" s="155"/>
      <c r="G70" s="155"/>
      <c r="H70" s="155"/>
      <c r="I70" s="155"/>
      <c r="J70" s="160"/>
      <c r="K70" s="161"/>
      <c r="L70" s="161"/>
      <c r="M70" s="161"/>
      <c r="X70" s="157"/>
      <c r="Y70" s="156"/>
      <c r="Z70" s="155"/>
    </row>
    <row r="71" spans="1:26" s="158" customFormat="1">
      <c r="A71" s="155"/>
      <c r="B71" s="155"/>
      <c r="C71" s="155"/>
      <c r="D71" s="155"/>
      <c r="E71" s="155"/>
      <c r="F71" s="155"/>
      <c r="G71" s="155"/>
      <c r="H71" s="155"/>
      <c r="I71" s="155"/>
      <c r="J71" s="160"/>
      <c r="K71" s="161"/>
      <c r="L71" s="161"/>
      <c r="M71" s="161"/>
      <c r="X71" s="157"/>
      <c r="Y71" s="156"/>
      <c r="Z71" s="155"/>
    </row>
    <row r="72" spans="1:26" s="158" customFormat="1">
      <c r="A72" s="155"/>
      <c r="B72" s="155"/>
      <c r="C72" s="155"/>
      <c r="D72" s="155"/>
      <c r="E72" s="155"/>
      <c r="F72" s="155"/>
      <c r="G72" s="155"/>
      <c r="H72" s="155"/>
      <c r="I72" s="155"/>
      <c r="J72" s="160"/>
      <c r="K72" s="161"/>
      <c r="L72" s="161"/>
      <c r="M72" s="161"/>
      <c r="X72" s="157"/>
      <c r="Y72" s="156"/>
      <c r="Z72" s="155"/>
    </row>
    <row r="73" spans="1:26" s="158" customFormat="1">
      <c r="A73" s="155"/>
      <c r="B73" s="155"/>
      <c r="C73" s="155"/>
      <c r="D73" s="155"/>
      <c r="E73" s="155"/>
      <c r="F73" s="155"/>
      <c r="G73" s="155"/>
      <c r="H73" s="155"/>
      <c r="I73" s="155"/>
      <c r="J73" s="160"/>
      <c r="K73" s="161"/>
      <c r="L73" s="161"/>
      <c r="M73" s="161"/>
      <c r="X73" s="157"/>
      <c r="Y73" s="156"/>
      <c r="Z73" s="155"/>
    </row>
    <row r="74" spans="1:26" s="158" customFormat="1">
      <c r="A74" s="155"/>
      <c r="B74" s="155"/>
      <c r="C74" s="155"/>
      <c r="D74" s="155"/>
      <c r="E74" s="155"/>
      <c r="F74" s="155"/>
      <c r="G74" s="155"/>
      <c r="H74" s="155"/>
      <c r="I74" s="155"/>
      <c r="J74" s="160"/>
      <c r="K74" s="161"/>
      <c r="L74" s="161"/>
      <c r="M74" s="161"/>
      <c r="X74" s="157"/>
      <c r="Y74" s="156"/>
      <c r="Z74" s="155"/>
    </row>
    <row r="75" spans="1:26" s="158" customFormat="1">
      <c r="A75" s="155"/>
      <c r="B75" s="155"/>
      <c r="C75" s="155"/>
      <c r="D75" s="155"/>
      <c r="E75" s="155"/>
      <c r="F75" s="155"/>
      <c r="G75" s="155"/>
      <c r="H75" s="155"/>
      <c r="I75" s="155"/>
      <c r="J75" s="160"/>
      <c r="K75" s="161"/>
      <c r="L75" s="161"/>
      <c r="M75" s="161"/>
      <c r="X75" s="157"/>
      <c r="Y75" s="156"/>
      <c r="Z75" s="155"/>
    </row>
    <row r="76" spans="1:26" s="158" customFormat="1">
      <c r="A76" s="155"/>
      <c r="B76" s="155"/>
      <c r="C76" s="155"/>
      <c r="D76" s="155"/>
      <c r="E76" s="155"/>
      <c r="F76" s="155"/>
      <c r="G76" s="155"/>
      <c r="H76" s="155"/>
      <c r="I76" s="155"/>
      <c r="J76" s="160"/>
      <c r="K76" s="161"/>
      <c r="L76" s="161"/>
      <c r="M76" s="161"/>
      <c r="X76" s="157"/>
      <c r="Y76" s="156"/>
      <c r="Z76" s="155"/>
    </row>
    <row r="77" spans="1:26" s="158" customFormat="1">
      <c r="A77" s="155"/>
      <c r="B77" s="155"/>
      <c r="C77" s="155"/>
      <c r="D77" s="155"/>
      <c r="E77" s="155"/>
      <c r="F77" s="155"/>
      <c r="G77" s="155"/>
      <c r="H77" s="155"/>
      <c r="I77" s="155"/>
      <c r="J77" s="160"/>
      <c r="K77" s="161"/>
      <c r="L77" s="161"/>
      <c r="M77" s="161"/>
      <c r="X77" s="157"/>
      <c r="Y77" s="156"/>
      <c r="Z77" s="155"/>
    </row>
    <row r="78" spans="1:26" s="158" customFormat="1">
      <c r="A78" s="155"/>
      <c r="B78" s="155"/>
      <c r="C78" s="155"/>
      <c r="D78" s="155"/>
      <c r="E78" s="155"/>
      <c r="F78" s="155"/>
      <c r="G78" s="155"/>
      <c r="H78" s="155"/>
      <c r="I78" s="155"/>
      <c r="J78" s="160"/>
      <c r="K78" s="161"/>
      <c r="L78" s="161"/>
      <c r="M78" s="161"/>
      <c r="X78" s="157"/>
      <c r="Y78" s="156"/>
      <c r="Z78" s="155"/>
    </row>
    <row r="79" spans="1:26" s="158" customFormat="1">
      <c r="A79" s="155"/>
      <c r="B79" s="155"/>
      <c r="C79" s="155"/>
      <c r="D79" s="155"/>
      <c r="E79" s="155"/>
      <c r="F79" s="155"/>
      <c r="G79" s="155"/>
      <c r="H79" s="155"/>
      <c r="I79" s="155"/>
      <c r="J79" s="160"/>
      <c r="K79" s="161"/>
      <c r="L79" s="161"/>
      <c r="M79" s="161"/>
      <c r="X79" s="157"/>
      <c r="Y79" s="156"/>
      <c r="Z79" s="155"/>
    </row>
    <row r="80" spans="1:26" s="158" customFormat="1">
      <c r="A80" s="155"/>
      <c r="B80" s="155"/>
      <c r="C80" s="155"/>
      <c r="D80" s="155"/>
      <c r="E80" s="155"/>
      <c r="F80" s="155"/>
      <c r="G80" s="155"/>
      <c r="H80" s="155"/>
      <c r="I80" s="155"/>
      <c r="J80" s="160"/>
      <c r="K80" s="161"/>
      <c r="L80" s="161"/>
      <c r="M80" s="161"/>
      <c r="X80" s="157"/>
      <c r="Y80" s="156"/>
      <c r="Z80" s="155"/>
    </row>
    <row r="81" spans="1:26" s="158" customFormat="1">
      <c r="A81" s="155"/>
      <c r="B81" s="155"/>
      <c r="C81" s="155"/>
      <c r="D81" s="155"/>
      <c r="E81" s="155"/>
      <c r="F81" s="155"/>
      <c r="G81" s="155"/>
      <c r="H81" s="155"/>
      <c r="I81" s="155"/>
      <c r="J81" s="160"/>
      <c r="K81" s="161"/>
      <c r="L81" s="161"/>
      <c r="M81" s="161"/>
      <c r="X81" s="157"/>
      <c r="Y81" s="156"/>
      <c r="Z81" s="155"/>
    </row>
    <row r="82" spans="1:26" s="158" customFormat="1">
      <c r="A82" s="155"/>
      <c r="B82" s="155"/>
      <c r="C82" s="155"/>
      <c r="D82" s="155"/>
      <c r="E82" s="155"/>
      <c r="F82" s="155"/>
      <c r="G82" s="155"/>
      <c r="H82" s="155"/>
      <c r="I82" s="155"/>
      <c r="J82" s="160"/>
      <c r="K82" s="161"/>
      <c r="L82" s="161"/>
      <c r="M82" s="161"/>
      <c r="X82" s="157"/>
      <c r="Y82" s="156"/>
      <c r="Z82" s="155"/>
    </row>
    <row r="83" spans="1:26" s="158" customFormat="1">
      <c r="A83" s="155"/>
      <c r="B83" s="155"/>
      <c r="C83" s="155"/>
      <c r="D83" s="155"/>
      <c r="E83" s="155"/>
      <c r="F83" s="155"/>
      <c r="G83" s="155"/>
      <c r="H83" s="155"/>
      <c r="I83" s="155"/>
      <c r="J83" s="160"/>
      <c r="K83" s="161"/>
      <c r="L83" s="161"/>
      <c r="M83" s="161"/>
      <c r="X83" s="157"/>
      <c r="Y83" s="156"/>
      <c r="Z83" s="155"/>
    </row>
    <row r="84" spans="1:26" s="158" customFormat="1">
      <c r="A84" s="155"/>
      <c r="B84" s="155"/>
      <c r="C84" s="155"/>
      <c r="D84" s="155"/>
      <c r="E84" s="155"/>
      <c r="F84" s="155"/>
      <c r="G84" s="155"/>
      <c r="H84" s="155"/>
      <c r="I84" s="155"/>
      <c r="J84" s="160"/>
      <c r="K84" s="161"/>
      <c r="L84" s="161"/>
      <c r="M84" s="161"/>
      <c r="X84" s="157"/>
      <c r="Y84" s="156"/>
      <c r="Z84" s="155"/>
    </row>
    <row r="85" spans="1:26" s="158" customFormat="1">
      <c r="A85" s="155"/>
      <c r="B85" s="155"/>
      <c r="C85" s="155"/>
      <c r="D85" s="155"/>
      <c r="E85" s="155"/>
      <c r="F85" s="155"/>
      <c r="G85" s="155"/>
      <c r="H85" s="155"/>
      <c r="I85" s="155"/>
      <c r="J85" s="160"/>
      <c r="K85" s="161"/>
      <c r="L85" s="161"/>
      <c r="M85" s="161"/>
      <c r="X85" s="157"/>
      <c r="Y85" s="156"/>
      <c r="Z85" s="155"/>
    </row>
    <row r="86" spans="1:26" s="158" customFormat="1">
      <c r="A86" s="155"/>
      <c r="B86" s="155"/>
      <c r="C86" s="155"/>
      <c r="D86" s="155"/>
      <c r="E86" s="155"/>
      <c r="F86" s="155"/>
      <c r="G86" s="155"/>
      <c r="H86" s="155"/>
      <c r="I86" s="155"/>
      <c r="J86" s="160"/>
      <c r="K86" s="161"/>
      <c r="L86" s="161"/>
      <c r="M86" s="161"/>
      <c r="X86" s="157"/>
      <c r="Y86" s="156"/>
      <c r="Z86" s="155"/>
    </row>
    <row r="87" spans="1:26" s="158" customFormat="1">
      <c r="A87" s="155"/>
      <c r="B87" s="155"/>
      <c r="C87" s="155"/>
      <c r="D87" s="155"/>
      <c r="E87" s="155"/>
      <c r="F87" s="155"/>
      <c r="G87" s="155"/>
      <c r="H87" s="155"/>
      <c r="I87" s="155"/>
      <c r="J87" s="160"/>
      <c r="K87" s="161"/>
      <c r="L87" s="161"/>
      <c r="M87" s="161"/>
      <c r="X87" s="157"/>
      <c r="Y87" s="156"/>
      <c r="Z87" s="155"/>
    </row>
    <row r="88" spans="1:26" s="158" customFormat="1">
      <c r="A88" s="155"/>
      <c r="B88" s="155"/>
      <c r="C88" s="155"/>
      <c r="D88" s="155"/>
      <c r="E88" s="155"/>
      <c r="F88" s="155"/>
      <c r="G88" s="155"/>
      <c r="H88" s="155"/>
      <c r="I88" s="155"/>
      <c r="J88" s="160"/>
      <c r="K88" s="161"/>
      <c r="L88" s="161"/>
      <c r="M88" s="161"/>
      <c r="X88" s="157"/>
      <c r="Y88" s="156"/>
      <c r="Z88" s="155"/>
    </row>
  </sheetData>
  <mergeCells count="28">
    <mergeCell ref="A5:Y5"/>
    <mergeCell ref="X6:X7"/>
    <mergeCell ref="X9:X12"/>
    <mergeCell ref="Y6:Y7"/>
    <mergeCell ref="R6:S6"/>
    <mergeCell ref="U6:V6"/>
    <mergeCell ref="T6:T7"/>
    <mergeCell ref="W6:W7"/>
    <mergeCell ref="Y9:Y12"/>
    <mergeCell ref="F9:F12"/>
    <mergeCell ref="G9:G12"/>
    <mergeCell ref="P6:P7"/>
    <mergeCell ref="Q6:Q7"/>
    <mergeCell ref="J6:J7"/>
    <mergeCell ref="K6:K7"/>
    <mergeCell ref="L6:L7"/>
    <mergeCell ref="M6:M7"/>
    <mergeCell ref="N6:N7"/>
    <mergeCell ref="O6:O7"/>
    <mergeCell ref="F6:F7"/>
    <mergeCell ref="G6:G7"/>
    <mergeCell ref="H6:H7"/>
    <mergeCell ref="I6:I7"/>
    <mergeCell ref="A6:A7"/>
    <mergeCell ref="B6:B7"/>
    <mergeCell ref="C6:C7"/>
    <mergeCell ref="D6:D7"/>
    <mergeCell ref="E6:E7"/>
  </mergeCells>
  <printOptions horizontalCentered="1"/>
  <pageMargins left="0.70866141732283472" right="0.70866141732283472" top="0.78740157480314965" bottom="0.78740157480314965" header="0.31496062992125984" footer="0.31496062992125984"/>
  <pageSetup paperSize="9" scale="39" firstPageNumber="116"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Z88"/>
  <sheetViews>
    <sheetView showGridLines="0" view="pageBreakPreview" zoomScale="70" zoomScaleNormal="70" zoomScaleSheetLayoutView="70" workbookViewId="0">
      <selection activeCell="C21" sqref="C21"/>
    </sheetView>
  </sheetViews>
  <sheetFormatPr defaultColWidth="9.140625" defaultRowHeight="15" outlineLevelCol="1"/>
  <cols>
    <col min="1" max="1" width="5.7109375" style="155" customWidth="1"/>
    <col min="2" max="2" width="6.5703125" style="155" hidden="1" customWidth="1"/>
    <col min="3" max="3" width="6" style="155" hidden="1" customWidth="1" outlineLevel="1"/>
    <col min="4" max="4" width="6.42578125" style="155" hidden="1" customWidth="1" outlineLevel="1"/>
    <col min="5" max="5" width="7.7109375" style="155" customWidth="1" outlineLevel="1"/>
    <col min="6" max="6" width="15.140625" style="155" hidden="1" customWidth="1" outlineLevel="1"/>
    <col min="7" max="7" width="64.140625" style="155" customWidth="1" collapsed="1"/>
    <col min="8" max="8" width="47.7109375" style="155" customWidth="1"/>
    <col min="9" max="9" width="7.140625" style="155" customWidth="1"/>
    <col min="10" max="10" width="12.140625" style="160" customWidth="1"/>
    <col min="11" max="12" width="14.85546875" style="158" customWidth="1"/>
    <col min="13" max="13" width="13.5703125" style="158" customWidth="1"/>
    <col min="14" max="14" width="18" style="158" customWidth="1"/>
    <col min="15" max="15" width="18.7109375" style="158" customWidth="1"/>
    <col min="16" max="16" width="15.7109375" style="158" customWidth="1"/>
    <col min="17" max="17" width="16.7109375" style="158" customWidth="1"/>
    <col min="18" max="18" width="16.85546875" style="158" customWidth="1"/>
    <col min="19" max="19" width="17.28515625" style="158" customWidth="1"/>
    <col min="20" max="22" width="14.85546875" style="158" customWidth="1"/>
    <col min="23" max="23" width="14.42578125" style="158" customWidth="1"/>
    <col min="24" max="24" width="10" style="158" hidden="1" customWidth="1"/>
    <col min="25" max="25" width="17.7109375" style="156" customWidth="1"/>
    <col min="26" max="16384" width="9.140625" style="155"/>
  </cols>
  <sheetData>
    <row r="1" spans="1:26" ht="18">
      <c r="A1" s="1" t="s">
        <v>643</v>
      </c>
      <c r="B1" s="2"/>
      <c r="C1" s="2"/>
      <c r="D1" s="2"/>
      <c r="E1" s="2"/>
      <c r="F1" s="214"/>
      <c r="G1" s="3"/>
      <c r="H1" s="4"/>
      <c r="I1" s="2"/>
      <c r="K1" s="157"/>
      <c r="N1" s="7"/>
      <c r="O1" s="7"/>
      <c r="Q1" s="7"/>
      <c r="R1" s="7"/>
      <c r="S1" s="7"/>
      <c r="T1" s="8"/>
      <c r="U1" s="199"/>
      <c r="V1" s="155"/>
      <c r="W1" s="155"/>
      <c r="X1" s="155"/>
      <c r="Y1" s="155"/>
    </row>
    <row r="2" spans="1:26" ht="18">
      <c r="A2" s="211" t="s">
        <v>645</v>
      </c>
      <c r="B2" s="11"/>
      <c r="C2" s="11"/>
      <c r="F2" s="208"/>
      <c r="G2" s="210" t="s">
        <v>644</v>
      </c>
      <c r="H2" s="419" t="s">
        <v>642</v>
      </c>
      <c r="I2" s="28"/>
      <c r="K2" s="157"/>
      <c r="N2" s="13"/>
      <c r="O2" s="13"/>
      <c r="Q2" s="13"/>
      <c r="R2" s="13"/>
      <c r="S2" s="13"/>
      <c r="T2" s="14"/>
      <c r="U2" s="199"/>
      <c r="V2" s="155"/>
      <c r="W2" s="155"/>
      <c r="X2" s="155"/>
      <c r="Y2" s="155"/>
    </row>
    <row r="3" spans="1:26" ht="15.75">
      <c r="A3" s="209"/>
      <c r="B3" s="12" t="s">
        <v>388</v>
      </c>
      <c r="C3" s="11"/>
      <c r="F3" s="208"/>
      <c r="G3" s="12" t="s">
        <v>17</v>
      </c>
      <c r="H3" s="207"/>
      <c r="I3" s="28"/>
      <c r="K3" s="157"/>
      <c r="N3" s="13"/>
      <c r="O3" s="13"/>
      <c r="Q3" s="13"/>
      <c r="R3" s="13"/>
      <c r="S3" s="13"/>
      <c r="T3" s="14"/>
      <c r="U3" s="199"/>
      <c r="V3" s="155"/>
      <c r="W3" s="155"/>
      <c r="X3" s="155"/>
      <c r="Y3" s="155"/>
    </row>
    <row r="4" spans="1:26" ht="17.45" customHeight="1">
      <c r="A4" s="202"/>
      <c r="B4" s="202"/>
      <c r="C4" s="202"/>
      <c r="D4" s="202"/>
      <c r="E4" s="202"/>
      <c r="F4" s="202"/>
      <c r="G4" s="202"/>
      <c r="H4" s="202"/>
      <c r="I4" s="202"/>
      <c r="J4" s="202"/>
      <c r="K4" s="202"/>
      <c r="L4" s="203"/>
      <c r="M4" s="202"/>
      <c r="N4" s="203"/>
      <c r="O4" s="202"/>
      <c r="P4" s="202"/>
      <c r="Q4" s="202"/>
      <c r="R4" s="202"/>
      <c r="S4" s="202"/>
      <c r="T4" s="202"/>
      <c r="U4" s="202"/>
      <c r="V4" s="202"/>
      <c r="W4" s="201" t="s">
        <v>19</v>
      </c>
      <c r="Z4" s="199"/>
    </row>
    <row r="5" spans="1:26" ht="25.5" customHeight="1">
      <c r="A5" s="665" t="s">
        <v>412</v>
      </c>
      <c r="B5" s="666"/>
      <c r="C5" s="666"/>
      <c r="D5" s="666"/>
      <c r="E5" s="666"/>
      <c r="F5" s="666"/>
      <c r="G5" s="666"/>
      <c r="H5" s="666"/>
      <c r="I5" s="666"/>
      <c r="J5" s="666"/>
      <c r="K5" s="666"/>
      <c r="L5" s="666"/>
      <c r="M5" s="666"/>
      <c r="N5" s="666"/>
      <c r="O5" s="666"/>
      <c r="P5" s="666"/>
      <c r="Q5" s="666"/>
      <c r="R5" s="666"/>
      <c r="S5" s="666"/>
      <c r="T5" s="666"/>
      <c r="U5" s="666"/>
      <c r="V5" s="666"/>
      <c r="W5" s="666"/>
      <c r="X5" s="666"/>
      <c r="Y5" s="667"/>
    </row>
    <row r="6" spans="1:26" ht="25.5" customHeight="1">
      <c r="A6" s="633" t="s">
        <v>0</v>
      </c>
      <c r="B6" s="633" t="s">
        <v>1</v>
      </c>
      <c r="C6" s="634" t="s">
        <v>4</v>
      </c>
      <c r="D6" s="634" t="s">
        <v>3</v>
      </c>
      <c r="E6" s="634" t="s">
        <v>22</v>
      </c>
      <c r="F6" s="634" t="s">
        <v>2</v>
      </c>
      <c r="G6" s="634" t="s">
        <v>6</v>
      </c>
      <c r="H6" s="635" t="s">
        <v>7</v>
      </c>
      <c r="I6" s="644" t="s">
        <v>8</v>
      </c>
      <c r="J6" s="635" t="s">
        <v>9</v>
      </c>
      <c r="K6" s="635" t="s">
        <v>15</v>
      </c>
      <c r="L6" s="635" t="s">
        <v>267</v>
      </c>
      <c r="M6" s="635" t="s">
        <v>266</v>
      </c>
      <c r="N6" s="635" t="s">
        <v>283</v>
      </c>
      <c r="O6" s="636" t="s">
        <v>265</v>
      </c>
      <c r="P6" s="654" t="s">
        <v>264</v>
      </c>
      <c r="Q6" s="654" t="s">
        <v>263</v>
      </c>
      <c r="R6" s="652" t="s">
        <v>261</v>
      </c>
      <c r="S6" s="652"/>
      <c r="T6" s="654" t="s">
        <v>262</v>
      </c>
      <c r="U6" s="652" t="s">
        <v>261</v>
      </c>
      <c r="V6" s="652"/>
      <c r="W6" s="636" t="s">
        <v>29</v>
      </c>
      <c r="X6" s="636" t="s">
        <v>246</v>
      </c>
      <c r="Y6" s="653" t="s">
        <v>11</v>
      </c>
    </row>
    <row r="7" spans="1:26" ht="81" customHeight="1">
      <c r="A7" s="633"/>
      <c r="B7" s="633"/>
      <c r="C7" s="634"/>
      <c r="D7" s="634"/>
      <c r="E7" s="634"/>
      <c r="F7" s="634"/>
      <c r="G7" s="634"/>
      <c r="H7" s="635"/>
      <c r="I7" s="644"/>
      <c r="J7" s="635"/>
      <c r="K7" s="635"/>
      <c r="L7" s="635"/>
      <c r="M7" s="635"/>
      <c r="N7" s="635"/>
      <c r="O7" s="636"/>
      <c r="P7" s="654"/>
      <c r="Q7" s="654"/>
      <c r="R7" s="511" t="s">
        <v>313</v>
      </c>
      <c r="S7" s="511" t="s">
        <v>345</v>
      </c>
      <c r="T7" s="654"/>
      <c r="U7" s="511" t="s">
        <v>257</v>
      </c>
      <c r="V7" s="511" t="s">
        <v>256</v>
      </c>
      <c r="W7" s="636"/>
      <c r="X7" s="636"/>
      <c r="Y7" s="653"/>
    </row>
    <row r="8" spans="1:26" s="185" customFormat="1" ht="25.5" customHeight="1">
      <c r="A8" s="55" t="s">
        <v>13</v>
      </c>
      <c r="B8" s="55"/>
      <c r="C8" s="55"/>
      <c r="D8" s="55"/>
      <c r="E8" s="55"/>
      <c r="F8" s="55"/>
      <c r="G8" s="55"/>
      <c r="H8" s="55"/>
      <c r="I8" s="55"/>
      <c r="J8" s="55"/>
      <c r="K8" s="29">
        <f>SUM(K9:K9)</f>
        <v>16998</v>
      </c>
      <c r="L8" s="278">
        <f>SUM(L9:L9)</f>
        <v>16148</v>
      </c>
      <c r="M8" s="29">
        <f>SUM(M9:M9)</f>
        <v>850</v>
      </c>
      <c r="N8" s="29"/>
      <c r="O8" s="29">
        <f>SUM(O9:O9)</f>
        <v>100</v>
      </c>
      <c r="P8" s="198">
        <f t="shared" ref="P8:V8" si="0">SUM(P9:P11)</f>
        <v>500</v>
      </c>
      <c r="Q8" s="198">
        <f t="shared" si="0"/>
        <v>0</v>
      </c>
      <c r="R8" s="198">
        <f t="shared" si="0"/>
        <v>0</v>
      </c>
      <c r="S8" s="198">
        <f t="shared" si="0"/>
        <v>0</v>
      </c>
      <c r="T8" s="198">
        <f t="shared" si="0"/>
        <v>500</v>
      </c>
      <c r="U8" s="198">
        <f t="shared" si="0"/>
        <v>500</v>
      </c>
      <c r="V8" s="198">
        <f t="shared" si="0"/>
        <v>0</v>
      </c>
      <c r="W8" s="29">
        <f>SUM(W9:W9)</f>
        <v>16398</v>
      </c>
      <c r="X8" s="29"/>
      <c r="Y8" s="528"/>
    </row>
    <row r="9" spans="1:26" s="174" customFormat="1" ht="84.2" customHeight="1">
      <c r="A9" s="659">
        <v>1</v>
      </c>
      <c r="B9" s="659" t="s">
        <v>224</v>
      </c>
      <c r="C9" s="512">
        <v>5031</v>
      </c>
      <c r="D9" s="512">
        <v>4349</v>
      </c>
      <c r="E9" s="512">
        <v>50</v>
      </c>
      <c r="F9" s="697">
        <v>60002101453</v>
      </c>
      <c r="G9" s="699" t="s">
        <v>411</v>
      </c>
      <c r="H9" s="700" t="s">
        <v>410</v>
      </c>
      <c r="I9" s="701"/>
      <c r="J9" s="659" t="s">
        <v>47</v>
      </c>
      <c r="K9" s="658">
        <v>16998</v>
      </c>
      <c r="L9" s="658">
        <v>16148</v>
      </c>
      <c r="M9" s="658">
        <v>850</v>
      </c>
      <c r="N9" s="702" t="s">
        <v>409</v>
      </c>
      <c r="O9" s="703">
        <v>100</v>
      </c>
      <c r="P9" s="517">
        <v>75</v>
      </c>
      <c r="Q9" s="442">
        <f>SUM(R9:S9)</f>
        <v>0</v>
      </c>
      <c r="R9" s="164">
        <v>0</v>
      </c>
      <c r="S9" s="164">
        <v>0</v>
      </c>
      <c r="T9" s="163">
        <v>75</v>
      </c>
      <c r="U9" s="513">
        <v>75</v>
      </c>
      <c r="V9" s="513">
        <v>0</v>
      </c>
      <c r="W9" s="655">
        <f>K9-O9-P14</f>
        <v>16398</v>
      </c>
      <c r="X9" s="671">
        <v>2</v>
      </c>
      <c r="Y9" s="668" t="s">
        <v>408</v>
      </c>
    </row>
    <row r="10" spans="1:26" s="174" customFormat="1" ht="84.2" customHeight="1">
      <c r="A10" s="659"/>
      <c r="B10" s="659"/>
      <c r="C10" s="512">
        <v>5169</v>
      </c>
      <c r="D10" s="512">
        <v>4349</v>
      </c>
      <c r="E10" s="512">
        <v>51</v>
      </c>
      <c r="F10" s="697"/>
      <c r="G10" s="699"/>
      <c r="H10" s="700"/>
      <c r="I10" s="701"/>
      <c r="J10" s="659"/>
      <c r="K10" s="658"/>
      <c r="L10" s="658"/>
      <c r="M10" s="658"/>
      <c r="N10" s="702"/>
      <c r="O10" s="703"/>
      <c r="P10" s="517">
        <v>400</v>
      </c>
      <c r="Q10" s="442">
        <f t="shared" ref="Q10:Q11" si="1">SUM(R10:S10)</f>
        <v>0</v>
      </c>
      <c r="R10" s="164">
        <v>0</v>
      </c>
      <c r="S10" s="164">
        <v>0</v>
      </c>
      <c r="T10" s="163">
        <v>400</v>
      </c>
      <c r="U10" s="513">
        <v>400</v>
      </c>
      <c r="V10" s="513">
        <v>0</v>
      </c>
      <c r="W10" s="655"/>
      <c r="X10" s="671"/>
      <c r="Y10" s="668"/>
    </row>
    <row r="11" spans="1:26" s="174" customFormat="1" ht="84.2" customHeight="1">
      <c r="A11" s="659"/>
      <c r="B11" s="659"/>
      <c r="C11" s="512">
        <v>6111</v>
      </c>
      <c r="D11" s="512">
        <v>4349</v>
      </c>
      <c r="E11" s="512">
        <v>61</v>
      </c>
      <c r="F11" s="697"/>
      <c r="G11" s="699"/>
      <c r="H11" s="700"/>
      <c r="I11" s="701"/>
      <c r="J11" s="659"/>
      <c r="K11" s="658"/>
      <c r="L11" s="658"/>
      <c r="M11" s="658"/>
      <c r="N11" s="702"/>
      <c r="O11" s="703"/>
      <c r="P11" s="517">
        <v>25</v>
      </c>
      <c r="Q11" s="442">
        <f t="shared" si="1"/>
        <v>0</v>
      </c>
      <c r="R11" s="164">
        <v>0</v>
      </c>
      <c r="S11" s="164">
        <v>0</v>
      </c>
      <c r="T11" s="163">
        <v>25</v>
      </c>
      <c r="U11" s="513">
        <v>25</v>
      </c>
      <c r="V11" s="513">
        <v>0</v>
      </c>
      <c r="W11" s="655"/>
      <c r="X11" s="671"/>
      <c r="Y11" s="668"/>
    </row>
    <row r="12" spans="1:26" s="185" customFormat="1" ht="25.5" hidden="1" customHeight="1">
      <c r="A12" s="56" t="s">
        <v>30</v>
      </c>
      <c r="B12" s="56"/>
      <c r="C12" s="56"/>
      <c r="D12" s="56"/>
      <c r="E12" s="56"/>
      <c r="F12" s="56"/>
      <c r="G12" s="56"/>
      <c r="H12" s="56"/>
      <c r="I12" s="56"/>
      <c r="J12" s="56"/>
      <c r="K12" s="186">
        <f>SUM(K13)</f>
        <v>0</v>
      </c>
      <c r="L12" s="186">
        <f>SUM(L13)</f>
        <v>0</v>
      </c>
      <c r="M12" s="186">
        <f>SUM(M13)</f>
        <v>0</v>
      </c>
      <c r="N12" s="188"/>
      <c r="O12" s="186">
        <f t="shared" ref="O12:W12" si="2">SUM(O13)</f>
        <v>0</v>
      </c>
      <c r="P12" s="187">
        <f t="shared" si="2"/>
        <v>0</v>
      </c>
      <c r="Q12" s="187">
        <f t="shared" si="2"/>
        <v>0</v>
      </c>
      <c r="R12" s="187">
        <f t="shared" si="2"/>
        <v>0</v>
      </c>
      <c r="S12" s="187">
        <f t="shared" si="2"/>
        <v>0</v>
      </c>
      <c r="T12" s="187">
        <f t="shared" si="2"/>
        <v>0</v>
      </c>
      <c r="U12" s="187">
        <f t="shared" si="2"/>
        <v>0</v>
      </c>
      <c r="V12" s="187">
        <f t="shared" si="2"/>
        <v>0</v>
      </c>
      <c r="W12" s="186">
        <f t="shared" si="2"/>
        <v>0</v>
      </c>
      <c r="X12" s="186"/>
      <c r="Y12" s="528"/>
    </row>
    <row r="13" spans="1:26" s="174" customFormat="1" ht="15.75" hidden="1">
      <c r="A13" s="512">
        <v>1</v>
      </c>
      <c r="B13" s="512" t="s">
        <v>42</v>
      </c>
      <c r="C13" s="193">
        <v>4357</v>
      </c>
      <c r="D13" s="193"/>
      <c r="E13" s="193"/>
      <c r="F13" s="192"/>
      <c r="G13" s="183"/>
      <c r="H13" s="182"/>
      <c r="I13" s="191"/>
      <c r="J13" s="181"/>
      <c r="K13" s="516"/>
      <c r="L13" s="516"/>
      <c r="M13" s="516"/>
      <c r="N13" s="180"/>
      <c r="O13" s="178">
        <v>0</v>
      </c>
      <c r="P13" s="177">
        <f>Q13+T13</f>
        <v>0</v>
      </c>
      <c r="Q13" s="178">
        <f>SUM(R13:S13)</f>
        <v>0</v>
      </c>
      <c r="R13" s="178"/>
      <c r="S13" s="178"/>
      <c r="T13" s="176">
        <f>SUM(U13:V13)</f>
        <v>0</v>
      </c>
      <c r="U13" s="176"/>
      <c r="V13" s="176"/>
      <c r="W13" s="176">
        <f>K13-O13-P13</f>
        <v>0</v>
      </c>
      <c r="X13" s="176"/>
      <c r="Y13" s="175"/>
    </row>
    <row r="14" spans="1:26" ht="35.450000000000003" customHeight="1">
      <c r="A14" s="417" t="s">
        <v>407</v>
      </c>
      <c r="B14" s="417"/>
      <c r="C14" s="417"/>
      <c r="D14" s="417"/>
      <c r="E14" s="417"/>
      <c r="F14" s="417"/>
      <c r="G14" s="417"/>
      <c r="H14" s="417"/>
      <c r="I14" s="417"/>
      <c r="J14" s="417"/>
      <c r="K14" s="27">
        <f>K8+K12</f>
        <v>16998</v>
      </c>
      <c r="L14" s="27">
        <f>L8+L12</f>
        <v>16148</v>
      </c>
      <c r="M14" s="27">
        <f>M8+M12</f>
        <v>850</v>
      </c>
      <c r="N14" s="27"/>
      <c r="O14" s="27">
        <f t="shared" ref="O14:W14" si="3">O8+O12</f>
        <v>100</v>
      </c>
      <c r="P14" s="27">
        <f t="shared" si="3"/>
        <v>500</v>
      </c>
      <c r="Q14" s="27">
        <f t="shared" si="3"/>
        <v>0</v>
      </c>
      <c r="R14" s="27">
        <f t="shared" si="3"/>
        <v>0</v>
      </c>
      <c r="S14" s="27">
        <f t="shared" si="3"/>
        <v>0</v>
      </c>
      <c r="T14" s="27">
        <f t="shared" si="3"/>
        <v>500</v>
      </c>
      <c r="U14" s="27">
        <f t="shared" si="3"/>
        <v>500</v>
      </c>
      <c r="V14" s="27">
        <f t="shared" si="3"/>
        <v>0</v>
      </c>
      <c r="W14" s="173">
        <f t="shared" si="3"/>
        <v>16398</v>
      </c>
      <c r="X14" s="173"/>
      <c r="Y14" s="24"/>
    </row>
    <row r="15" spans="1:26" s="158" customFormat="1">
      <c r="A15" s="160"/>
      <c r="B15" s="160"/>
      <c r="C15" s="160"/>
      <c r="D15" s="160"/>
      <c r="E15" s="160"/>
      <c r="F15" s="160"/>
      <c r="G15" s="160"/>
      <c r="H15" s="160"/>
      <c r="I15" s="155"/>
      <c r="J15" s="162"/>
      <c r="K15" s="161"/>
      <c r="L15" s="161"/>
      <c r="M15" s="161"/>
      <c r="Y15" s="156"/>
      <c r="Z15" s="155"/>
    </row>
    <row r="16" spans="1:26" s="158" customFormat="1">
      <c r="A16" s="160"/>
      <c r="B16" s="160"/>
      <c r="C16" s="160"/>
      <c r="D16" s="160"/>
      <c r="E16" s="160"/>
      <c r="F16" s="160"/>
      <c r="G16" s="160"/>
      <c r="H16" s="160"/>
      <c r="I16" s="155"/>
      <c r="J16" s="162"/>
      <c r="K16" s="161"/>
      <c r="L16" s="161"/>
      <c r="M16" s="161"/>
      <c r="Y16" s="156"/>
      <c r="Z16" s="155"/>
    </row>
    <row r="17" spans="1:26" s="158" customFormat="1">
      <c r="A17" s="160"/>
      <c r="B17" s="160"/>
      <c r="C17" s="160"/>
      <c r="D17" s="160"/>
      <c r="E17" s="160"/>
      <c r="F17" s="160"/>
      <c r="G17" s="160"/>
      <c r="H17" s="160"/>
      <c r="I17" s="155"/>
      <c r="J17" s="162"/>
      <c r="K17" s="161"/>
      <c r="L17" s="161"/>
      <c r="M17" s="161"/>
      <c r="Y17" s="156"/>
      <c r="Z17" s="155"/>
    </row>
    <row r="18" spans="1:26" s="158" customFormat="1">
      <c r="A18" s="160"/>
      <c r="B18" s="160"/>
      <c r="C18" s="160"/>
      <c r="D18" s="160"/>
      <c r="E18" s="160"/>
      <c r="F18" s="160"/>
      <c r="G18" s="160"/>
      <c r="H18" s="160"/>
      <c r="I18" s="155"/>
      <c r="J18" s="162"/>
      <c r="K18" s="161"/>
      <c r="L18" s="161"/>
      <c r="M18" s="161"/>
      <c r="Y18" s="156"/>
      <c r="Z18" s="155"/>
    </row>
    <row r="19" spans="1:26" s="158" customFormat="1">
      <c r="A19" s="160"/>
      <c r="B19" s="160"/>
      <c r="C19" s="160"/>
      <c r="D19" s="160"/>
      <c r="E19" s="160"/>
      <c r="F19" s="160"/>
      <c r="G19" s="160"/>
      <c r="H19" s="160"/>
      <c r="I19" s="155"/>
      <c r="J19" s="162"/>
      <c r="K19" s="161"/>
      <c r="L19" s="161"/>
      <c r="M19" s="161"/>
      <c r="Y19" s="156"/>
      <c r="Z19" s="155"/>
    </row>
    <row r="20" spans="1:26" s="158" customFormat="1">
      <c r="A20" s="160"/>
      <c r="B20" s="160"/>
      <c r="C20" s="160"/>
      <c r="D20" s="160"/>
      <c r="E20" s="160"/>
      <c r="F20" s="160"/>
      <c r="G20" s="160"/>
      <c r="H20" s="160"/>
      <c r="I20" s="155"/>
      <c r="J20" s="162"/>
      <c r="K20" s="161"/>
      <c r="L20" s="161"/>
      <c r="M20" s="161"/>
      <c r="Y20" s="156"/>
      <c r="Z20" s="155"/>
    </row>
    <row r="21" spans="1:26" s="158" customFormat="1">
      <c r="A21" s="160"/>
      <c r="B21" s="160"/>
      <c r="C21" s="160"/>
      <c r="D21" s="160"/>
      <c r="E21" s="160"/>
      <c r="F21" s="160"/>
      <c r="G21" s="160"/>
      <c r="H21" s="160"/>
      <c r="I21" s="155"/>
      <c r="J21" s="162"/>
      <c r="K21" s="161"/>
      <c r="L21" s="161"/>
      <c r="M21" s="161"/>
      <c r="Y21" s="156"/>
      <c r="Z21" s="155"/>
    </row>
    <row r="22" spans="1:26" s="158" customFormat="1">
      <c r="A22" s="160"/>
      <c r="B22" s="160"/>
      <c r="C22" s="160"/>
      <c r="D22" s="160"/>
      <c r="E22" s="160"/>
      <c r="F22" s="160"/>
      <c r="G22" s="160"/>
      <c r="H22" s="160"/>
      <c r="I22" s="155"/>
      <c r="J22" s="162"/>
      <c r="K22" s="161"/>
      <c r="L22" s="161"/>
      <c r="M22" s="161"/>
      <c r="Y22" s="156"/>
      <c r="Z22" s="155"/>
    </row>
    <row r="23" spans="1:26" s="158" customFormat="1">
      <c r="A23" s="160"/>
      <c r="B23" s="160"/>
      <c r="C23" s="160"/>
      <c r="D23" s="160"/>
      <c r="E23" s="160"/>
      <c r="F23" s="160"/>
      <c r="G23" s="160"/>
      <c r="H23" s="160"/>
      <c r="I23" s="155"/>
      <c r="J23" s="162"/>
      <c r="K23" s="161"/>
      <c r="L23" s="161"/>
      <c r="M23" s="161"/>
      <c r="Y23" s="156"/>
      <c r="Z23" s="155"/>
    </row>
    <row r="24" spans="1:26" s="158" customFormat="1">
      <c r="A24" s="160"/>
      <c r="B24" s="160"/>
      <c r="C24" s="160"/>
      <c r="D24" s="160"/>
      <c r="E24" s="160"/>
      <c r="F24" s="160"/>
      <c r="G24" s="160"/>
      <c r="H24" s="160"/>
      <c r="I24" s="155"/>
      <c r="J24" s="162"/>
      <c r="K24" s="161"/>
      <c r="L24" s="161"/>
      <c r="M24" s="161"/>
      <c r="Y24" s="156"/>
      <c r="Z24" s="155"/>
    </row>
    <row r="25" spans="1:26" s="158" customFormat="1">
      <c r="A25" s="160"/>
      <c r="B25" s="160"/>
      <c r="C25" s="160"/>
      <c r="D25" s="160"/>
      <c r="E25" s="160"/>
      <c r="F25" s="160"/>
      <c r="G25" s="160"/>
      <c r="H25" s="160"/>
      <c r="I25" s="155"/>
      <c r="J25" s="162"/>
      <c r="K25" s="161"/>
      <c r="L25" s="161"/>
      <c r="M25" s="161"/>
      <c r="Y25" s="156"/>
      <c r="Z25" s="155"/>
    </row>
    <row r="26" spans="1:26" s="158" customFormat="1">
      <c r="A26" s="160"/>
      <c r="B26" s="160"/>
      <c r="C26" s="160"/>
      <c r="D26" s="160"/>
      <c r="E26" s="160"/>
      <c r="F26" s="160"/>
      <c r="G26" s="160"/>
      <c r="H26" s="160"/>
      <c r="I26" s="155"/>
      <c r="J26" s="160"/>
      <c r="K26" s="161"/>
      <c r="L26" s="161"/>
      <c r="M26" s="161"/>
      <c r="Y26" s="156"/>
      <c r="Z26" s="155"/>
    </row>
    <row r="27" spans="1:26" s="158" customFormat="1">
      <c r="A27" s="160"/>
      <c r="B27" s="160"/>
      <c r="C27" s="160"/>
      <c r="D27" s="160"/>
      <c r="E27" s="160"/>
      <c r="F27" s="160"/>
      <c r="G27" s="160"/>
      <c r="H27" s="160"/>
      <c r="I27" s="155"/>
      <c r="J27" s="160"/>
      <c r="K27" s="161"/>
      <c r="L27" s="161"/>
      <c r="M27" s="161"/>
      <c r="Y27" s="156"/>
      <c r="Z27" s="155"/>
    </row>
    <row r="28" spans="1:26" s="158" customFormat="1">
      <c r="A28" s="160"/>
      <c r="B28" s="160"/>
      <c r="C28" s="160"/>
      <c r="D28" s="160"/>
      <c r="E28" s="160"/>
      <c r="F28" s="160"/>
      <c r="G28" s="160"/>
      <c r="H28" s="160"/>
      <c r="I28" s="155"/>
      <c r="J28" s="160"/>
      <c r="K28" s="161"/>
      <c r="L28" s="161"/>
      <c r="M28" s="161"/>
      <c r="Y28" s="156"/>
      <c r="Z28" s="155"/>
    </row>
    <row r="29" spans="1:26" s="158" customFormat="1">
      <c r="A29" s="160"/>
      <c r="B29" s="160"/>
      <c r="C29" s="160"/>
      <c r="D29" s="160"/>
      <c r="E29" s="160"/>
      <c r="F29" s="160"/>
      <c r="G29" s="160"/>
      <c r="H29" s="160"/>
      <c r="I29" s="155"/>
      <c r="J29" s="160"/>
      <c r="K29" s="161"/>
      <c r="L29" s="161"/>
      <c r="M29" s="161"/>
      <c r="Y29" s="156"/>
      <c r="Z29" s="155"/>
    </row>
    <row r="30" spans="1:26" s="158" customFormat="1">
      <c r="A30" s="160"/>
      <c r="B30" s="160"/>
      <c r="C30" s="160"/>
      <c r="D30" s="160"/>
      <c r="E30" s="160"/>
      <c r="F30" s="160"/>
      <c r="G30" s="160"/>
      <c r="H30" s="160"/>
      <c r="I30" s="155"/>
      <c r="J30" s="160"/>
      <c r="K30" s="161"/>
      <c r="L30" s="161"/>
      <c r="M30" s="161"/>
      <c r="Y30" s="156"/>
      <c r="Z30" s="155"/>
    </row>
    <row r="31" spans="1:26" s="158" customFormat="1">
      <c r="A31" s="160"/>
      <c r="B31" s="160"/>
      <c r="C31" s="160"/>
      <c r="D31" s="160"/>
      <c r="E31" s="160"/>
      <c r="F31" s="160"/>
      <c r="G31" s="160"/>
      <c r="H31" s="160"/>
      <c r="I31" s="155"/>
      <c r="J31" s="160"/>
      <c r="K31" s="161"/>
      <c r="L31" s="161"/>
      <c r="M31" s="161"/>
      <c r="Y31" s="156"/>
      <c r="Z31" s="155"/>
    </row>
    <row r="32" spans="1:26" s="158" customFormat="1">
      <c r="A32" s="160"/>
      <c r="B32" s="160"/>
      <c r="C32" s="160"/>
      <c r="D32" s="160"/>
      <c r="E32" s="160"/>
      <c r="F32" s="160"/>
      <c r="G32" s="160"/>
      <c r="H32" s="160"/>
      <c r="I32" s="155"/>
      <c r="J32" s="160"/>
      <c r="K32" s="161"/>
      <c r="L32" s="161"/>
      <c r="M32" s="161"/>
      <c r="Y32" s="156"/>
      <c r="Z32" s="155"/>
    </row>
    <row r="33" spans="1:26" s="158" customFormat="1">
      <c r="A33" s="160"/>
      <c r="B33" s="160"/>
      <c r="C33" s="160"/>
      <c r="D33" s="160"/>
      <c r="E33" s="160"/>
      <c r="F33" s="160"/>
      <c r="G33" s="160"/>
      <c r="H33" s="160"/>
      <c r="I33" s="155"/>
      <c r="J33" s="160"/>
      <c r="K33" s="161"/>
      <c r="L33" s="161"/>
      <c r="M33" s="161"/>
      <c r="Y33" s="156"/>
      <c r="Z33" s="155"/>
    </row>
    <row r="34" spans="1:26" s="158" customFormat="1">
      <c r="A34" s="160"/>
      <c r="B34" s="160"/>
      <c r="C34" s="160"/>
      <c r="D34" s="160"/>
      <c r="E34" s="160"/>
      <c r="F34" s="160"/>
      <c r="G34" s="160"/>
      <c r="H34" s="160"/>
      <c r="I34" s="155"/>
      <c r="J34" s="160"/>
      <c r="K34" s="161"/>
      <c r="L34" s="161"/>
      <c r="M34" s="161"/>
      <c r="Y34" s="156"/>
      <c r="Z34" s="155"/>
    </row>
    <row r="35" spans="1:26" s="158" customFormat="1">
      <c r="A35" s="160"/>
      <c r="B35" s="160"/>
      <c r="C35" s="160"/>
      <c r="D35" s="160"/>
      <c r="E35" s="160"/>
      <c r="F35" s="160"/>
      <c r="G35" s="160"/>
      <c r="H35" s="160"/>
      <c r="I35" s="155"/>
      <c r="J35" s="160"/>
      <c r="K35" s="161"/>
      <c r="L35" s="161"/>
      <c r="M35" s="161"/>
      <c r="Y35" s="156"/>
      <c r="Z35" s="155"/>
    </row>
    <row r="36" spans="1:26" s="158" customFormat="1">
      <c r="A36" s="160"/>
      <c r="B36" s="160"/>
      <c r="C36" s="160"/>
      <c r="D36" s="160"/>
      <c r="E36" s="160"/>
      <c r="F36" s="160"/>
      <c r="G36" s="160"/>
      <c r="H36" s="160"/>
      <c r="I36" s="155"/>
      <c r="J36" s="160"/>
      <c r="K36" s="161"/>
      <c r="L36" s="161"/>
      <c r="M36" s="161"/>
      <c r="Y36" s="156"/>
      <c r="Z36" s="155"/>
    </row>
    <row r="37" spans="1:26" s="158" customFormat="1">
      <c r="A37" s="155"/>
      <c r="B37" s="155"/>
      <c r="C37" s="155"/>
      <c r="D37" s="155"/>
      <c r="E37" s="155"/>
      <c r="F37" s="155"/>
      <c r="G37" s="155"/>
      <c r="H37" s="155"/>
      <c r="I37" s="155"/>
      <c r="J37" s="160"/>
      <c r="K37" s="161"/>
      <c r="L37" s="161"/>
      <c r="M37" s="161"/>
      <c r="Y37" s="156"/>
      <c r="Z37" s="155"/>
    </row>
    <row r="38" spans="1:26" s="158" customFormat="1">
      <c r="A38" s="155"/>
      <c r="B38" s="155"/>
      <c r="C38" s="155"/>
      <c r="D38" s="155"/>
      <c r="E38" s="155"/>
      <c r="F38" s="155"/>
      <c r="G38" s="155"/>
      <c r="H38" s="155"/>
      <c r="I38" s="155"/>
      <c r="J38" s="160"/>
      <c r="K38" s="161"/>
      <c r="L38" s="161"/>
      <c r="M38" s="161"/>
      <c r="Y38" s="156"/>
      <c r="Z38" s="155"/>
    </row>
    <row r="39" spans="1:26" s="158" customFormat="1">
      <c r="A39" s="155"/>
      <c r="B39" s="155"/>
      <c r="C39" s="155"/>
      <c r="D39" s="155"/>
      <c r="E39" s="155"/>
      <c r="F39" s="155"/>
      <c r="G39" s="155"/>
      <c r="H39" s="155"/>
      <c r="I39" s="155"/>
      <c r="J39" s="160"/>
      <c r="K39" s="161"/>
      <c r="L39" s="161"/>
      <c r="M39" s="161"/>
      <c r="Y39" s="156"/>
      <c r="Z39" s="155"/>
    </row>
    <row r="40" spans="1:26" s="158" customFormat="1">
      <c r="A40" s="155"/>
      <c r="B40" s="155"/>
      <c r="C40" s="155"/>
      <c r="D40" s="155"/>
      <c r="E40" s="155"/>
      <c r="F40" s="155"/>
      <c r="G40" s="155"/>
      <c r="H40" s="155"/>
      <c r="I40" s="155"/>
      <c r="J40" s="160"/>
      <c r="K40" s="161"/>
      <c r="L40" s="161"/>
      <c r="M40" s="161"/>
      <c r="Y40" s="156"/>
      <c r="Z40" s="155"/>
    </row>
    <row r="41" spans="1:26" s="158" customFormat="1">
      <c r="A41" s="155"/>
      <c r="B41" s="155"/>
      <c r="C41" s="155"/>
      <c r="D41" s="155"/>
      <c r="E41" s="155"/>
      <c r="F41" s="155"/>
      <c r="G41" s="155"/>
      <c r="H41" s="155"/>
      <c r="I41" s="155"/>
      <c r="J41" s="160"/>
      <c r="K41" s="161"/>
      <c r="L41" s="161"/>
      <c r="M41" s="161"/>
      <c r="Y41" s="156"/>
      <c r="Z41" s="155"/>
    </row>
    <row r="42" spans="1:26" s="158" customFormat="1">
      <c r="A42" s="155"/>
      <c r="B42" s="155"/>
      <c r="C42" s="155"/>
      <c r="D42" s="155"/>
      <c r="E42" s="155"/>
      <c r="F42" s="155"/>
      <c r="G42" s="155"/>
      <c r="H42" s="155"/>
      <c r="I42" s="155"/>
      <c r="J42" s="160"/>
      <c r="K42" s="161"/>
      <c r="L42" s="161"/>
      <c r="M42" s="161"/>
      <c r="Y42" s="156"/>
      <c r="Z42" s="155"/>
    </row>
    <row r="43" spans="1:26" s="158" customFormat="1">
      <c r="A43" s="155"/>
      <c r="B43" s="155"/>
      <c r="C43" s="155"/>
      <c r="D43" s="155"/>
      <c r="E43" s="155"/>
      <c r="F43" s="155"/>
      <c r="G43" s="155"/>
      <c r="H43" s="155"/>
      <c r="I43" s="155"/>
      <c r="J43" s="160"/>
      <c r="K43" s="161"/>
      <c r="L43" s="161"/>
      <c r="M43" s="161"/>
      <c r="Y43" s="156"/>
      <c r="Z43" s="155"/>
    </row>
    <row r="44" spans="1:26" s="158" customFormat="1">
      <c r="A44" s="155"/>
      <c r="B44" s="155"/>
      <c r="C44" s="155"/>
      <c r="D44" s="155"/>
      <c r="E44" s="155"/>
      <c r="F44" s="155"/>
      <c r="G44" s="155"/>
      <c r="H44" s="155"/>
      <c r="I44" s="155"/>
      <c r="J44" s="160"/>
      <c r="K44" s="161"/>
      <c r="L44" s="161"/>
      <c r="M44" s="161"/>
      <c r="Y44" s="156"/>
      <c r="Z44" s="155"/>
    </row>
    <row r="45" spans="1:26" s="158" customFormat="1">
      <c r="A45" s="155"/>
      <c r="B45" s="155"/>
      <c r="C45" s="155"/>
      <c r="D45" s="155"/>
      <c r="E45" s="155"/>
      <c r="F45" s="155"/>
      <c r="G45" s="155"/>
      <c r="H45" s="155"/>
      <c r="I45" s="155"/>
      <c r="J45" s="160"/>
      <c r="K45" s="161"/>
      <c r="L45" s="161"/>
      <c r="M45" s="161"/>
      <c r="Y45" s="156"/>
      <c r="Z45" s="155"/>
    </row>
    <row r="46" spans="1:26" s="158" customFormat="1">
      <c r="A46" s="155"/>
      <c r="B46" s="155"/>
      <c r="C46" s="155"/>
      <c r="D46" s="155"/>
      <c r="E46" s="155"/>
      <c r="F46" s="155"/>
      <c r="G46" s="155"/>
      <c r="H46" s="155"/>
      <c r="I46" s="155"/>
      <c r="J46" s="160"/>
      <c r="K46" s="161"/>
      <c r="L46" s="161"/>
      <c r="M46" s="161"/>
      <c r="Y46" s="156"/>
      <c r="Z46" s="155"/>
    </row>
    <row r="47" spans="1:26" s="158" customFormat="1">
      <c r="A47" s="155"/>
      <c r="B47" s="155"/>
      <c r="C47" s="155"/>
      <c r="D47" s="155"/>
      <c r="E47" s="155"/>
      <c r="F47" s="155"/>
      <c r="G47" s="155"/>
      <c r="H47" s="155"/>
      <c r="I47" s="155"/>
      <c r="J47" s="160"/>
      <c r="K47" s="161"/>
      <c r="L47" s="161"/>
      <c r="M47" s="161"/>
      <c r="Y47" s="156"/>
      <c r="Z47" s="155"/>
    </row>
    <row r="48" spans="1:26" s="158" customFormat="1">
      <c r="A48" s="155"/>
      <c r="B48" s="155"/>
      <c r="C48" s="155"/>
      <c r="D48" s="155"/>
      <c r="E48" s="155"/>
      <c r="F48" s="155"/>
      <c r="G48" s="155"/>
      <c r="H48" s="155"/>
      <c r="I48" s="155"/>
      <c r="J48" s="160"/>
      <c r="K48" s="161"/>
      <c r="L48" s="161"/>
      <c r="M48" s="161"/>
      <c r="Y48" s="156"/>
      <c r="Z48" s="155"/>
    </row>
    <row r="49" spans="1:26" s="158" customFormat="1">
      <c r="A49" s="155"/>
      <c r="B49" s="155"/>
      <c r="C49" s="155"/>
      <c r="D49" s="155"/>
      <c r="E49" s="155"/>
      <c r="F49" s="155"/>
      <c r="G49" s="155"/>
      <c r="H49" s="155"/>
      <c r="I49" s="155"/>
      <c r="J49" s="160"/>
      <c r="K49" s="161"/>
      <c r="L49" s="161"/>
      <c r="M49" s="161"/>
      <c r="Y49" s="156"/>
      <c r="Z49" s="155"/>
    </row>
    <row r="50" spans="1:26" s="158" customFormat="1">
      <c r="A50" s="155"/>
      <c r="B50" s="155"/>
      <c r="C50" s="155"/>
      <c r="D50" s="155"/>
      <c r="E50" s="155"/>
      <c r="F50" s="155"/>
      <c r="G50" s="155"/>
      <c r="H50" s="155"/>
      <c r="I50" s="155"/>
      <c r="J50" s="160"/>
      <c r="K50" s="161"/>
      <c r="L50" s="161"/>
      <c r="M50" s="161"/>
      <c r="Y50" s="156"/>
      <c r="Z50" s="155"/>
    </row>
    <row r="51" spans="1:26" s="158" customFormat="1">
      <c r="A51" s="155"/>
      <c r="B51" s="155"/>
      <c r="C51" s="155"/>
      <c r="D51" s="155"/>
      <c r="E51" s="155"/>
      <c r="F51" s="155"/>
      <c r="G51" s="155"/>
      <c r="H51" s="155"/>
      <c r="I51" s="155"/>
      <c r="J51" s="160"/>
      <c r="K51" s="161"/>
      <c r="L51" s="161"/>
      <c r="M51" s="161"/>
      <c r="Y51" s="156"/>
      <c r="Z51" s="155"/>
    </row>
    <row r="52" spans="1:26" s="158" customFormat="1">
      <c r="A52" s="155"/>
      <c r="B52" s="155"/>
      <c r="C52" s="155"/>
      <c r="D52" s="155"/>
      <c r="E52" s="155"/>
      <c r="F52" s="155"/>
      <c r="G52" s="155"/>
      <c r="H52" s="155"/>
      <c r="I52" s="155"/>
      <c r="J52" s="160"/>
      <c r="K52" s="161"/>
      <c r="L52" s="161"/>
      <c r="M52" s="161"/>
      <c r="Y52" s="156"/>
      <c r="Z52" s="155"/>
    </row>
    <row r="53" spans="1:26" s="158" customFormat="1">
      <c r="A53" s="155"/>
      <c r="B53" s="155"/>
      <c r="C53" s="155"/>
      <c r="D53" s="155"/>
      <c r="E53" s="155"/>
      <c r="F53" s="155"/>
      <c r="G53" s="155"/>
      <c r="H53" s="155"/>
      <c r="I53" s="155"/>
      <c r="J53" s="160"/>
      <c r="K53" s="161"/>
      <c r="L53" s="161"/>
      <c r="M53" s="161"/>
      <c r="Y53" s="156"/>
      <c r="Z53" s="155"/>
    </row>
    <row r="54" spans="1:26" s="158" customFormat="1">
      <c r="A54" s="155"/>
      <c r="B54" s="155"/>
      <c r="C54" s="155"/>
      <c r="D54" s="155"/>
      <c r="E54" s="155"/>
      <c r="F54" s="155"/>
      <c r="G54" s="155"/>
      <c r="H54" s="155"/>
      <c r="I54" s="155"/>
      <c r="J54" s="160"/>
      <c r="K54" s="161"/>
      <c r="L54" s="161"/>
      <c r="M54" s="161"/>
      <c r="Y54" s="156"/>
      <c r="Z54" s="155"/>
    </row>
    <row r="55" spans="1:26" s="158" customFormat="1">
      <c r="A55" s="155"/>
      <c r="B55" s="155"/>
      <c r="C55" s="155"/>
      <c r="D55" s="155"/>
      <c r="E55" s="155"/>
      <c r="F55" s="155"/>
      <c r="G55" s="155"/>
      <c r="H55" s="155"/>
      <c r="I55" s="155"/>
      <c r="J55" s="160"/>
      <c r="K55" s="161"/>
      <c r="L55" s="161"/>
      <c r="M55" s="161"/>
      <c r="Y55" s="156"/>
      <c r="Z55" s="155"/>
    </row>
    <row r="56" spans="1:26" s="158" customFormat="1">
      <c r="A56" s="155"/>
      <c r="B56" s="155"/>
      <c r="C56" s="155"/>
      <c r="D56" s="155"/>
      <c r="E56" s="155"/>
      <c r="F56" s="155"/>
      <c r="G56" s="155"/>
      <c r="H56" s="155"/>
      <c r="I56" s="155"/>
      <c r="J56" s="160"/>
      <c r="K56" s="161"/>
      <c r="L56" s="161"/>
      <c r="M56" s="161"/>
      <c r="Y56" s="156"/>
      <c r="Z56" s="155"/>
    </row>
    <row r="57" spans="1:26" s="158" customFormat="1">
      <c r="A57" s="155"/>
      <c r="B57" s="155"/>
      <c r="C57" s="155"/>
      <c r="D57" s="155"/>
      <c r="E57" s="155"/>
      <c r="F57" s="155"/>
      <c r="G57" s="155"/>
      <c r="H57" s="155"/>
      <c r="I57" s="155"/>
      <c r="J57" s="160"/>
      <c r="K57" s="161"/>
      <c r="L57" s="161"/>
      <c r="M57" s="161"/>
      <c r="Y57" s="156"/>
      <c r="Z57" s="155"/>
    </row>
    <row r="58" spans="1:26" s="158" customFormat="1">
      <c r="A58" s="155"/>
      <c r="B58" s="155"/>
      <c r="C58" s="155"/>
      <c r="D58" s="155"/>
      <c r="E58" s="155"/>
      <c r="F58" s="155"/>
      <c r="G58" s="155"/>
      <c r="H58" s="155"/>
      <c r="I58" s="155"/>
      <c r="J58" s="160"/>
      <c r="K58" s="161"/>
      <c r="L58" s="161"/>
      <c r="M58" s="161"/>
      <c r="Y58" s="156"/>
      <c r="Z58" s="155"/>
    </row>
    <row r="59" spans="1:26" s="158" customFormat="1">
      <c r="A59" s="155"/>
      <c r="B59" s="155"/>
      <c r="C59" s="155"/>
      <c r="D59" s="155"/>
      <c r="E59" s="155"/>
      <c r="F59" s="155"/>
      <c r="G59" s="155"/>
      <c r="H59" s="155"/>
      <c r="I59" s="155"/>
      <c r="J59" s="160"/>
      <c r="K59" s="161"/>
      <c r="L59" s="161"/>
      <c r="M59" s="161"/>
      <c r="Y59" s="156"/>
      <c r="Z59" s="155"/>
    </row>
    <row r="60" spans="1:26" s="158" customFormat="1">
      <c r="A60" s="155"/>
      <c r="B60" s="155"/>
      <c r="C60" s="155"/>
      <c r="D60" s="155"/>
      <c r="E60" s="155"/>
      <c r="F60" s="155"/>
      <c r="G60" s="155"/>
      <c r="H60" s="155"/>
      <c r="I60" s="155"/>
      <c r="J60" s="160"/>
      <c r="K60" s="161"/>
      <c r="L60" s="161"/>
      <c r="M60" s="161"/>
      <c r="Y60" s="156"/>
      <c r="Z60" s="155"/>
    </row>
    <row r="61" spans="1:26" s="158" customFormat="1">
      <c r="A61" s="155"/>
      <c r="B61" s="155"/>
      <c r="C61" s="155"/>
      <c r="D61" s="155"/>
      <c r="E61" s="155"/>
      <c r="F61" s="155"/>
      <c r="G61" s="155"/>
      <c r="H61" s="155"/>
      <c r="I61" s="155"/>
      <c r="J61" s="160"/>
      <c r="K61" s="161"/>
      <c r="L61" s="161"/>
      <c r="M61" s="161"/>
      <c r="Y61" s="156"/>
      <c r="Z61" s="155"/>
    </row>
    <row r="62" spans="1:26" s="158" customFormat="1">
      <c r="A62" s="155"/>
      <c r="B62" s="155"/>
      <c r="C62" s="155"/>
      <c r="D62" s="155"/>
      <c r="E62" s="155"/>
      <c r="F62" s="155"/>
      <c r="G62" s="155"/>
      <c r="H62" s="155"/>
      <c r="I62" s="155"/>
      <c r="J62" s="160"/>
      <c r="K62" s="161"/>
      <c r="L62" s="161"/>
      <c r="M62" s="161"/>
      <c r="Y62" s="156"/>
      <c r="Z62" s="155"/>
    </row>
    <row r="63" spans="1:26" s="158" customFormat="1">
      <c r="A63" s="155"/>
      <c r="B63" s="155"/>
      <c r="C63" s="155"/>
      <c r="D63" s="155"/>
      <c r="E63" s="155"/>
      <c r="F63" s="155"/>
      <c r="G63" s="155"/>
      <c r="H63" s="155"/>
      <c r="I63" s="155"/>
      <c r="J63" s="160"/>
      <c r="K63" s="161"/>
      <c r="L63" s="161"/>
      <c r="M63" s="161"/>
      <c r="Y63" s="156"/>
      <c r="Z63" s="155"/>
    </row>
    <row r="64" spans="1:26" s="158" customFormat="1">
      <c r="A64" s="155"/>
      <c r="B64" s="155"/>
      <c r="C64" s="155"/>
      <c r="D64" s="155"/>
      <c r="E64" s="155"/>
      <c r="F64" s="155"/>
      <c r="G64" s="155"/>
      <c r="H64" s="155"/>
      <c r="I64" s="155"/>
      <c r="J64" s="160"/>
      <c r="K64" s="161"/>
      <c r="L64" s="161"/>
      <c r="M64" s="161"/>
      <c r="Y64" s="156"/>
      <c r="Z64" s="155"/>
    </row>
    <row r="65" spans="1:26" s="158" customFormat="1">
      <c r="A65" s="155"/>
      <c r="B65" s="155"/>
      <c r="C65" s="155"/>
      <c r="D65" s="155"/>
      <c r="E65" s="155"/>
      <c r="F65" s="155"/>
      <c r="G65" s="155"/>
      <c r="H65" s="155"/>
      <c r="I65" s="155"/>
      <c r="J65" s="160"/>
      <c r="K65" s="161"/>
      <c r="L65" s="161"/>
      <c r="M65" s="161"/>
      <c r="Y65" s="156"/>
      <c r="Z65" s="155"/>
    </row>
    <row r="66" spans="1:26" s="158" customFormat="1">
      <c r="A66" s="155"/>
      <c r="B66" s="155"/>
      <c r="C66" s="155"/>
      <c r="D66" s="155"/>
      <c r="E66" s="155"/>
      <c r="F66" s="155"/>
      <c r="G66" s="155"/>
      <c r="H66" s="155"/>
      <c r="I66" s="155"/>
      <c r="J66" s="160"/>
      <c r="K66" s="161"/>
      <c r="L66" s="161"/>
      <c r="M66" s="161"/>
      <c r="Y66" s="156"/>
      <c r="Z66" s="155"/>
    </row>
    <row r="67" spans="1:26" s="158" customFormat="1">
      <c r="A67" s="155"/>
      <c r="B67" s="155"/>
      <c r="C67" s="155"/>
      <c r="D67" s="155"/>
      <c r="E67" s="155"/>
      <c r="F67" s="155"/>
      <c r="G67" s="155"/>
      <c r="H67" s="155"/>
      <c r="I67" s="155"/>
      <c r="J67" s="160"/>
      <c r="K67" s="161"/>
      <c r="L67" s="161"/>
      <c r="M67" s="161"/>
      <c r="Y67" s="156"/>
      <c r="Z67" s="155"/>
    </row>
    <row r="68" spans="1:26" s="158" customFormat="1">
      <c r="A68" s="155"/>
      <c r="B68" s="155"/>
      <c r="C68" s="155"/>
      <c r="D68" s="155"/>
      <c r="E68" s="155"/>
      <c r="F68" s="155"/>
      <c r="G68" s="155"/>
      <c r="H68" s="155"/>
      <c r="I68" s="155"/>
      <c r="J68" s="160"/>
      <c r="K68" s="161"/>
      <c r="L68" s="161"/>
      <c r="M68" s="161"/>
      <c r="Y68" s="156"/>
      <c r="Z68" s="155"/>
    </row>
    <row r="69" spans="1:26" s="158" customFormat="1">
      <c r="A69" s="155"/>
      <c r="B69" s="155"/>
      <c r="C69" s="155"/>
      <c r="D69" s="155"/>
      <c r="E69" s="155"/>
      <c r="F69" s="155"/>
      <c r="G69" s="155"/>
      <c r="H69" s="155"/>
      <c r="I69" s="155"/>
      <c r="J69" s="160"/>
      <c r="K69" s="161"/>
      <c r="L69" s="161"/>
      <c r="M69" s="161"/>
      <c r="Y69" s="156"/>
      <c r="Z69" s="155"/>
    </row>
    <row r="70" spans="1:26" s="158" customFormat="1">
      <c r="A70" s="155"/>
      <c r="B70" s="155"/>
      <c r="C70" s="155"/>
      <c r="D70" s="155"/>
      <c r="E70" s="155"/>
      <c r="F70" s="155"/>
      <c r="G70" s="155"/>
      <c r="H70" s="155"/>
      <c r="I70" s="155"/>
      <c r="J70" s="160"/>
      <c r="K70" s="161"/>
      <c r="L70" s="161"/>
      <c r="M70" s="161"/>
      <c r="Y70" s="156"/>
      <c r="Z70" s="155"/>
    </row>
    <row r="71" spans="1:26" s="158" customFormat="1">
      <c r="A71" s="155"/>
      <c r="B71" s="155"/>
      <c r="C71" s="155"/>
      <c r="D71" s="155"/>
      <c r="E71" s="155"/>
      <c r="F71" s="155"/>
      <c r="G71" s="155"/>
      <c r="H71" s="155"/>
      <c r="I71" s="155"/>
      <c r="J71" s="160"/>
      <c r="K71" s="161"/>
      <c r="L71" s="161"/>
      <c r="M71" s="161"/>
      <c r="Y71" s="156"/>
      <c r="Z71" s="155"/>
    </row>
    <row r="72" spans="1:26" s="158" customFormat="1">
      <c r="A72" s="155"/>
      <c r="B72" s="155"/>
      <c r="C72" s="155"/>
      <c r="D72" s="155"/>
      <c r="E72" s="155"/>
      <c r="F72" s="155"/>
      <c r="G72" s="155"/>
      <c r="H72" s="155"/>
      <c r="I72" s="155"/>
      <c r="J72" s="160"/>
      <c r="K72" s="161"/>
      <c r="L72" s="161"/>
      <c r="M72" s="161"/>
      <c r="Y72" s="156"/>
      <c r="Z72" s="155"/>
    </row>
    <row r="73" spans="1:26" s="158" customFormat="1">
      <c r="A73" s="155"/>
      <c r="B73" s="155"/>
      <c r="C73" s="155"/>
      <c r="D73" s="155"/>
      <c r="E73" s="155"/>
      <c r="F73" s="155"/>
      <c r="G73" s="155"/>
      <c r="H73" s="155"/>
      <c r="I73" s="155"/>
      <c r="J73" s="160"/>
      <c r="K73" s="161"/>
      <c r="L73" s="161"/>
      <c r="M73" s="161"/>
      <c r="Y73" s="156"/>
      <c r="Z73" s="155"/>
    </row>
    <row r="74" spans="1:26" s="158" customFormat="1">
      <c r="A74" s="155"/>
      <c r="B74" s="155"/>
      <c r="C74" s="155"/>
      <c r="D74" s="155"/>
      <c r="E74" s="155"/>
      <c r="F74" s="155"/>
      <c r="G74" s="155"/>
      <c r="H74" s="155"/>
      <c r="I74" s="155"/>
      <c r="J74" s="160"/>
      <c r="K74" s="161"/>
      <c r="L74" s="161"/>
      <c r="M74" s="161"/>
      <c r="Y74" s="156"/>
      <c r="Z74" s="155"/>
    </row>
    <row r="75" spans="1:26" s="158" customFormat="1">
      <c r="A75" s="155"/>
      <c r="B75" s="155"/>
      <c r="C75" s="155"/>
      <c r="D75" s="155"/>
      <c r="E75" s="155"/>
      <c r="F75" s="155"/>
      <c r="G75" s="155"/>
      <c r="H75" s="155"/>
      <c r="I75" s="155"/>
      <c r="J75" s="160"/>
      <c r="K75" s="161"/>
      <c r="L75" s="161"/>
      <c r="M75" s="161"/>
      <c r="Y75" s="156"/>
      <c r="Z75" s="155"/>
    </row>
    <row r="76" spans="1:26" s="158" customFormat="1">
      <c r="A76" s="155"/>
      <c r="B76" s="155"/>
      <c r="C76" s="155"/>
      <c r="D76" s="155"/>
      <c r="E76" s="155"/>
      <c r="F76" s="155"/>
      <c r="G76" s="155"/>
      <c r="H76" s="155"/>
      <c r="I76" s="155"/>
      <c r="J76" s="160"/>
      <c r="K76" s="161"/>
      <c r="L76" s="161"/>
      <c r="M76" s="161"/>
      <c r="Y76" s="156"/>
      <c r="Z76" s="155"/>
    </row>
    <row r="77" spans="1:26" s="158" customFormat="1">
      <c r="A77" s="155"/>
      <c r="B77" s="155"/>
      <c r="C77" s="155"/>
      <c r="D77" s="155"/>
      <c r="E77" s="155"/>
      <c r="F77" s="155"/>
      <c r="G77" s="155"/>
      <c r="H77" s="155"/>
      <c r="I77" s="155"/>
      <c r="J77" s="160"/>
      <c r="K77" s="161"/>
      <c r="L77" s="161"/>
      <c r="M77" s="161"/>
      <c r="Y77" s="156"/>
      <c r="Z77" s="155"/>
    </row>
    <row r="78" spans="1:26" s="158" customFormat="1">
      <c r="A78" s="155"/>
      <c r="B78" s="155"/>
      <c r="C78" s="155"/>
      <c r="D78" s="155"/>
      <c r="E78" s="155"/>
      <c r="F78" s="155"/>
      <c r="G78" s="155"/>
      <c r="H78" s="155"/>
      <c r="I78" s="155"/>
      <c r="J78" s="160"/>
      <c r="K78" s="161"/>
      <c r="L78" s="161"/>
      <c r="M78" s="161"/>
      <c r="Y78" s="156"/>
      <c r="Z78" s="155"/>
    </row>
    <row r="79" spans="1:26" s="158" customFormat="1">
      <c r="A79" s="155"/>
      <c r="B79" s="155"/>
      <c r="C79" s="155"/>
      <c r="D79" s="155"/>
      <c r="E79" s="155"/>
      <c r="F79" s="155"/>
      <c r="G79" s="155"/>
      <c r="H79" s="155"/>
      <c r="I79" s="155"/>
      <c r="J79" s="160"/>
      <c r="K79" s="161"/>
      <c r="L79" s="161"/>
      <c r="M79" s="161"/>
      <c r="Y79" s="156"/>
      <c r="Z79" s="155"/>
    </row>
    <row r="80" spans="1:26" s="158" customFormat="1">
      <c r="A80" s="155"/>
      <c r="B80" s="155"/>
      <c r="C80" s="155"/>
      <c r="D80" s="155"/>
      <c r="E80" s="155"/>
      <c r="F80" s="155"/>
      <c r="G80" s="155"/>
      <c r="H80" s="155"/>
      <c r="I80" s="155"/>
      <c r="J80" s="160"/>
      <c r="K80" s="161"/>
      <c r="L80" s="161"/>
      <c r="M80" s="161"/>
      <c r="Y80" s="156"/>
      <c r="Z80" s="155"/>
    </row>
    <row r="81" spans="1:26" s="158" customFormat="1">
      <c r="A81" s="155"/>
      <c r="B81" s="155"/>
      <c r="C81" s="155"/>
      <c r="D81" s="155"/>
      <c r="E81" s="155"/>
      <c r="F81" s="155"/>
      <c r="G81" s="155"/>
      <c r="H81" s="155"/>
      <c r="I81" s="155"/>
      <c r="J81" s="160"/>
      <c r="K81" s="161"/>
      <c r="L81" s="161"/>
      <c r="M81" s="161"/>
      <c r="Y81" s="156"/>
      <c r="Z81" s="155"/>
    </row>
    <row r="82" spans="1:26" s="158" customFormat="1">
      <c r="A82" s="155"/>
      <c r="B82" s="155"/>
      <c r="C82" s="155"/>
      <c r="D82" s="155"/>
      <c r="E82" s="155"/>
      <c r="F82" s="155"/>
      <c r="G82" s="155"/>
      <c r="H82" s="155"/>
      <c r="I82" s="155"/>
      <c r="J82" s="160"/>
      <c r="K82" s="161"/>
      <c r="L82" s="161"/>
      <c r="M82" s="161"/>
      <c r="Y82" s="156"/>
      <c r="Z82" s="155"/>
    </row>
    <row r="83" spans="1:26" s="158" customFormat="1">
      <c r="A83" s="155"/>
      <c r="B83" s="155"/>
      <c r="C83" s="155"/>
      <c r="D83" s="155"/>
      <c r="E83" s="155"/>
      <c r="F83" s="155"/>
      <c r="G83" s="155"/>
      <c r="H83" s="155"/>
      <c r="I83" s="155"/>
      <c r="J83" s="160"/>
      <c r="K83" s="161"/>
      <c r="L83" s="161"/>
      <c r="M83" s="161"/>
      <c r="Y83" s="156"/>
      <c r="Z83" s="155"/>
    </row>
    <row r="84" spans="1:26" s="158" customFormat="1">
      <c r="A84" s="155"/>
      <c r="B84" s="155"/>
      <c r="C84" s="155"/>
      <c r="D84" s="155"/>
      <c r="E84" s="155"/>
      <c r="F84" s="155"/>
      <c r="G84" s="155"/>
      <c r="H84" s="155"/>
      <c r="I84" s="155"/>
      <c r="J84" s="160"/>
      <c r="K84" s="161"/>
      <c r="L84" s="161"/>
      <c r="M84" s="161"/>
      <c r="Y84" s="156"/>
      <c r="Z84" s="155"/>
    </row>
    <row r="85" spans="1:26" s="158" customFormat="1">
      <c r="A85" s="155"/>
      <c r="B85" s="155"/>
      <c r="C85" s="155"/>
      <c r="D85" s="155"/>
      <c r="E85" s="155"/>
      <c r="F85" s="155"/>
      <c r="G85" s="155"/>
      <c r="H85" s="155"/>
      <c r="I85" s="155"/>
      <c r="J85" s="160"/>
      <c r="K85" s="161"/>
      <c r="L85" s="161"/>
      <c r="M85" s="161"/>
      <c r="Y85" s="156"/>
      <c r="Z85" s="155"/>
    </row>
    <row r="86" spans="1:26" s="158" customFormat="1">
      <c r="A86" s="155"/>
      <c r="B86" s="155"/>
      <c r="C86" s="155"/>
      <c r="D86" s="155"/>
      <c r="E86" s="155"/>
      <c r="F86" s="155"/>
      <c r="G86" s="155"/>
      <c r="H86" s="155"/>
      <c r="I86" s="155"/>
      <c r="J86" s="160"/>
      <c r="K86" s="161"/>
      <c r="L86" s="161"/>
      <c r="M86" s="161"/>
      <c r="Y86" s="156"/>
      <c r="Z86" s="155"/>
    </row>
    <row r="87" spans="1:26" s="158" customFormat="1">
      <c r="A87" s="155"/>
      <c r="B87" s="155"/>
      <c r="C87" s="155"/>
      <c r="D87" s="155"/>
      <c r="E87" s="155"/>
      <c r="F87" s="155"/>
      <c r="G87" s="155"/>
      <c r="H87" s="155"/>
      <c r="I87" s="155"/>
      <c r="J87" s="160"/>
      <c r="K87" s="161"/>
      <c r="L87" s="161"/>
      <c r="M87" s="161"/>
      <c r="Y87" s="156"/>
      <c r="Z87" s="155"/>
    </row>
    <row r="88" spans="1:26" s="158" customFormat="1">
      <c r="A88" s="155"/>
      <c r="B88" s="155"/>
      <c r="C88" s="155"/>
      <c r="D88" s="155"/>
      <c r="E88" s="155"/>
      <c r="F88" s="155"/>
      <c r="G88" s="155"/>
      <c r="H88" s="155"/>
      <c r="I88" s="155"/>
      <c r="J88" s="160"/>
      <c r="K88" s="161"/>
      <c r="L88" s="161"/>
      <c r="M88" s="161"/>
      <c r="Y88" s="156"/>
      <c r="Z88" s="155"/>
    </row>
  </sheetData>
  <mergeCells count="39">
    <mergeCell ref="A5:Y5"/>
    <mergeCell ref="L9:L11"/>
    <mergeCell ref="M9:M11"/>
    <mergeCell ref="Y6:Y7"/>
    <mergeCell ref="Q6:Q7"/>
    <mergeCell ref="R6:S6"/>
    <mergeCell ref="T6:T7"/>
    <mergeCell ref="X6:X7"/>
    <mergeCell ref="Y9:Y11"/>
    <mergeCell ref="N9:N11"/>
    <mergeCell ref="O9:O11"/>
    <mergeCell ref="W9:W11"/>
    <mergeCell ref="X9:X11"/>
    <mergeCell ref="P6:P7"/>
    <mergeCell ref="N6:N7"/>
    <mergeCell ref="O6:O7"/>
    <mergeCell ref="J6:J7"/>
    <mergeCell ref="A6:A7"/>
    <mergeCell ref="B6:B7"/>
    <mergeCell ref="C6:C7"/>
    <mergeCell ref="D6:D7"/>
    <mergeCell ref="H6:H7"/>
    <mergeCell ref="I6:I7"/>
    <mergeCell ref="L6:L7"/>
    <mergeCell ref="K6:K7"/>
    <mergeCell ref="U6:V6"/>
    <mergeCell ref="W6:W7"/>
    <mergeCell ref="A9:A11"/>
    <mergeCell ref="B9:B11"/>
    <mergeCell ref="F9:F11"/>
    <mergeCell ref="G9:G11"/>
    <mergeCell ref="H9:H11"/>
    <mergeCell ref="I9:I11"/>
    <mergeCell ref="J9:J11"/>
    <mergeCell ref="K9:K11"/>
    <mergeCell ref="M6:M7"/>
    <mergeCell ref="F6:F7"/>
    <mergeCell ref="G6:G7"/>
    <mergeCell ref="E6:E7"/>
  </mergeCells>
  <printOptions horizontalCentered="1"/>
  <pageMargins left="0.70866141732283472" right="0.70866141732283472" top="0.78740157480314965" bottom="0.78740157480314965" header="0.31496062992125984" footer="0.31496062992125984"/>
  <pageSetup paperSize="9" scale="36" firstPageNumber="117" orientation="landscape" useFirstPageNumber="1" r:id="rId1"/>
  <headerFooter>
    <oddFooter>&amp;L&amp;"Arial,Kurzíva"Zastupitelstvo Olomouckého kraje 21-12-2020
11. - Rozpočet Olomouckého kraje 2021 - návrh rozpočtu
Příloha č. 5) Financování oprav, investičních akčí a projektů v roce 2021&amp;R&amp;"Arial,Kurzíva"Strana &amp;P (Celkem 150)</oddFooter>
  </headerFooter>
  <ignoredErrors>
    <ignoredError sqref="Q9:Q11"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30</vt:i4>
      </vt:variant>
      <vt:variant>
        <vt:lpstr>Pojmenované oblasti</vt:lpstr>
      </vt:variant>
      <vt:variant>
        <vt:i4>45</vt:i4>
      </vt:variant>
    </vt:vector>
  </HeadingPairs>
  <TitlesOfParts>
    <vt:vector size="75" baseType="lpstr">
      <vt:lpstr>Souhrn</vt:lpstr>
      <vt:lpstr>Školství - ORJ 17</vt:lpstr>
      <vt:lpstr>Školství - ORJ 52</vt:lpstr>
      <vt:lpstr>Školství - ORJ 59 </vt:lpstr>
      <vt:lpstr>Školství a v. správa - ORJ 64</vt:lpstr>
      <vt:lpstr>Sociální - ORJ 17</vt:lpstr>
      <vt:lpstr>Sociální - ORJ 52</vt:lpstr>
      <vt:lpstr>Sociální - ORJ 60</vt:lpstr>
      <vt:lpstr>Sociální - ORJ 64</vt:lpstr>
      <vt:lpstr>Doprava - ORJ 17</vt:lpstr>
      <vt:lpstr>Doprava - ORJ 50 </vt:lpstr>
      <vt:lpstr>Doprava - ORJ 12-SSOK projekty</vt:lpstr>
      <vt:lpstr>Doprava - ORJ 12 - SSOK -SFDI</vt:lpstr>
      <vt:lpstr>Kultura - ORJ 17 </vt:lpstr>
      <vt:lpstr>Kultura - ORJ 52</vt:lpstr>
      <vt:lpstr>Kultura - ORJ 19</vt:lpstr>
      <vt:lpstr>Zdravotnictví - ORJ 17 </vt:lpstr>
      <vt:lpstr>Zdravotnictví - SMN - ORJ 17 </vt:lpstr>
      <vt:lpstr>Zdravotnictví - ORJ 19 -ZZS</vt:lpstr>
      <vt:lpstr>Zdravotnictví - ORJ 19 - DC</vt:lpstr>
      <vt:lpstr>Zdravotnictví - SMN - ORJ 52 </vt:lpstr>
      <vt:lpstr>Zdravotnictví - ORJ 19 - nákupy</vt:lpstr>
      <vt:lpstr>Cestovní ruch - ORJ 59</vt:lpstr>
      <vt:lpstr>Životní prostředí - ORJ 59</vt:lpstr>
      <vt:lpstr>Úz. plánování - ORJ 59</vt:lpstr>
      <vt:lpstr>Reg. rozvoj - ORJ 74</vt:lpstr>
      <vt:lpstr>Rozv. lidských zdr. - ORJ 76</vt:lpstr>
      <vt:lpstr>ORJ 30</vt:lpstr>
      <vt:lpstr>KÚ a zast. - ORJ 03</vt:lpstr>
      <vt:lpstr>KÚ a zast. - ORJ 06</vt:lpstr>
      <vt:lpstr>'Doprava - ORJ 12 - SSOK -SFDI'!Názvy_tisku</vt:lpstr>
      <vt:lpstr>'Doprava - ORJ 17'!Názvy_tisku</vt:lpstr>
      <vt:lpstr>'KÚ a zast. - ORJ 03'!Názvy_tisku</vt:lpstr>
      <vt:lpstr>'KÚ a zast. - ORJ 06'!Názvy_tisku</vt:lpstr>
      <vt:lpstr>'Kultura - ORJ 17 '!Názvy_tisku</vt:lpstr>
      <vt:lpstr>'Kultura - ORJ 19'!Názvy_tisku</vt:lpstr>
      <vt:lpstr>'Reg. rozvoj - ORJ 74'!Názvy_tisku</vt:lpstr>
      <vt:lpstr>'Sociální - ORJ 17'!Názvy_tisku</vt:lpstr>
      <vt:lpstr>'Školství - ORJ 17'!Názvy_tisku</vt:lpstr>
      <vt:lpstr>'Školství - ORJ 52'!Názvy_tisku</vt:lpstr>
      <vt:lpstr>'Zdravotnictví - ORJ 17 '!Názvy_tisku</vt:lpstr>
      <vt:lpstr>'Zdravotnictví - ORJ 19 - DC'!Názvy_tisku</vt:lpstr>
      <vt:lpstr>'Zdravotnictví - ORJ 19 - nákupy'!Názvy_tisku</vt:lpstr>
      <vt:lpstr>'Zdravotnictví - ORJ 19 -ZZS'!Názvy_tisku</vt:lpstr>
      <vt:lpstr>'Zdravotnictví - SMN - ORJ 17 '!Názvy_tisku</vt:lpstr>
      <vt:lpstr>'Cestovní ruch - ORJ 59'!Oblast_tisku</vt:lpstr>
      <vt:lpstr>'Doprava - ORJ 12 - SSOK -SFDI'!Oblast_tisku</vt:lpstr>
      <vt:lpstr>'Doprava - ORJ 12-SSOK projekty'!Oblast_tisku</vt:lpstr>
      <vt:lpstr>'Doprava - ORJ 17'!Oblast_tisku</vt:lpstr>
      <vt:lpstr>'Doprava - ORJ 50 '!Oblast_tisku</vt:lpstr>
      <vt:lpstr>'KÚ a zast. - ORJ 03'!Oblast_tisku</vt:lpstr>
      <vt:lpstr>'KÚ a zast. - ORJ 06'!Oblast_tisku</vt:lpstr>
      <vt:lpstr>'Kultura - ORJ 17 '!Oblast_tisku</vt:lpstr>
      <vt:lpstr>'Kultura - ORJ 19'!Oblast_tisku</vt:lpstr>
      <vt:lpstr>'Kultura - ORJ 52'!Oblast_tisku</vt:lpstr>
      <vt:lpstr>'ORJ 30'!Oblast_tisku</vt:lpstr>
      <vt:lpstr>'Reg. rozvoj - ORJ 74'!Oblast_tisku</vt:lpstr>
      <vt:lpstr>'Rozv. lidských zdr. - ORJ 76'!Oblast_tisku</vt:lpstr>
      <vt:lpstr>'Sociální - ORJ 17'!Oblast_tisku</vt:lpstr>
      <vt:lpstr>'Sociální - ORJ 52'!Oblast_tisku</vt:lpstr>
      <vt:lpstr>'Sociální - ORJ 60'!Oblast_tisku</vt:lpstr>
      <vt:lpstr>'Sociální - ORJ 64'!Oblast_tisku</vt:lpstr>
      <vt:lpstr>Souhrn!Oblast_tisku</vt:lpstr>
      <vt:lpstr>'Školství - ORJ 17'!Oblast_tisku</vt:lpstr>
      <vt:lpstr>'Školství - ORJ 52'!Oblast_tisku</vt:lpstr>
      <vt:lpstr>'Školství - ORJ 59 '!Oblast_tisku</vt:lpstr>
      <vt:lpstr>'Školství a v. správa - ORJ 64'!Oblast_tisku</vt:lpstr>
      <vt:lpstr>'Úz. plánování - ORJ 59'!Oblast_tisku</vt:lpstr>
      <vt:lpstr>'Zdravotnictví - ORJ 17 '!Oblast_tisku</vt:lpstr>
      <vt:lpstr>'Zdravotnictví - ORJ 19 - DC'!Oblast_tisku</vt:lpstr>
      <vt:lpstr>'Zdravotnictví - ORJ 19 - nákupy'!Oblast_tisku</vt:lpstr>
      <vt:lpstr>'Zdravotnictví - ORJ 19 -ZZS'!Oblast_tisku</vt:lpstr>
      <vt:lpstr>'Zdravotnictví - SMN - ORJ 17 '!Oblast_tisku</vt:lpstr>
      <vt:lpstr>'Zdravotnictví - SMN - ORJ 52 '!Oblast_tisku</vt:lpstr>
      <vt:lpstr>'Životní prostředí - ORJ 59'!Oblast_tisku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Kypusová Marta</dc:creator>
  <cp:lastModifiedBy>Kočírková Alžběta</cp:lastModifiedBy>
  <cp:lastPrinted>2020-11-27T07:34:14Z</cp:lastPrinted>
  <dcterms:created xsi:type="dcterms:W3CDTF">2016-08-02T13:34:52Z</dcterms:created>
  <dcterms:modified xsi:type="dcterms:W3CDTF">2020-12-04T07:15:11Z</dcterms:modified>
</cp:coreProperties>
</file>