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035" windowHeight="11580" tabRatio="905"/>
  </bookViews>
  <sheets>
    <sheet name="Rekapitulace zdravotnictví " sheetId="11" r:id="rId1"/>
    <sheet name="1. OLÚ Paseka" sheetId="4" r:id="rId2"/>
    <sheet name="2. OLÚ Moravský Beroun" sheetId="8" r:id="rId3"/>
    <sheet name="3. Dětské centrum Ostrůvek" sheetId="5" r:id="rId4"/>
    <sheet name="4. Dětské centrum Pavučinka" sheetId="6" r:id="rId5"/>
    <sheet name="5. Zdravot. záchr. Olomouc" sheetId="7" r:id="rId6"/>
    <sheet name="CELKEM" sheetId="10" state="hidden" r:id="rId7"/>
    <sheet name="VZOR" sheetId="12" state="hidden" r:id="rId8"/>
  </sheets>
  <definedNames>
    <definedName name="_xlnm.Print_Area" localSheetId="1">'1. OLÚ Paseka'!$A$1:$I$58</definedName>
    <definedName name="_xlnm.Print_Area" localSheetId="2">'2. OLÚ Moravský Beroun'!$A$1:$I$58</definedName>
    <definedName name="_xlnm.Print_Area" localSheetId="3">'3. Dětské centrum Ostrůvek'!$A$1:$I$58</definedName>
    <definedName name="_xlnm.Print_Area" localSheetId="4">'4. Dětské centrum Pavučinka'!$A$1:$I$58</definedName>
    <definedName name="_xlnm.Print_Area" localSheetId="5">'5. Zdravot. záchr. Olomouc'!$A$1:$I$58</definedName>
    <definedName name="_xlnm.Print_Area" localSheetId="6">CELKEM!$A$1:$I$58</definedName>
    <definedName name="_xlnm.Print_Area" localSheetId="0">'Rekapitulace zdravotnictví '!$A$1:$O$38</definedName>
    <definedName name="_xlnm.Print_Area" localSheetId="7">VZOR!$A$1:$I$58</definedName>
  </definedNames>
  <calcPr calcId="145621"/>
</workbook>
</file>

<file path=xl/calcChain.xml><?xml version="1.0" encoding="utf-8"?>
<calcChain xmlns="http://schemas.openxmlformats.org/spreadsheetml/2006/main">
  <c r="P27" i="10" l="1"/>
  <c r="O27" i="10"/>
  <c r="P23" i="10"/>
  <c r="P22" i="10" l="1"/>
  <c r="O25" i="10" l="1"/>
  <c r="Q27" i="10"/>
  <c r="P25" i="10"/>
  <c r="P24" i="10"/>
  <c r="P26" i="10"/>
  <c r="G31" i="10"/>
  <c r="O35" i="10" l="1"/>
  <c r="I10" i="11" l="1"/>
  <c r="O18" i="11" l="1"/>
  <c r="O20" i="11" s="1"/>
  <c r="I56" i="10"/>
  <c r="I55" i="10"/>
  <c r="I54" i="10"/>
  <c r="I53" i="10"/>
  <c r="I52" i="10"/>
  <c r="H56" i="10"/>
  <c r="H55" i="10"/>
  <c r="H54" i="10"/>
  <c r="H53" i="10"/>
  <c r="H52" i="10"/>
  <c r="G56" i="10"/>
  <c r="G55" i="10"/>
  <c r="G54" i="10"/>
  <c r="G53" i="10"/>
  <c r="G52" i="10"/>
  <c r="F56" i="10"/>
  <c r="F55" i="10"/>
  <c r="F54" i="10"/>
  <c r="F53" i="10"/>
  <c r="F52" i="10"/>
  <c r="E56" i="10"/>
  <c r="E55" i="10"/>
  <c r="E54" i="10"/>
  <c r="E53" i="10"/>
  <c r="E52" i="10"/>
  <c r="G43" i="10"/>
  <c r="F43" i="10"/>
  <c r="G42" i="10"/>
  <c r="F42" i="10"/>
  <c r="G41" i="10"/>
  <c r="F41" i="10"/>
  <c r="G40" i="10"/>
  <c r="F40" i="10"/>
  <c r="G39" i="10"/>
  <c r="F39" i="10"/>
  <c r="G33" i="10"/>
  <c r="G32" i="10"/>
  <c r="G30" i="10"/>
  <c r="G32" i="7"/>
  <c r="G29" i="7"/>
  <c r="G32" i="6"/>
  <c r="G29" i="6"/>
  <c r="G32" i="5"/>
  <c r="G29" i="5"/>
  <c r="G24" i="5"/>
  <c r="H24" i="5"/>
  <c r="I24" i="5"/>
  <c r="G32" i="8"/>
  <c r="G29" i="8"/>
  <c r="G29" i="4"/>
  <c r="G29" i="10" s="1"/>
  <c r="G32" i="12"/>
  <c r="G29" i="12"/>
  <c r="I56" i="12"/>
  <c r="G56" i="12"/>
  <c r="F56" i="12"/>
  <c r="E56" i="12"/>
  <c r="H55" i="12"/>
  <c r="H54" i="12"/>
  <c r="H53" i="12"/>
  <c r="H52" i="12"/>
  <c r="H56" i="12" s="1"/>
  <c r="I43" i="12"/>
  <c r="I42" i="12"/>
  <c r="I41" i="12"/>
  <c r="I40" i="12"/>
  <c r="J39" i="12"/>
  <c r="K39" i="12" s="1"/>
  <c r="I39" i="12"/>
  <c r="K38" i="12"/>
  <c r="J38" i="12"/>
  <c r="I24" i="12"/>
  <c r="H24" i="12"/>
  <c r="G18" i="12"/>
  <c r="G24" i="12" s="1"/>
  <c r="G16" i="12"/>
  <c r="O29" i="10" l="1"/>
  <c r="F18" i="11"/>
  <c r="N18" i="11"/>
  <c r="H16" i="7" l="1"/>
  <c r="H24" i="7" s="1"/>
  <c r="M12" i="11" l="1"/>
  <c r="J18" i="11" l="1"/>
  <c r="J16" i="11"/>
  <c r="J14" i="11"/>
  <c r="J12" i="11"/>
  <c r="H18" i="11"/>
  <c r="G18" i="11"/>
  <c r="N16" i="11"/>
  <c r="M16" i="11"/>
  <c r="G16" i="11"/>
  <c r="F16" i="11"/>
  <c r="N14" i="11"/>
  <c r="M14" i="11"/>
  <c r="H14" i="11"/>
  <c r="G14" i="11"/>
  <c r="F14" i="11"/>
  <c r="N12" i="11"/>
  <c r="H12" i="11"/>
  <c r="N10" i="11"/>
  <c r="N20" i="11" s="1"/>
  <c r="O21" i="11" s="1"/>
  <c r="M10" i="11"/>
  <c r="H10" i="11"/>
  <c r="G10" i="11"/>
  <c r="F10" i="11"/>
  <c r="K10" i="11" l="1"/>
  <c r="I14" i="11"/>
  <c r="L14" i="11" s="1"/>
  <c r="L10" i="11"/>
  <c r="H20" i="11"/>
  <c r="I16" i="11"/>
  <c r="J20" i="11"/>
  <c r="M20" i="11"/>
  <c r="K14" i="11" l="1"/>
  <c r="L16" i="11"/>
  <c r="K16" i="11"/>
  <c r="G57" i="10" l="1"/>
  <c r="F57" i="10"/>
  <c r="E57" i="10"/>
  <c r="J38" i="10"/>
  <c r="K38" i="10" s="1"/>
  <c r="H28" i="10"/>
  <c r="G26" i="10"/>
  <c r="O23" i="10" s="1"/>
  <c r="I22" i="10"/>
  <c r="H22" i="10"/>
  <c r="G22" i="10"/>
  <c r="I18" i="10"/>
  <c r="H18" i="10"/>
  <c r="F18" i="10"/>
  <c r="I16" i="10"/>
  <c r="H16" i="10"/>
  <c r="F16" i="10"/>
  <c r="E18" i="10"/>
  <c r="E16" i="10"/>
  <c r="I43" i="10"/>
  <c r="I42" i="10"/>
  <c r="I41" i="10"/>
  <c r="J39" i="10"/>
  <c r="K39" i="10" s="1"/>
  <c r="I40" i="10"/>
  <c r="I39" i="10"/>
  <c r="I57" i="10" l="1"/>
  <c r="G16" i="8"/>
  <c r="G18" i="8"/>
  <c r="I24" i="8"/>
  <c r="I24" i="10" s="1"/>
  <c r="H24" i="8"/>
  <c r="H24" i="10" s="1"/>
  <c r="I39" i="8"/>
  <c r="I40" i="8"/>
  <c r="I41" i="8"/>
  <c r="I42" i="8"/>
  <c r="I43" i="8"/>
  <c r="H52" i="8"/>
  <c r="H53" i="8"/>
  <c r="H54" i="8"/>
  <c r="H55" i="8"/>
  <c r="E56" i="8"/>
  <c r="F56" i="8"/>
  <c r="G56" i="8"/>
  <c r="I56" i="8"/>
  <c r="G16" i="10" l="1"/>
  <c r="F12" i="11"/>
  <c r="G24" i="8"/>
  <c r="G25" i="8" s="1"/>
  <c r="G25" i="10" s="1"/>
  <c r="G12" i="11"/>
  <c r="H56" i="8"/>
  <c r="I12" i="11" l="1"/>
  <c r="G20" i="11"/>
  <c r="G16" i="7"/>
  <c r="G18" i="7"/>
  <c r="I24" i="7"/>
  <c r="I39" i="7"/>
  <c r="I41" i="7"/>
  <c r="I42" i="7"/>
  <c r="I43" i="7"/>
  <c r="H52" i="7"/>
  <c r="H53" i="7"/>
  <c r="H56" i="7" s="1"/>
  <c r="H54" i="7"/>
  <c r="H55" i="7"/>
  <c r="G56" i="7"/>
  <c r="I56" i="7"/>
  <c r="F56" i="7"/>
  <c r="G16" i="6"/>
  <c r="G18" i="6"/>
  <c r="G24" i="6" s="1"/>
  <c r="H24" i="6"/>
  <c r="I24" i="6"/>
  <c r="I39" i="6"/>
  <c r="I41" i="6"/>
  <c r="I42" i="6"/>
  <c r="I43" i="6"/>
  <c r="H52" i="6"/>
  <c r="H53" i="6"/>
  <c r="H56" i="6" s="1"/>
  <c r="H54" i="6"/>
  <c r="H55" i="6"/>
  <c r="E56" i="6"/>
  <c r="F56" i="6"/>
  <c r="G56" i="6"/>
  <c r="I56" i="6"/>
  <c r="G16" i="5"/>
  <c r="G18" i="5"/>
  <c r="I39" i="5"/>
  <c r="I41" i="5"/>
  <c r="I42" i="5"/>
  <c r="I43" i="5"/>
  <c r="H52" i="5"/>
  <c r="H53" i="5"/>
  <c r="H56" i="5" s="1"/>
  <c r="H54" i="5"/>
  <c r="H55" i="5"/>
  <c r="E56" i="5"/>
  <c r="F56" i="5"/>
  <c r="G56" i="5"/>
  <c r="I56" i="5"/>
  <c r="L12" i="11" l="1"/>
  <c r="K12" i="11"/>
  <c r="G24" i="7"/>
  <c r="E56" i="7"/>
  <c r="I40" i="7"/>
  <c r="I40" i="6"/>
  <c r="I40" i="5"/>
  <c r="F20" i="11" l="1"/>
  <c r="I18" i="11"/>
  <c r="G16" i="4"/>
  <c r="G18" i="4"/>
  <c r="H24" i="4"/>
  <c r="I24" i="4"/>
  <c r="I39" i="4"/>
  <c r="I40" i="4"/>
  <c r="I41" i="4"/>
  <c r="I42" i="4"/>
  <c r="I43" i="4"/>
  <c r="H52" i="4"/>
  <c r="H53" i="4"/>
  <c r="H54" i="4"/>
  <c r="H55" i="4"/>
  <c r="E56" i="4"/>
  <c r="F56" i="4"/>
  <c r="G56" i="4"/>
  <c r="I56" i="4"/>
  <c r="I20" i="11" l="1"/>
  <c r="F27" i="11" s="1"/>
  <c r="L18" i="11"/>
  <c r="L20" i="11" s="1"/>
  <c r="F31" i="11" s="1"/>
  <c r="K18" i="11"/>
  <c r="K20" i="11" s="1"/>
  <c r="F32" i="11" s="1"/>
  <c r="F29" i="11" s="1"/>
  <c r="H56" i="4"/>
  <c r="H57" i="10"/>
  <c r="G24" i="4"/>
  <c r="G24" i="10" s="1"/>
  <c r="G18" i="10"/>
  <c r="L21" i="11" l="1"/>
  <c r="G28" i="10" l="1"/>
</calcChain>
</file>

<file path=xl/comments1.xml><?xml version="1.0" encoding="utf-8"?>
<comments xmlns="http://schemas.openxmlformats.org/spreadsheetml/2006/main">
  <authors>
    <author>Dostálová Anna</author>
  </authors>
  <commentList>
    <comment ref="O25" authorId="0">
      <text>
        <r>
          <rPr>
            <b/>
            <sz val="9"/>
            <color indexed="81"/>
            <rFont val="Tahoma"/>
            <family val="2"/>
            <charset val="238"/>
          </rPr>
          <t>Záchranka: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<sst xmlns="http://schemas.openxmlformats.org/spreadsheetml/2006/main" count="529" uniqueCount="142">
  <si>
    <t>celkem</t>
  </si>
  <si>
    <t>Investiční fond</t>
  </si>
  <si>
    <t>Fond rezervní</t>
  </si>
  <si>
    <t>FKSP</t>
  </si>
  <si>
    <t>Fond odměn</t>
  </si>
  <si>
    <t>Finanční krytí k</t>
  </si>
  <si>
    <t xml:space="preserve">Stav k </t>
  </si>
  <si>
    <t>Čerpání</t>
  </si>
  <si>
    <t>Tvorba</t>
  </si>
  <si>
    <t>Stav k 1.1.2013</t>
  </si>
  <si>
    <t>jednotka -  Kč na 2 des. místa</t>
  </si>
  <si>
    <t>Fondy</t>
  </si>
  <si>
    <t>4)</t>
  </si>
  <si>
    <t>Vynaložené odpisy nad stanovený limit byly finančně pokryty z provozních prostředků organizace-……………………</t>
  </si>
  <si>
    <t xml:space="preserve">Pozn. : </t>
  </si>
  <si>
    <t>Odvody z investičního fondu /spolufin. akcí/</t>
  </si>
  <si>
    <t>Odvody z investičního fondu /odpisy/</t>
  </si>
  <si>
    <t>Neinvestiční příspěvek/nájemné/</t>
  </si>
  <si>
    <t>Neinvestiční příspěvek /odpisy/</t>
  </si>
  <si>
    <t>Limit mzdových prostředků</t>
  </si>
  <si>
    <t>% plnění</t>
  </si>
  <si>
    <t>Skutečnost</t>
  </si>
  <si>
    <t>Schválená částka</t>
  </si>
  <si>
    <t>Závazné ukazatele</t>
  </si>
  <si>
    <t>3)</t>
  </si>
  <si>
    <t>b)</t>
  </si>
  <si>
    <t xml:space="preserve"> - Návrh na příděly do fondů:</t>
  </si>
  <si>
    <t>2)</t>
  </si>
  <si>
    <t>b) Transferový podíl (účet 672)</t>
  </si>
  <si>
    <t>a) Výsledek hospodaření po zdanění  (bez transferového podílu)</t>
  </si>
  <si>
    <t>Výsledek hospodaření /po zdanění/</t>
  </si>
  <si>
    <t>daň z příjmů,dodatečné odvody daně z příjmů (nákladová položka)</t>
  </si>
  <si>
    <t>Doplňující údaje :</t>
  </si>
  <si>
    <t>Výnosy</t>
  </si>
  <si>
    <t>Náklady</t>
  </si>
  <si>
    <t xml:space="preserve">1)    Náklady a výnosy    </t>
  </si>
  <si>
    <t>Doplňková  činnost</t>
  </si>
  <si>
    <t>Hlavní činnost</t>
  </si>
  <si>
    <t xml:space="preserve">celkem   </t>
  </si>
  <si>
    <t>rozpočet</t>
  </si>
  <si>
    <t>z toho:</t>
  </si>
  <si>
    <t>Upravený</t>
  </si>
  <si>
    <t xml:space="preserve">Schválený </t>
  </si>
  <si>
    <t>………………………………                                                                  ………….…..……………………………</t>
  </si>
  <si>
    <t>ORG</t>
  </si>
  <si>
    <t>IĆ</t>
  </si>
  <si>
    <t>……………………………………….……..………………………………………..…………………………………</t>
  </si>
  <si>
    <t>Adresa :</t>
  </si>
  <si>
    <t>Název organizace :</t>
  </si>
  <si>
    <t>REKAPITULACE ZA ORGANIZACI :</t>
  </si>
  <si>
    <t>v Kč</t>
  </si>
  <si>
    <t xml:space="preserve"> - 5 organizací se zlepšeným výsledkem hospodaření v celkové výši</t>
  </si>
  <si>
    <t>Z celkového počtu 5 příspěvkových  organizací skončilo:</t>
  </si>
  <si>
    <t>Komentář:</t>
  </si>
  <si>
    <t>CELKEM</t>
  </si>
  <si>
    <t>PO má doplňkovou činnost</t>
  </si>
  <si>
    <t>772 00 Olomouc</t>
  </si>
  <si>
    <t>Aksamitova 8</t>
  </si>
  <si>
    <t>Zdravotnická záchranná služba Olomouckého kraje, příspěvková organizace</t>
  </si>
  <si>
    <t>1704</t>
  </si>
  <si>
    <t>NEMÁ DOPL. ČINNOST</t>
  </si>
  <si>
    <t>787 01  Šumperk</t>
  </si>
  <si>
    <t>Dr. Beneše 13</t>
  </si>
  <si>
    <t>Dětské centrum Pavučinka Šumperk, příspěvková organizace</t>
  </si>
  <si>
    <t>1703</t>
  </si>
  <si>
    <t>779 00  Olomouc</t>
  </si>
  <si>
    <t>U Dět.domova 269</t>
  </si>
  <si>
    <t>1702</t>
  </si>
  <si>
    <t>Moravský Beroun, příspěvková organizace</t>
  </si>
  <si>
    <t>793 05 Moravský Beroun</t>
  </si>
  <si>
    <t>Masarykova 412</t>
  </si>
  <si>
    <t>Odborný léčebný ústav neurolog.-geriatrický</t>
  </si>
  <si>
    <t>1701</t>
  </si>
  <si>
    <t>783 97  Paseka</t>
  </si>
  <si>
    <t>Paseka 145</t>
  </si>
  <si>
    <t>Odborný léčebný ústav Paseka, příspěvková organizace</t>
  </si>
  <si>
    <t>1700</t>
  </si>
  <si>
    <t>Fond  rezervní</t>
  </si>
  <si>
    <t>ztráta</t>
  </si>
  <si>
    <t>zlepšený VH</t>
  </si>
  <si>
    <t>Výsledek hospodaření</t>
  </si>
  <si>
    <t>Daň</t>
  </si>
  <si>
    <t>Adresa</t>
  </si>
  <si>
    <t xml:space="preserve">Název organizace </t>
  </si>
  <si>
    <t>§</t>
  </si>
  <si>
    <t>ORJ -14</t>
  </si>
  <si>
    <t>d) Příspěvkové organizace v oblasti zdravotnictví</t>
  </si>
  <si>
    <r>
      <t xml:space="preserve">Rekapitulace hospodaření /výsledek hospodaření/  za rok  </t>
    </r>
    <r>
      <rPr>
        <b/>
        <u/>
        <sz val="16"/>
        <rFont val="Times New Roman"/>
        <family val="1"/>
        <charset val="238"/>
      </rPr>
      <t>2013</t>
    </r>
  </si>
  <si>
    <t>REKAPITULACE ZA ORGANIZACI - OBLAST ZDRAVOTNICTVÍ</t>
  </si>
  <si>
    <t>Odborný léčebný ústav Paseka, p.o.</t>
  </si>
  <si>
    <t>Paseka 145, Paseka, PSČ 783 97</t>
  </si>
  <si>
    <t>00849081</t>
  </si>
  <si>
    <t>Dětské centrum Ostrůvek, p. o.</t>
  </si>
  <si>
    <t>U Dětského domova 269,  779 00 Olomouc</t>
  </si>
  <si>
    <t>00849197</t>
  </si>
  <si>
    <t>Dr. E. Beneše 13, 787 01 Šumperk</t>
  </si>
  <si>
    <t>75010984</t>
  </si>
  <si>
    <t>Zdravotnická záchranná služba, přísp.organizace</t>
  </si>
  <si>
    <t>Aksamitova 8, 772 00 Olomouc</t>
  </si>
  <si>
    <t>00849103</t>
  </si>
  <si>
    <t>Odborný léčebný ústav neurologicko-geriatrický Moravský Beroun</t>
  </si>
  <si>
    <t>Masarykova 412, 793 05 Moravský Beroun</t>
  </si>
  <si>
    <t>00600946</t>
  </si>
  <si>
    <t>a) Rozdělení výsledku hospodaření</t>
  </si>
  <si>
    <t>Dětské centrum Ostrůvek, příspěvková organizace</t>
  </si>
  <si>
    <t>Dle účetního výkazu</t>
  </si>
  <si>
    <t>Výsledek hospodaření očištěný o transferový podíl</t>
  </si>
  <si>
    <t xml:space="preserve">Zlepšený výsledek hospodaření za rok 2013 ve výši 433 972,41 Kč bude použit k úhradě ztráty minulých let, která je k 31.12.2013 ve výši    433 972,41  Kč. </t>
  </si>
  <si>
    <t>Transferový podíl          (účet 432)</t>
  </si>
  <si>
    <t xml:space="preserve">a) Rozdělení do fondů </t>
  </si>
  <si>
    <t>b) Pokrytí  ztráty z  minulých období</t>
  </si>
  <si>
    <r>
      <t xml:space="preserve">Rozdělení zlepšeného výsledku hospodaření </t>
    </r>
    <r>
      <rPr>
        <sz val="10"/>
        <rFont val="Arial"/>
        <family val="2"/>
        <charset val="238"/>
      </rPr>
      <t>(očištěného o transferový podíl)</t>
    </r>
  </si>
  <si>
    <t>Celkem rozděleno :</t>
  </si>
  <si>
    <t>Po vyloučení transferového podílu jsou výsledky příspěvkových organizací následující:</t>
  </si>
  <si>
    <t>z toho :</t>
  </si>
  <si>
    <t>Saldo</t>
  </si>
  <si>
    <t>Příspěvková organizace si pokrývá  odpisy  z provozních prostředků organizace.</t>
  </si>
  <si>
    <t>Vynaložené odpisy nad stanovený limit byly finančně pokryty z provozních prostředků organizace-1 365,- Kč.</t>
  </si>
  <si>
    <t>Vynaložené odpisy nad stanovený limit byly finančně pokryty z provozních prostředků organizace-938,- Kč.</t>
  </si>
  <si>
    <t>Vynaložené odpisy nad stanovený limit byly finančně pokryty z provozních prostředků organizace-120 747,74 Kč.</t>
  </si>
  <si>
    <r>
      <t xml:space="preserve">) Z toho:1) Záchranka - zlepšený výsledek hospodaření za rok 2013 ve výši </t>
    </r>
    <r>
      <rPr>
        <b/>
        <sz val="10"/>
        <rFont val="Arial"/>
        <family val="2"/>
        <charset val="238"/>
      </rPr>
      <t>433 972,41 Kč b</t>
    </r>
    <r>
      <rPr>
        <sz val="10"/>
        <rFont val="Arial"/>
        <family val="2"/>
        <charset val="238"/>
      </rPr>
      <t xml:space="preserve">ude použit k úhradě ztráty minulých let, která je k 31.12.2013 ve výši    433 972,41  Kč. 2) Paseka -211 727,94 na pokrytí transferu 2013 a zůstává nepokryto  </t>
    </r>
    <r>
      <rPr>
        <b/>
        <u/>
        <sz val="10"/>
        <rFont val="Arial"/>
        <family val="2"/>
        <charset val="238"/>
      </rPr>
      <t>209 669,34</t>
    </r>
    <r>
      <rPr>
        <sz val="10"/>
        <rFont val="Arial"/>
        <family val="2"/>
        <charset val="238"/>
      </rPr>
      <t xml:space="preserve"> Kč (tj. ztáta PO), 3) Ostrůvek-36 464,80 na pokrytí transferu 2013 a zůstává nepokryto </t>
    </r>
    <r>
      <rPr>
        <b/>
        <u/>
        <sz val="10"/>
        <rFont val="Arial"/>
        <family val="2"/>
        <charset val="238"/>
      </rPr>
      <t xml:space="preserve">12 481,20 </t>
    </r>
    <r>
      <rPr>
        <sz val="10"/>
        <rFont val="Arial"/>
        <family val="2"/>
        <charset val="238"/>
      </rPr>
      <t xml:space="preserve">Kč) </t>
    </r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</si>
  <si>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209 669,34 Kč, ztráta bude kryta na vrub rezervního fondu příspěvkové organizace.</t>
  </si>
  <si>
    <t>a) Výsledek hospodaření po zdanění  (bez transf. podílu)</t>
  </si>
  <si>
    <t xml:space="preserve"> - Nerozdělený výsledek hospodaření (transfer)</t>
  </si>
  <si>
    <t>Výsledek hospod. minulých účet. období k 31.12.2013</t>
  </si>
  <si>
    <t>Výše výsledku hospodaření za rok 2013 je ovlivněna transferovým podílem, což je pouze účetní zápis bez vazby na finanční prostředky. Po odečtení transferového podílu z výsledku hospodaření příspěvkové organizace, skončila tato organizace ve ztrátě, která činí 12 481,- Kč,ztráta bude kryta na vrub rezervního fondu příspěvkové organizace.</t>
  </si>
  <si>
    <t>(po zdanění)</t>
  </si>
  <si>
    <t xml:space="preserve">Ing. Bohuslav Kolář, MBA,  vedoucího odboru 
</t>
  </si>
  <si>
    <t>Rekapitulace:</t>
  </si>
  <si>
    <t>1) příděl do RF……………….</t>
  </si>
  <si>
    <t>2) transfrer…………………….</t>
  </si>
  <si>
    <t>CELKEM…………………………………</t>
  </si>
  <si>
    <t>3) žádné PO neskočilo v 14 ve ztátě</t>
  </si>
  <si>
    <t>4) pokrytí ztáty min. období</t>
  </si>
  <si>
    <t>KS</t>
  </si>
  <si>
    <t>5) ztráta PO (transfer)</t>
  </si>
  <si>
    <t xml:space="preserve"> Transferový podíl (účet 672)</t>
  </si>
  <si>
    <t>Změna Petra</t>
  </si>
  <si>
    <t xml:space="preserve"> - 1 organizace ve ztrátě v celkové výši</t>
  </si>
  <si>
    <t xml:space="preserve"> - 4 organizace se zlepšeným výsledkem hospodaření v celkové výši</t>
  </si>
  <si>
    <r>
      <t>FR Změna (z 507 037,19 na 718 765,13Kč) Petra 19.5.2014 v případě, že Po ponížilo příspěvek do IF o transferový podíl (3 PO - SUS, Paseka (transfer - 421 397,28 Kč,</t>
    </r>
    <r>
      <rPr>
        <b/>
        <sz val="10"/>
        <color rgb="FFFF0000"/>
        <rFont val="Arial"/>
        <family val="2"/>
        <charset val="238"/>
      </rPr>
      <t xml:space="preserve"> VH 211 727,94</t>
    </r>
    <r>
      <rPr>
        <sz val="10"/>
        <color rgb="FFFF0000"/>
        <rFont val="Arial"/>
        <family val="2"/>
        <charset val="238"/>
      </rPr>
      <t xml:space="preserve"> Kč)), Śvehlova střední škola) neuplatní se princip jak u ostatních po a výsledek VH se nebude o tento transferový podíl snižovat. Vyjímkou je Švehlova škola, která si svůj způsob účtovaní v roce 2013 opraví v roce 2014(Monika +Petra-19.5.14)</t>
    </r>
  </si>
  <si>
    <t>Výše výsledku hospodaření za rok 2013 není ovlivněna transferovým podílem, příspěvková organizace postupovala v rozporu s pokynem zřizovatele. Tímto postupem porušila příspěvková organizace porušila zákon 250/2000 Sb., o rozpočtových pravidlech územních rozpočtů a snížila příděl do investičního fondu o částku odpovídající výši transferového podílu tj. o 421 397,28 Kč. Investiční fond příspěvkové organizace je tedy tvořen ve výši odpisů snížených o transferový podíl.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</si>
</sst>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9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omic Sans MS"/>
      <family val="4"/>
      <charset val="238"/>
    </font>
    <font>
      <sz val="8"/>
      <name val="Arial"/>
      <family val="2"/>
      <charset val="238"/>
    </font>
    <font>
      <b/>
      <sz val="11"/>
      <color indexed="19"/>
      <name val="Arial Black"/>
      <family val="2"/>
      <charset val="238"/>
    </font>
    <font>
      <b/>
      <sz val="11"/>
      <name val="Arial Black"/>
      <family val="2"/>
      <charset val="238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9"/>
      <name val="Arial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</font>
    <font>
      <sz val="10"/>
      <name val="Arial Black"/>
      <family val="2"/>
      <charset val="238"/>
    </font>
    <font>
      <sz val="11"/>
      <name val="Comic Sans MS"/>
      <family val="4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Comic Sans MS"/>
      <family val="4"/>
      <charset val="238"/>
    </font>
    <font>
      <b/>
      <sz val="12"/>
      <name val="Arial"/>
      <family val="2"/>
      <charset val="238"/>
    </font>
    <font>
      <sz val="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b/>
      <sz val="12"/>
      <name val="Arial Black"/>
      <family val="2"/>
      <charset val="238"/>
    </font>
    <font>
      <u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2"/>
      <name val="Arial Black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b/>
      <u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name val="Arial Black"/>
      <family val="2"/>
      <charset val="238"/>
    </font>
    <font>
      <b/>
      <sz val="10"/>
      <name val="Arial Black"/>
      <family val="2"/>
      <charset val="238"/>
    </font>
    <font>
      <b/>
      <u/>
      <sz val="10"/>
      <name val="Arial Black"/>
      <family val="2"/>
      <charset val="238"/>
    </font>
    <font>
      <u/>
      <sz val="10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398">
    <xf numFmtId="0" fontId="0" fillId="0" borderId="0" xfId="0"/>
    <xf numFmtId="0" fontId="2" fillId="0" borderId="0" xfId="1"/>
    <xf numFmtId="0" fontId="2" fillId="0" borderId="0" xfId="1" applyFont="1" applyProtection="1">
      <protection hidden="1"/>
    </xf>
    <xf numFmtId="0" fontId="2" fillId="0" borderId="0" xfId="1" applyFont="1" applyProtection="1">
      <protection locked="0"/>
    </xf>
    <xf numFmtId="0" fontId="2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5" fillId="0" borderId="0" xfId="1" applyFont="1" applyBorder="1" applyProtection="1">
      <protection hidden="1"/>
    </xf>
    <xf numFmtId="4" fontId="6" fillId="0" borderId="0" xfId="1" applyNumberFormat="1" applyFont="1" applyProtection="1">
      <protection hidden="1"/>
    </xf>
    <xf numFmtId="0" fontId="2" fillId="0" borderId="0" xfId="1" applyFont="1" applyBorder="1" applyAlignment="1" applyProtection="1">
      <alignment shrinkToFit="1"/>
      <protection hidden="1"/>
    </xf>
    <xf numFmtId="4" fontId="7" fillId="0" borderId="0" xfId="1" applyNumberFormat="1" applyFont="1" applyBorder="1" applyProtection="1">
      <protection hidden="1"/>
    </xf>
    <xf numFmtId="4" fontId="8" fillId="0" borderId="1" xfId="1" applyNumberFormat="1" applyFont="1" applyBorder="1" applyAlignment="1" applyProtection="1">
      <alignment shrinkToFit="1"/>
      <protection hidden="1"/>
    </xf>
    <xf numFmtId="4" fontId="8" fillId="0" borderId="2" xfId="1" applyNumberFormat="1" applyFont="1" applyBorder="1" applyAlignment="1" applyProtection="1">
      <alignment shrinkToFit="1"/>
      <protection hidden="1"/>
    </xf>
    <xf numFmtId="0" fontId="8" fillId="0" borderId="4" xfId="1" applyFont="1" applyBorder="1" applyProtection="1">
      <protection hidden="1"/>
    </xf>
    <xf numFmtId="0" fontId="9" fillId="0" borderId="5" xfId="1" applyFont="1" applyBorder="1" applyProtection="1">
      <protection hidden="1"/>
    </xf>
    <xf numFmtId="4" fontId="2" fillId="0" borderId="6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shrinkToFit="1"/>
      <protection hidden="1"/>
    </xf>
    <xf numFmtId="4" fontId="2" fillId="0" borderId="7" xfId="1" applyNumberFormat="1" applyFont="1" applyBorder="1" applyAlignment="1" applyProtection="1">
      <alignment horizontal="right" shrinkToFit="1"/>
      <protection hidden="1"/>
    </xf>
    <xf numFmtId="0" fontId="2" fillId="0" borderId="9" xfId="1" applyFont="1" applyBorder="1" applyProtection="1">
      <protection hidden="1"/>
    </xf>
    <xf numFmtId="0" fontId="2" fillId="0" borderId="8" xfId="1" applyFont="1" applyBorder="1" applyProtection="1">
      <protection hidden="1"/>
    </xf>
    <xf numFmtId="4" fontId="2" fillId="0" borderId="10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shrinkToFit="1"/>
      <protection hidden="1"/>
    </xf>
    <xf numFmtId="4" fontId="2" fillId="0" borderId="11" xfId="1" applyNumberFormat="1" applyFont="1" applyBorder="1" applyAlignment="1" applyProtection="1">
      <alignment horizontal="right" shrinkToFit="1"/>
      <protection hidden="1"/>
    </xf>
    <xf numFmtId="0" fontId="2" fillId="0" borderId="13" xfId="1" applyFont="1" applyBorder="1" applyProtection="1">
      <protection hidden="1"/>
    </xf>
    <xf numFmtId="0" fontId="2" fillId="0" borderId="14" xfId="1" applyFont="1" applyBorder="1" applyProtection="1">
      <protection hidden="1"/>
    </xf>
    <xf numFmtId="0" fontId="2" fillId="0" borderId="15" xfId="1" applyFont="1" applyBorder="1" applyProtection="1">
      <protection hidden="1"/>
    </xf>
    <xf numFmtId="0" fontId="2" fillId="0" borderId="16" xfId="1" applyFont="1" applyBorder="1" applyProtection="1">
      <protection hidden="1"/>
    </xf>
    <xf numFmtId="0" fontId="2" fillId="0" borderId="5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17" xfId="1" applyFont="1" applyBorder="1" applyProtection="1">
      <protection hidden="1"/>
    </xf>
    <xf numFmtId="0" fontId="2" fillId="0" borderId="18" xfId="1" applyFont="1" applyBorder="1" applyAlignment="1" applyProtection="1">
      <alignment horizontal="center"/>
      <protection hidden="1"/>
    </xf>
    <xf numFmtId="0" fontId="2" fillId="0" borderId="19" xfId="1" applyFont="1" applyBorder="1" applyProtection="1">
      <protection hidden="1"/>
    </xf>
    <xf numFmtId="14" fontId="2" fillId="0" borderId="17" xfId="1" applyNumberFormat="1" applyFont="1" applyBorder="1" applyProtection="1">
      <protection hidden="1"/>
    </xf>
    <xf numFmtId="14" fontId="2" fillId="0" borderId="18" xfId="1" applyNumberFormat="1" applyFont="1" applyBorder="1" applyProtection="1">
      <protection hidden="1"/>
    </xf>
    <xf numFmtId="0" fontId="2" fillId="0" borderId="18" xfId="1" applyFont="1" applyBorder="1" applyProtection="1">
      <protection hidden="1"/>
    </xf>
    <xf numFmtId="0" fontId="2" fillId="0" borderId="10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11" xfId="1" applyFont="1" applyBorder="1" applyAlignment="1" applyProtection="1">
      <alignment horizontal="center"/>
      <protection hidden="1"/>
    </xf>
    <xf numFmtId="0" fontId="10" fillId="0" borderId="12" xfId="1" applyFont="1" applyBorder="1" applyAlignment="1" applyProtection="1">
      <alignment horizontal="center"/>
      <protection hidden="1"/>
    </xf>
    <xf numFmtId="0" fontId="2" fillId="0" borderId="20" xfId="1" applyFont="1" applyBorder="1" applyProtection="1">
      <protection hidden="1"/>
    </xf>
    <xf numFmtId="0" fontId="4" fillId="0" borderId="20" xfId="1" applyFont="1" applyBorder="1" applyProtection="1">
      <protection hidden="1"/>
    </xf>
    <xf numFmtId="0" fontId="9" fillId="0" borderId="12" xfId="1" applyFont="1" applyBorder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Border="1" applyProtection="1">
      <protection hidden="1"/>
    </xf>
    <xf numFmtId="10" fontId="2" fillId="0" borderId="0" xfId="1" applyNumberFormat="1" applyFont="1" applyBorder="1" applyAlignment="1" applyProtection="1">
      <alignment horizontal="right" indent="3"/>
      <protection locked="0"/>
    </xf>
    <xf numFmtId="0" fontId="2" fillId="0" borderId="0" xfId="1" applyFont="1" applyBorder="1" applyAlignment="1" applyProtection="1">
      <alignment horizontal="center"/>
      <protection locked="0"/>
    </xf>
    <xf numFmtId="4" fontId="2" fillId="0" borderId="0" xfId="1" applyNumberFormat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indent="2"/>
      <protection locked="0"/>
    </xf>
    <xf numFmtId="0" fontId="1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Border="1" applyAlignment="1" applyProtection="1">
      <protection locked="0"/>
    </xf>
    <xf numFmtId="10" fontId="2" fillId="0" borderId="0" xfId="1" applyNumberFormat="1" applyFont="1" applyBorder="1" applyAlignment="1" applyProtection="1">
      <alignment horizontal="right" indent="3"/>
      <protection hidden="1"/>
    </xf>
    <xf numFmtId="0" fontId="2" fillId="0" borderId="0" xfId="1" applyFont="1" applyBorder="1" applyAlignment="1" applyProtection="1">
      <alignment horizontal="center"/>
      <protection hidden="1"/>
    </xf>
    <xf numFmtId="4" fontId="2" fillId="0" borderId="0" xfId="1" applyNumberFormat="1" applyFont="1" applyBorder="1" applyAlignment="1" applyProtection="1">
      <alignment shrinkToFit="1"/>
      <protection hidden="1"/>
    </xf>
    <xf numFmtId="0" fontId="13" fillId="0" borderId="0" xfId="1" applyFont="1" applyBorder="1" applyProtection="1">
      <protection hidden="1"/>
    </xf>
    <xf numFmtId="0" fontId="14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left" indent="2"/>
      <protection hidden="1"/>
    </xf>
    <xf numFmtId="0" fontId="8" fillId="0" borderId="0" xfId="1" applyFont="1" applyBorder="1" applyProtection="1">
      <protection hidden="1"/>
    </xf>
    <xf numFmtId="0" fontId="2" fillId="0" borderId="0" xfId="1" applyAlignment="1">
      <alignment shrinkToFit="1"/>
    </xf>
    <xf numFmtId="164" fontId="10" fillId="0" borderId="0" xfId="1" applyNumberFormat="1" applyFont="1" applyAlignment="1">
      <alignment shrinkToFit="1"/>
    </xf>
    <xf numFmtId="164" fontId="6" fillId="0" borderId="0" xfId="1" applyNumberFormat="1" applyFont="1" applyAlignment="1">
      <alignment shrinkToFit="1"/>
    </xf>
    <xf numFmtId="0" fontId="2" fillId="0" borderId="0" xfId="1" applyFont="1" applyBorder="1" applyAlignment="1" applyProtection="1">
      <alignment horizontal="right" indent="3"/>
      <protection hidden="1"/>
    </xf>
    <xf numFmtId="0" fontId="10" fillId="0" borderId="0" xfId="1" applyFont="1" applyBorder="1" applyAlignment="1" applyProtection="1">
      <alignment horizontal="right" shrinkToFit="1"/>
      <protection hidden="1"/>
    </xf>
    <xf numFmtId="0" fontId="16" fillId="0" borderId="0" xfId="1" applyFont="1" applyBorder="1" applyProtection="1">
      <protection hidden="1"/>
    </xf>
    <xf numFmtId="4" fontId="17" fillId="0" borderId="0" xfId="1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0" fontId="19" fillId="2" borderId="0" xfId="1" applyFont="1" applyFill="1" applyBorder="1" applyProtection="1">
      <protection hidden="1"/>
    </xf>
    <xf numFmtId="0" fontId="14" fillId="2" borderId="0" xfId="1" applyFont="1" applyFill="1" applyBorder="1" applyProtection="1">
      <protection hidden="1"/>
    </xf>
    <xf numFmtId="0" fontId="18" fillId="2" borderId="0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20" fillId="2" borderId="0" xfId="1" applyFont="1" applyFill="1" applyBorder="1" applyProtection="1">
      <protection hidden="1"/>
    </xf>
    <xf numFmtId="0" fontId="21" fillId="2" borderId="0" xfId="1" applyFont="1" applyFill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22" fillId="2" borderId="0" xfId="1" applyFont="1" applyFill="1" applyBorder="1" applyProtection="1">
      <protection hidden="1"/>
    </xf>
    <xf numFmtId="0" fontId="22" fillId="2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9" fillId="2" borderId="0" xfId="1" applyFont="1" applyFill="1" applyBorder="1" applyProtection="1">
      <protection hidden="1"/>
    </xf>
    <xf numFmtId="4" fontId="9" fillId="2" borderId="0" xfId="1" applyNumberFormat="1" applyFont="1" applyFill="1" applyBorder="1" applyProtection="1">
      <protection hidden="1"/>
    </xf>
    <xf numFmtId="0" fontId="23" fillId="0" borderId="0" xfId="1" applyFont="1" applyFill="1" applyBorder="1" applyProtection="1"/>
    <xf numFmtId="4" fontId="9" fillId="0" borderId="0" xfId="1" applyNumberFormat="1" applyFont="1" applyFill="1" applyBorder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4" fontId="24" fillId="0" borderId="0" xfId="1" applyNumberFormat="1" applyFont="1" applyFill="1" applyBorder="1" applyAlignment="1" applyProtection="1">
      <alignment shrinkToFit="1"/>
      <protection hidden="1"/>
    </xf>
    <xf numFmtId="4" fontId="24" fillId="0" borderId="0" xfId="1" applyNumberFormat="1" applyFont="1" applyFill="1" applyAlignment="1" applyProtection="1">
      <alignment shrinkToFit="1"/>
      <protection hidden="1"/>
    </xf>
    <xf numFmtId="0" fontId="13" fillId="2" borderId="0" xfId="1" applyFont="1" applyFill="1" applyBorder="1" applyProtection="1">
      <protection hidden="1"/>
    </xf>
    <xf numFmtId="4" fontId="2" fillId="0" borderId="0" xfId="1" applyNumberFormat="1" applyFont="1" applyFill="1" applyAlignment="1" applyProtection="1">
      <alignment shrinkToFit="1"/>
      <protection hidden="1"/>
    </xf>
    <xf numFmtId="0" fontId="23" fillId="2" borderId="0" xfId="1" applyFont="1" applyFill="1" applyBorder="1" applyProtection="1">
      <protection hidden="1"/>
    </xf>
    <xf numFmtId="0" fontId="2" fillId="2" borderId="0" xfId="1" applyFont="1" applyFill="1" applyAlignment="1" applyProtection="1">
      <alignment shrinkToFit="1"/>
      <protection hidden="1"/>
    </xf>
    <xf numFmtId="0" fontId="6" fillId="2" borderId="0" xfId="1" applyFont="1" applyFill="1" applyProtection="1">
      <protection hidden="1"/>
    </xf>
    <xf numFmtId="0" fontId="25" fillId="2" borderId="0" xfId="1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0" fontId="18" fillId="2" borderId="0" xfId="1" applyFont="1" applyFill="1" applyProtection="1">
      <protection hidden="1"/>
    </xf>
    <xf numFmtId="0" fontId="26" fillId="2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shrinkToFit="1"/>
      <protection hidden="1"/>
    </xf>
    <xf numFmtId="0" fontId="10" fillId="2" borderId="0" xfId="1" applyFont="1" applyFill="1" applyBorder="1" applyAlignment="1" applyProtection="1">
      <alignment horizontal="center" shrinkToFit="1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7" fillId="2" borderId="0" xfId="1" applyFont="1" applyFill="1" applyProtection="1">
      <protection hidden="1"/>
    </xf>
    <xf numFmtId="0" fontId="2" fillId="0" borderId="0" xfId="1" applyFont="1" applyAlignment="1" applyProtection="1">
      <alignment horizontal="left" shrinkToFit="1"/>
      <protection hidden="1"/>
    </xf>
    <xf numFmtId="0" fontId="18" fillId="0" borderId="0" xfId="1" applyFont="1" applyAlignment="1" applyProtection="1">
      <alignment shrinkToFit="1"/>
      <protection hidden="1"/>
    </xf>
    <xf numFmtId="0" fontId="27" fillId="0" borderId="0" xfId="1" applyFont="1" applyProtection="1">
      <protection hidden="1"/>
    </xf>
    <xf numFmtId="0" fontId="2" fillId="0" borderId="0" xfId="1" applyAlignment="1" applyProtection="1">
      <alignment horizontal="left" shrinkToFit="1"/>
      <protection hidden="1"/>
    </xf>
    <xf numFmtId="0" fontId="24" fillId="0" borderId="0" xfId="1" applyFont="1" applyProtection="1">
      <protection hidden="1"/>
    </xf>
    <xf numFmtId="0" fontId="27" fillId="0" borderId="0" xfId="1" applyFont="1" applyAlignment="1" applyProtection="1">
      <protection hidden="1"/>
    </xf>
    <xf numFmtId="0" fontId="2" fillId="0" borderId="0" xfId="1" applyAlignment="1" applyProtection="1">
      <alignment horizontal="left"/>
      <protection hidden="1"/>
    </xf>
    <xf numFmtId="0" fontId="28" fillId="0" borderId="0" xfId="1" applyFont="1" applyProtection="1">
      <protection hidden="1"/>
    </xf>
    <xf numFmtId="0" fontId="29" fillId="0" borderId="0" xfId="1" applyFont="1" applyProtection="1">
      <protection hidden="1"/>
    </xf>
    <xf numFmtId="0" fontId="30" fillId="0" borderId="0" xfId="1" applyFont="1" applyProtection="1">
      <protection hidden="1"/>
    </xf>
    <xf numFmtId="0" fontId="2" fillId="0" borderId="0" xfId="1" applyFont="1"/>
    <xf numFmtId="0" fontId="6" fillId="0" borderId="0" xfId="1" applyFont="1"/>
    <xf numFmtId="0" fontId="32" fillId="0" borderId="0" xfId="1" applyFont="1"/>
    <xf numFmtId="4" fontId="6" fillId="0" borderId="0" xfId="1" applyNumberFormat="1" applyFont="1"/>
    <xf numFmtId="4" fontId="2" fillId="0" borderId="0" xfId="1" applyNumberFormat="1" applyFont="1"/>
    <xf numFmtId="0" fontId="6" fillId="0" borderId="0" xfId="1" applyFont="1" applyBorder="1"/>
    <xf numFmtId="0" fontId="32" fillId="0" borderId="0" xfId="1" applyFont="1" applyBorder="1"/>
    <xf numFmtId="0" fontId="3" fillId="0" borderId="0" xfId="1" applyFont="1"/>
    <xf numFmtId="4" fontId="32" fillId="0" borderId="0" xfId="1" applyNumberFormat="1" applyFont="1" applyAlignment="1">
      <alignment shrinkToFit="1"/>
    </xf>
    <xf numFmtId="4" fontId="33" fillId="0" borderId="0" xfId="1" applyNumberFormat="1" applyFont="1" applyBorder="1"/>
    <xf numFmtId="0" fontId="22" fillId="0" borderId="0" xfId="1" applyFont="1" applyBorder="1"/>
    <xf numFmtId="0" fontId="22" fillId="0" borderId="0" xfId="1" applyFont="1" applyBorder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4" fillId="0" borderId="0" xfId="1" applyFont="1" applyBorder="1"/>
    <xf numFmtId="0" fontId="22" fillId="0" borderId="4" xfId="1" applyFont="1" applyBorder="1" applyAlignment="1">
      <alignment shrinkToFit="1"/>
    </xf>
    <xf numFmtId="0" fontId="22" fillId="0" borderId="4" xfId="1" applyFont="1" applyBorder="1" applyAlignment="1">
      <alignment horizontal="right" shrinkToFit="1"/>
    </xf>
    <xf numFmtId="0" fontId="6" fillId="0" borderId="4" xfId="1" applyFont="1" applyBorder="1"/>
    <xf numFmtId="0" fontId="32" fillId="0" borderId="4" xfId="1" applyFont="1" applyBorder="1"/>
    <xf numFmtId="0" fontId="32" fillId="0" borderId="5" xfId="1" applyFont="1" applyBorder="1"/>
    <xf numFmtId="0" fontId="2" fillId="0" borderId="0" xfId="1" applyFont="1" applyFill="1"/>
    <xf numFmtId="4" fontId="8" fillId="0" borderId="20" xfId="1" applyNumberFormat="1" applyFont="1" applyFill="1" applyBorder="1" applyAlignment="1">
      <alignment shrinkToFit="1"/>
    </xf>
    <xf numFmtId="0" fontId="15" fillId="0" borderId="20" xfId="1" applyFont="1" applyFill="1" applyBorder="1"/>
    <xf numFmtId="0" fontId="8" fillId="0" borderId="20" xfId="1" applyFont="1" applyFill="1" applyBorder="1"/>
    <xf numFmtId="0" fontId="8" fillId="0" borderId="12" xfId="1" applyFont="1" applyFill="1" applyBorder="1"/>
    <xf numFmtId="4" fontId="10" fillId="0" borderId="24" xfId="1" applyNumberFormat="1" applyFont="1" applyBorder="1" applyAlignment="1">
      <alignment shrinkToFit="1"/>
    </xf>
    <xf numFmtId="0" fontId="2" fillId="0" borderId="26" xfId="1" applyFont="1" applyBorder="1"/>
    <xf numFmtId="0" fontId="2" fillId="0" borderId="19" xfId="1" applyFont="1" applyBorder="1"/>
    <xf numFmtId="4" fontId="10" fillId="0" borderId="32" xfId="1" applyNumberFormat="1" applyFont="1" applyBorder="1" applyAlignment="1">
      <alignment shrinkToFit="1"/>
    </xf>
    <xf numFmtId="4" fontId="10" fillId="0" borderId="33" xfId="1" applyNumberFormat="1" applyFont="1" applyBorder="1" applyAlignment="1">
      <alignment shrinkToFit="1"/>
    </xf>
    <xf numFmtId="4" fontId="10" fillId="0" borderId="29" xfId="1" applyNumberFormat="1" applyFont="1" applyBorder="1" applyAlignment="1">
      <alignment shrinkToFit="1"/>
    </xf>
    <xf numFmtId="0" fontId="6" fillId="0" borderId="27" xfId="1" applyFont="1" applyBorder="1"/>
    <xf numFmtId="0" fontId="6" fillId="0" borderId="34" xfId="1" applyFont="1" applyBorder="1"/>
    <xf numFmtId="0" fontId="2" fillId="0" borderId="36" xfId="1" applyFont="1" applyBorder="1"/>
    <xf numFmtId="0" fontId="2" fillId="0" borderId="29" xfId="1" applyFont="1" applyBorder="1"/>
    <xf numFmtId="10" fontId="10" fillId="0" borderId="38" xfId="1" applyNumberFormat="1" applyFont="1" applyFill="1" applyBorder="1" applyAlignment="1">
      <alignment shrinkToFit="1"/>
    </xf>
    <xf numFmtId="0" fontId="10" fillId="0" borderId="40" xfId="1" applyFont="1" applyBorder="1" applyAlignment="1">
      <alignment shrinkToFit="1"/>
    </xf>
    <xf numFmtId="4" fontId="10" fillId="0" borderId="41" xfId="1" applyNumberFormat="1" applyFont="1" applyBorder="1" applyAlignment="1">
      <alignment shrinkToFit="1"/>
    </xf>
    <xf numFmtId="0" fontId="6" fillId="0" borderId="37" xfId="1" applyFont="1" applyBorder="1"/>
    <xf numFmtId="0" fontId="6" fillId="0" borderId="42" xfId="1" applyFont="1" applyBorder="1"/>
    <xf numFmtId="0" fontId="2" fillId="0" borderId="44" xfId="1" applyFont="1" applyBorder="1"/>
    <xf numFmtId="0" fontId="2" fillId="0" borderId="38" xfId="1" applyFont="1" applyBorder="1"/>
    <xf numFmtId="0" fontId="31" fillId="0" borderId="0" xfId="1" applyFont="1"/>
    <xf numFmtId="4" fontId="10" fillId="0" borderId="40" xfId="1" applyNumberFormat="1" applyFont="1" applyBorder="1" applyAlignment="1">
      <alignment shrinkToFit="1"/>
    </xf>
    <xf numFmtId="0" fontId="32" fillId="0" borderId="45" xfId="1" applyFont="1" applyBorder="1"/>
    <xf numFmtId="0" fontId="32" fillId="0" borderId="46" xfId="1" applyFont="1" applyBorder="1"/>
    <xf numFmtId="0" fontId="2" fillId="0" borderId="23" xfId="1" applyFont="1" applyFill="1" applyBorder="1"/>
    <xf numFmtId="0" fontId="2" fillId="0" borderId="24" xfId="1" applyFont="1" applyFill="1" applyBorder="1"/>
    <xf numFmtId="0" fontId="15" fillId="0" borderId="15" xfId="1" applyFont="1" applyFill="1" applyBorder="1"/>
    <xf numFmtId="0" fontId="15" fillId="0" borderId="49" xfId="1" applyFont="1" applyFill="1" applyBorder="1"/>
    <xf numFmtId="0" fontId="24" fillId="0" borderId="50" xfId="1" applyFont="1" applyFill="1" applyBorder="1"/>
    <xf numFmtId="0" fontId="7" fillId="0" borderId="26" xfId="1" applyFont="1" applyFill="1" applyBorder="1"/>
    <xf numFmtId="0" fontId="7" fillId="0" borderId="5" xfId="1" applyFont="1" applyFill="1" applyBorder="1"/>
    <xf numFmtId="0" fontId="15" fillId="0" borderId="10" xfId="1" applyFont="1" applyFill="1" applyBorder="1"/>
    <xf numFmtId="0" fontId="15" fillId="0" borderId="54" xfId="1" applyFont="1" applyFill="1" applyBorder="1"/>
    <xf numFmtId="0" fontId="24" fillId="0" borderId="55" xfId="1" applyFont="1" applyFill="1" applyBorder="1"/>
    <xf numFmtId="0" fontId="7" fillId="0" borderId="56" xfId="1" applyFont="1" applyFill="1" applyBorder="1"/>
    <xf numFmtId="0" fontId="7" fillId="0" borderId="12" xfId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Fill="1" applyBorder="1"/>
    <xf numFmtId="0" fontId="34" fillId="0" borderId="0" xfId="1" applyFont="1"/>
    <xf numFmtId="0" fontId="35" fillId="0" borderId="0" xfId="1" applyFont="1"/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3" fillId="0" borderId="0" xfId="1" applyFont="1" applyAlignment="1">
      <alignment horizontal="right"/>
    </xf>
    <xf numFmtId="0" fontId="7" fillId="0" borderId="0" xfId="1" applyFont="1" applyProtection="1">
      <protection hidden="1"/>
    </xf>
    <xf numFmtId="4" fontId="2" fillId="0" borderId="58" xfId="1" applyNumberFormat="1" applyFont="1" applyFill="1" applyBorder="1" applyAlignment="1" applyProtection="1">
      <alignment shrinkToFit="1"/>
      <protection hidden="1"/>
    </xf>
    <xf numFmtId="4" fontId="2" fillId="0" borderId="59" xfId="1" applyNumberFormat="1" applyFont="1" applyFill="1" applyBorder="1" applyAlignment="1" applyProtection="1">
      <alignment shrinkToFit="1"/>
      <protection hidden="1"/>
    </xf>
    <xf numFmtId="4" fontId="2" fillId="0" borderId="7" xfId="1" applyNumberFormat="1" applyFont="1" applyFill="1" applyBorder="1" applyAlignment="1" applyProtection="1">
      <alignment shrinkToFit="1"/>
      <protection hidden="1"/>
    </xf>
    <xf numFmtId="4" fontId="2" fillId="0" borderId="61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62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Alignment="1">
      <alignment shrinkToFit="1"/>
    </xf>
    <xf numFmtId="0" fontId="39" fillId="0" borderId="0" xfId="1" applyFont="1"/>
    <xf numFmtId="4" fontId="28" fillId="0" borderId="0" xfId="1" applyNumberFormat="1" applyFont="1" applyFill="1" applyBorder="1" applyAlignment="1" applyProtection="1">
      <alignment shrinkToFit="1"/>
      <protection hidden="1"/>
    </xf>
    <xf numFmtId="4" fontId="10" fillId="0" borderId="29" xfId="1" applyNumberFormat="1" applyFont="1" applyFill="1" applyBorder="1" applyAlignment="1">
      <alignment shrinkToFit="1"/>
    </xf>
    <xf numFmtId="4" fontId="10" fillId="0" borderId="63" xfId="1" applyNumberFormat="1" applyFont="1" applyFill="1" applyBorder="1" applyAlignment="1">
      <alignment shrinkToFit="1"/>
    </xf>
    <xf numFmtId="10" fontId="10" fillId="0" borderId="64" xfId="1" applyNumberFormat="1" applyFont="1" applyFill="1" applyBorder="1" applyAlignment="1">
      <alignment shrinkToFit="1"/>
    </xf>
    <xf numFmtId="4" fontId="10" fillId="0" borderId="63" xfId="1" applyNumberFormat="1" applyFont="1" applyBorder="1" applyAlignment="1">
      <alignment shrinkToFit="1"/>
    </xf>
    <xf numFmtId="0" fontId="10" fillId="0" borderId="2" xfId="1" applyFont="1" applyFill="1" applyBorder="1" applyProtection="1"/>
    <xf numFmtId="0" fontId="7" fillId="0" borderId="19" xfId="1" applyFont="1" applyFill="1" applyBorder="1"/>
    <xf numFmtId="0" fontId="7" fillId="0" borderId="65" xfId="1" applyFont="1" applyFill="1" applyBorder="1"/>
    <xf numFmtId="0" fontId="24" fillId="0" borderId="66" xfId="1" applyFont="1" applyFill="1" applyBorder="1"/>
    <xf numFmtId="0" fontId="15" fillId="0" borderId="67" xfId="1" applyFont="1" applyFill="1" applyBorder="1"/>
    <xf numFmtId="0" fontId="24" fillId="0" borderId="68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4" fontId="10" fillId="0" borderId="64" xfId="1" applyNumberFormat="1" applyFont="1" applyBorder="1" applyAlignment="1">
      <alignment shrinkToFit="1"/>
    </xf>
    <xf numFmtId="0" fontId="10" fillId="0" borderId="74" xfId="1" applyFont="1" applyFill="1" applyBorder="1" applyProtection="1"/>
    <xf numFmtId="0" fontId="2" fillId="0" borderId="77" xfId="1" applyFont="1" applyFill="1" applyBorder="1" applyAlignment="1">
      <alignment vertical="justify" wrapText="1"/>
    </xf>
    <xf numFmtId="0" fontId="2" fillId="0" borderId="16" xfId="1" applyFont="1" applyFill="1" applyBorder="1" applyAlignment="1">
      <alignment vertical="justify" wrapText="1"/>
    </xf>
    <xf numFmtId="0" fontId="10" fillId="0" borderId="64" xfId="1" applyFont="1" applyBorder="1" applyAlignment="1">
      <alignment shrinkToFit="1"/>
    </xf>
    <xf numFmtId="4" fontId="10" fillId="0" borderId="16" xfId="1" applyNumberFormat="1" applyFont="1" applyBorder="1" applyAlignment="1">
      <alignment shrinkToFit="1"/>
    </xf>
    <xf numFmtId="0" fontId="2" fillId="0" borderId="4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4" fontId="10" fillId="0" borderId="30" xfId="1" applyNumberFormat="1" applyFont="1" applyBorder="1" applyAlignment="1">
      <alignment shrinkToFit="1"/>
    </xf>
    <xf numFmtId="4" fontId="10" fillId="0" borderId="39" xfId="1" applyNumberFormat="1" applyFont="1" applyBorder="1" applyAlignment="1">
      <alignment shrinkToFit="1"/>
    </xf>
    <xf numFmtId="0" fontId="10" fillId="0" borderId="39" xfId="1" applyFont="1" applyBorder="1" applyAlignment="1">
      <alignment shrinkToFit="1"/>
    </xf>
    <xf numFmtId="4" fontId="10" fillId="0" borderId="79" xfId="1" applyNumberFormat="1" applyFont="1" applyBorder="1" applyAlignment="1">
      <alignment shrinkToFit="1"/>
    </xf>
    <xf numFmtId="4" fontId="10" fillId="0" borderId="80" xfId="1" applyNumberFormat="1" applyFont="1" applyBorder="1" applyAlignment="1">
      <alignment shrinkToFit="1"/>
    </xf>
    <xf numFmtId="0" fontId="22" fillId="0" borderId="48" xfId="1" applyFont="1" applyBorder="1" applyAlignment="1">
      <alignment shrinkToFit="1"/>
    </xf>
    <xf numFmtId="0" fontId="22" fillId="0" borderId="16" xfId="1" applyFont="1" applyBorder="1" applyAlignment="1">
      <alignment shrinkToFit="1"/>
    </xf>
    <xf numFmtId="4" fontId="22" fillId="0" borderId="0" xfId="1" applyNumberFormat="1" applyFont="1" applyBorder="1" applyAlignment="1">
      <alignment horizontal="right" shrinkToFit="1"/>
    </xf>
    <xf numFmtId="4" fontId="10" fillId="0" borderId="21" xfId="1" applyNumberFormat="1" applyFont="1" applyBorder="1" applyAlignment="1">
      <alignment horizontal="right" shrinkToFit="1"/>
    </xf>
    <xf numFmtId="4" fontId="10" fillId="0" borderId="64" xfId="1" applyNumberFormat="1" applyFont="1" applyBorder="1" applyAlignment="1">
      <alignment horizontal="right" shrinkToFit="1"/>
    </xf>
    <xf numFmtId="0" fontId="10" fillId="0" borderId="64" xfId="1" applyFont="1" applyBorder="1" applyAlignment="1">
      <alignment horizontal="right" shrinkToFit="1"/>
    </xf>
    <xf numFmtId="4" fontId="10" fillId="0" borderId="16" xfId="1" applyNumberFormat="1" applyFont="1" applyBorder="1" applyAlignment="1">
      <alignment horizontal="right" shrinkToFit="1"/>
    </xf>
    <xf numFmtId="4" fontId="10" fillId="0" borderId="30" xfId="1" applyNumberFormat="1" applyFont="1" applyBorder="1" applyAlignment="1">
      <alignment horizontal="right" shrinkToFit="1"/>
    </xf>
    <xf numFmtId="4" fontId="10" fillId="0" borderId="39" xfId="1" applyNumberFormat="1" applyFont="1" applyBorder="1" applyAlignment="1">
      <alignment horizontal="right" shrinkToFit="1"/>
    </xf>
    <xf numFmtId="4" fontId="10" fillId="0" borderId="70" xfId="1" applyNumberFormat="1" applyFont="1" applyBorder="1" applyAlignment="1">
      <alignment horizontal="right" shrinkToFit="1"/>
    </xf>
    <xf numFmtId="0" fontId="2" fillId="0" borderId="0" xfId="1" applyAlignment="1" applyProtection="1">
      <alignment horizontal="left"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7" fillId="0" borderId="0" xfId="1" applyFont="1" applyAlignment="1" applyProtection="1">
      <protection hidden="1"/>
    </xf>
    <xf numFmtId="4" fontId="7" fillId="0" borderId="0" xfId="1" applyNumberFormat="1" applyFont="1" applyBorder="1"/>
    <xf numFmtId="4" fontId="2" fillId="0" borderId="0" xfId="1" applyNumberFormat="1" applyFont="1" applyBorder="1"/>
    <xf numFmtId="4" fontId="7" fillId="0" borderId="73" xfId="1" applyNumberFormat="1" applyFont="1" applyFill="1" applyBorder="1" applyAlignment="1">
      <alignment shrinkToFit="1"/>
    </xf>
    <xf numFmtId="4" fontId="7" fillId="0" borderId="11" xfId="1" applyNumberFormat="1" applyFont="1" applyFill="1" applyBorder="1" applyAlignment="1">
      <alignment shrinkToFit="1"/>
    </xf>
    <xf numFmtId="4" fontId="7" fillId="0" borderId="71" xfId="1" applyNumberFormat="1" applyFont="1" applyFill="1" applyBorder="1" applyAlignment="1">
      <alignment shrinkToFit="1"/>
    </xf>
    <xf numFmtId="4" fontId="7" fillId="0" borderId="10" xfId="1" applyNumberFormat="1" applyFont="1" applyFill="1" applyBorder="1" applyAlignment="1">
      <alignment shrinkToFit="1"/>
    </xf>
    <xf numFmtId="10" fontId="10" fillId="0" borderId="19" xfId="1" applyNumberFormat="1" applyFont="1" applyFill="1" applyBorder="1" applyAlignment="1">
      <alignment shrinkToFit="1"/>
    </xf>
    <xf numFmtId="10" fontId="10" fillId="0" borderId="18" xfId="1" applyNumberFormat="1" applyFont="1" applyFill="1" applyBorder="1" applyAlignment="1">
      <alignment shrinkToFit="1"/>
    </xf>
    <xf numFmtId="4" fontId="2" fillId="0" borderId="0" xfId="1" applyNumberFormat="1"/>
    <xf numFmtId="4" fontId="33" fillId="0" borderId="0" xfId="1" applyNumberFormat="1" applyFont="1" applyBorder="1" applyAlignment="1">
      <alignment shrinkToFit="1"/>
    </xf>
    <xf numFmtId="0" fontId="7" fillId="0" borderId="19" xfId="1" applyFont="1" applyFill="1" applyBorder="1" applyAlignment="1">
      <alignment vertical="justify" wrapText="1"/>
    </xf>
    <xf numFmtId="4" fontId="8" fillId="0" borderId="22" xfId="1" applyNumberFormat="1" applyFont="1" applyBorder="1" applyAlignment="1">
      <alignment vertical="center" shrinkToFit="1"/>
    </xf>
    <xf numFmtId="4" fontId="7" fillId="0" borderId="75" xfId="1" applyNumberFormat="1" applyFont="1" applyBorder="1" applyAlignment="1">
      <alignment shrinkToFit="1"/>
    </xf>
    <xf numFmtId="4" fontId="7" fillId="0" borderId="21" xfId="1" applyNumberFormat="1" applyFont="1" applyBorder="1" applyAlignment="1">
      <alignment shrinkToFit="1"/>
    </xf>
    <xf numFmtId="4" fontId="7" fillId="0" borderId="76" xfId="1" applyNumberFormat="1" applyFont="1" applyBorder="1" applyAlignment="1">
      <alignment shrinkToFit="1"/>
    </xf>
    <xf numFmtId="4" fontId="7" fillId="0" borderId="76" xfId="1" applyNumberFormat="1" applyFont="1" applyBorder="1" applyAlignment="1">
      <alignment vertical="center" shrinkToFit="1"/>
    </xf>
    <xf numFmtId="4" fontId="7" fillId="0" borderId="31" xfId="1" applyNumberFormat="1" applyFont="1" applyBorder="1" applyAlignment="1">
      <alignment shrinkToFit="1"/>
    </xf>
    <xf numFmtId="0" fontId="6" fillId="0" borderId="70" xfId="1" applyFont="1" applyFill="1" applyBorder="1" applyAlignment="1">
      <alignment horizontal="left" vertical="top"/>
    </xf>
    <xf numFmtId="4" fontId="10" fillId="0" borderId="0" xfId="1" applyNumberFormat="1" applyFont="1" applyBorder="1" applyAlignment="1">
      <alignment horizontal="right"/>
    </xf>
    <xf numFmtId="4" fontId="10" fillId="0" borderId="30" xfId="1" applyNumberFormat="1" applyFont="1" applyFill="1" applyBorder="1" applyAlignment="1">
      <alignment shrinkToFit="1"/>
    </xf>
    <xf numFmtId="10" fontId="10" fillId="0" borderId="39" xfId="1" applyNumberFormat="1" applyFont="1" applyFill="1" applyBorder="1" applyAlignment="1">
      <alignment shrinkToFit="1"/>
    </xf>
    <xf numFmtId="0" fontId="42" fillId="0" borderId="83" xfId="0" applyFont="1" applyBorder="1" applyAlignment="1">
      <alignment horizontal="justify" vertical="top"/>
    </xf>
    <xf numFmtId="0" fontId="24" fillId="0" borderId="53" xfId="1" applyFont="1" applyFill="1" applyBorder="1" applyAlignment="1">
      <alignment horizontal="center" vertical="top"/>
    </xf>
    <xf numFmtId="0" fontId="24" fillId="0" borderId="52" xfId="1" applyFont="1" applyFill="1" applyBorder="1" applyAlignment="1">
      <alignment horizontal="center" vertical="top"/>
    </xf>
    <xf numFmtId="4" fontId="7" fillId="0" borderId="14" xfId="1" applyNumberFormat="1" applyFont="1" applyFill="1" applyBorder="1" applyAlignment="1">
      <alignment shrinkToFit="1"/>
    </xf>
    <xf numFmtId="4" fontId="7" fillId="0" borderId="58" xfId="1" applyNumberFormat="1" applyFont="1" applyFill="1" applyBorder="1" applyAlignment="1">
      <alignment shrinkToFit="1"/>
    </xf>
    <xf numFmtId="4" fontId="7" fillId="0" borderId="59" xfId="1" applyNumberFormat="1" applyFont="1" applyFill="1" applyBorder="1" applyAlignment="1">
      <alignment shrinkToFit="1"/>
    </xf>
    <xf numFmtId="4" fontId="18" fillId="0" borderId="1" xfId="1" applyNumberFormat="1" applyFont="1" applyBorder="1" applyAlignment="1">
      <alignment shrinkToFit="1"/>
    </xf>
    <xf numFmtId="0" fontId="12" fillId="0" borderId="72" xfId="1" applyFont="1" applyBorder="1" applyAlignment="1">
      <alignment shrinkToFit="1"/>
    </xf>
    <xf numFmtId="4" fontId="27" fillId="0" borderId="15" xfId="1" applyNumberFormat="1" applyFont="1" applyBorder="1" applyAlignment="1">
      <alignment shrinkToFit="1"/>
    </xf>
    <xf numFmtId="4" fontId="44" fillId="0" borderId="0" xfId="1" applyNumberFormat="1" applyFont="1" applyFill="1" applyBorder="1" applyAlignment="1" applyProtection="1">
      <alignment shrinkToFit="1"/>
      <protection hidden="1"/>
    </xf>
    <xf numFmtId="4" fontId="28" fillId="0" borderId="0" xfId="1" applyNumberFormat="1" applyFont="1" applyBorder="1" applyAlignment="1" applyProtection="1">
      <alignment shrinkToFit="1"/>
      <protection hidden="1"/>
    </xf>
    <xf numFmtId="0" fontId="12" fillId="2" borderId="0" xfId="1" applyFont="1" applyFill="1" applyBorder="1" applyAlignment="1" applyProtection="1">
      <protection hidden="1"/>
    </xf>
    <xf numFmtId="0" fontId="2" fillId="0" borderId="0" xfId="1" applyFont="1" applyAlignment="1" applyProtection="1">
      <protection hidden="1"/>
    </xf>
    <xf numFmtId="4" fontId="28" fillId="0" borderId="57" xfId="1" applyNumberFormat="1" applyFont="1" applyFill="1" applyBorder="1" applyAlignment="1" applyProtection="1">
      <alignment shrinkToFit="1"/>
      <protection hidden="1"/>
    </xf>
    <xf numFmtId="4" fontId="28" fillId="0" borderId="60" xfId="1" applyNumberFormat="1" applyFont="1" applyFill="1" applyBorder="1" applyAlignment="1" applyProtection="1">
      <alignment shrinkToFit="1"/>
      <protection hidden="1"/>
    </xf>
    <xf numFmtId="4" fontId="44" fillId="0" borderId="3" xfId="1" applyNumberFormat="1" applyFont="1" applyFill="1" applyBorder="1" applyAlignment="1" applyProtection="1">
      <alignment shrinkToFit="1"/>
      <protection hidden="1"/>
    </xf>
    <xf numFmtId="4" fontId="3" fillId="0" borderId="0" xfId="1" applyNumberFormat="1" applyFont="1" applyBorder="1" applyProtection="1">
      <protection hidden="1"/>
    </xf>
    <xf numFmtId="4" fontId="28" fillId="0" borderId="58" xfId="1" applyNumberFormat="1" applyFont="1" applyFill="1" applyBorder="1" applyAlignment="1" applyProtection="1">
      <alignment shrinkToFit="1"/>
      <protection hidden="1"/>
    </xf>
    <xf numFmtId="4" fontId="28" fillId="0" borderId="7" xfId="1" applyNumberFormat="1" applyFont="1" applyFill="1" applyBorder="1" applyAlignment="1" applyProtection="1">
      <alignment shrinkToFit="1"/>
      <protection hidden="1"/>
    </xf>
    <xf numFmtId="4" fontId="44" fillId="0" borderId="2" xfId="1" applyNumberFormat="1" applyFont="1" applyFill="1" applyBorder="1" applyAlignment="1" applyProtection="1">
      <alignment shrinkToFit="1"/>
      <protection hidden="1"/>
    </xf>
    <xf numFmtId="4" fontId="28" fillId="0" borderId="12" xfId="1" applyNumberFormat="1" applyFont="1" applyBorder="1" applyAlignment="1" applyProtection="1">
      <alignment shrinkToFit="1"/>
      <protection hidden="1"/>
    </xf>
    <xf numFmtId="4" fontId="28" fillId="0" borderId="8" xfId="1" applyNumberFormat="1" applyFont="1" applyBorder="1" applyAlignment="1" applyProtection="1">
      <alignment shrinkToFit="1"/>
      <protection hidden="1"/>
    </xf>
    <xf numFmtId="4" fontId="45" fillId="0" borderId="3" xfId="1" applyNumberFormat="1" applyFont="1" applyBorder="1" applyAlignment="1" applyProtection="1">
      <alignment shrinkToFit="1"/>
      <protection hidden="1"/>
    </xf>
    <xf numFmtId="4" fontId="28" fillId="0" borderId="11" xfId="1" applyNumberFormat="1" applyFont="1" applyBorder="1" applyAlignment="1" applyProtection="1">
      <alignment shrinkToFit="1"/>
      <protection hidden="1"/>
    </xf>
    <xf numFmtId="4" fontId="28" fillId="0" borderId="7" xfId="1" applyNumberFormat="1" applyFont="1" applyBorder="1" applyAlignment="1" applyProtection="1">
      <alignment shrinkToFit="1"/>
      <protection hidden="1"/>
    </xf>
    <xf numFmtId="4" fontId="45" fillId="0" borderId="2" xfId="1" applyNumberFormat="1" applyFont="1" applyBorder="1" applyAlignment="1" applyProtection="1">
      <alignment shrinkToFit="1"/>
      <protection hidden="1"/>
    </xf>
    <xf numFmtId="4" fontId="28" fillId="0" borderId="6" xfId="1" applyNumberFormat="1" applyFont="1" applyBorder="1" applyAlignment="1" applyProtection="1">
      <alignment shrinkToFit="1"/>
      <protection hidden="1"/>
    </xf>
    <xf numFmtId="4" fontId="28" fillId="0" borderId="61" xfId="1" applyNumberFormat="1" applyFont="1" applyFill="1" applyBorder="1" applyAlignment="1" applyProtection="1">
      <alignment shrinkToFit="1"/>
      <protection hidden="1"/>
    </xf>
    <xf numFmtId="0" fontId="6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2" fillId="0" borderId="0" xfId="1" applyNumberFormat="1" applyFont="1" applyBorder="1" applyAlignment="1" applyProtection="1">
      <alignment horizontal="center"/>
      <protection hidden="1"/>
    </xf>
    <xf numFmtId="0" fontId="46" fillId="2" borderId="0" xfId="1" applyFont="1" applyFill="1" applyBorder="1" applyProtection="1">
      <protection hidden="1"/>
    </xf>
    <xf numFmtId="0" fontId="15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7" fillId="0" borderId="0" xfId="1" applyFont="1" applyBorder="1" applyProtection="1">
      <protection hidden="1"/>
    </xf>
    <xf numFmtId="0" fontId="47" fillId="0" borderId="0" xfId="1" applyFont="1" applyBorder="1" applyProtection="1">
      <protection hidden="1"/>
    </xf>
    <xf numFmtId="0" fontId="18" fillId="0" borderId="0" xfId="1" applyFont="1" applyProtection="1">
      <protection hidden="1"/>
    </xf>
    <xf numFmtId="4" fontId="18" fillId="0" borderId="0" xfId="1" applyNumberFormat="1" applyFont="1" applyProtection="1">
      <protection hidden="1"/>
    </xf>
    <xf numFmtId="4" fontId="15" fillId="2" borderId="0" xfId="1" applyNumberFormat="1" applyFont="1" applyFill="1" applyBorder="1" applyAlignment="1" applyProtection="1">
      <alignment horizontal="right" shrinkToFit="1"/>
      <protection hidden="1"/>
    </xf>
    <xf numFmtId="4" fontId="46" fillId="2" borderId="0" xfId="1" applyNumberFormat="1" applyFont="1" applyFill="1" applyBorder="1" applyAlignment="1" applyProtection="1">
      <alignment horizontal="right" shrinkToFit="1"/>
      <protection hidden="1"/>
    </xf>
    <xf numFmtId="4" fontId="18" fillId="0" borderId="0" xfId="1" applyNumberFormat="1" applyFont="1" applyBorder="1" applyAlignment="1" applyProtection="1">
      <alignment shrinkToFit="1"/>
      <protection hidden="1"/>
    </xf>
    <xf numFmtId="0" fontId="47" fillId="2" borderId="0" xfId="1" applyFont="1" applyFill="1" applyBorder="1" applyProtection="1">
      <protection hidden="1"/>
    </xf>
    <xf numFmtId="4" fontId="7" fillId="0" borderId="0" xfId="1" applyNumberFormat="1" applyFont="1" applyBorder="1" applyAlignment="1" applyProtection="1">
      <alignment shrinkToFit="1"/>
      <protection hidden="1"/>
    </xf>
    <xf numFmtId="4" fontId="48" fillId="0" borderId="0" xfId="1" applyNumberFormat="1" applyFont="1" applyFill="1" applyBorder="1" applyAlignment="1" applyProtection="1">
      <alignment shrinkToFit="1"/>
      <protection hidden="1"/>
    </xf>
    <xf numFmtId="4" fontId="49" fillId="0" borderId="0" xfId="1" applyNumberFormat="1" applyFont="1" applyFill="1" applyBorder="1" applyAlignment="1" applyProtection="1">
      <alignment shrinkToFit="1"/>
      <protection hidden="1"/>
    </xf>
    <xf numFmtId="4" fontId="6" fillId="2" borderId="0" xfId="1" applyNumberFormat="1" applyFont="1" applyFill="1" applyBorder="1" applyAlignment="1" applyProtection="1">
      <alignment shrinkToFit="1"/>
      <protection hidden="1"/>
    </xf>
    <xf numFmtId="0" fontId="6" fillId="0" borderId="0" xfId="1" applyFont="1" applyFill="1" applyBorder="1" applyProtection="1"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0" fontId="18" fillId="0" borderId="0" xfId="1" applyFont="1"/>
    <xf numFmtId="4" fontId="18" fillId="0" borderId="0" xfId="1" applyNumberFormat="1" applyFont="1"/>
    <xf numFmtId="4" fontId="18" fillId="0" borderId="0" xfId="1" applyNumberFormat="1" applyFont="1" applyFill="1" applyBorder="1" applyAlignment="1" applyProtection="1">
      <alignment shrinkToFit="1"/>
      <protection hidden="1"/>
    </xf>
    <xf numFmtId="0" fontId="24" fillId="0" borderId="2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center"/>
    </xf>
    <xf numFmtId="0" fontId="2" fillId="0" borderId="4" xfId="1" applyFont="1" applyFill="1" applyBorder="1"/>
    <xf numFmtId="4" fontId="10" fillId="0" borderId="28" xfId="1" applyNumberFormat="1" applyFont="1" applyBorder="1" applyAlignment="1">
      <alignment shrinkToFit="1"/>
    </xf>
    <xf numFmtId="4" fontId="10" fillId="0" borderId="21" xfId="1" applyNumberFormat="1" applyFont="1" applyBorder="1" applyAlignment="1">
      <alignment shrinkToFit="1"/>
    </xf>
    <xf numFmtId="4" fontId="10" fillId="0" borderId="85" xfId="1" applyNumberFormat="1" applyFont="1" applyBorder="1" applyAlignment="1">
      <alignment shrinkToFit="1"/>
    </xf>
    <xf numFmtId="0" fontId="15" fillId="0" borderId="17" xfId="1" applyFont="1" applyFill="1" applyBorder="1"/>
    <xf numFmtId="0" fontId="6" fillId="0" borderId="17" xfId="1" applyFont="1" applyBorder="1"/>
    <xf numFmtId="0" fontId="6" fillId="0" borderId="15" xfId="1" applyFont="1" applyBorder="1"/>
    <xf numFmtId="0" fontId="10" fillId="0" borderId="4" xfId="1" applyFont="1" applyFill="1" applyBorder="1" applyAlignment="1">
      <alignment vertical="justify" wrapText="1"/>
    </xf>
    <xf numFmtId="0" fontId="7" fillId="3" borderId="0" xfId="1" applyFont="1" applyFill="1"/>
    <xf numFmtId="0" fontId="2" fillId="3" borderId="0" xfId="1" applyFont="1" applyFill="1"/>
    <xf numFmtId="4" fontId="7" fillId="3" borderId="0" xfId="1" applyNumberFormat="1" applyFont="1" applyFill="1"/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4" fontId="47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Alignment="1">
      <alignment shrinkToFit="1"/>
    </xf>
    <xf numFmtId="4" fontId="2" fillId="0" borderId="12" xfId="1" applyNumberFormat="1" applyFont="1" applyBorder="1" applyAlignment="1" applyProtection="1">
      <alignment shrinkToFit="1"/>
      <protection hidden="1"/>
    </xf>
    <xf numFmtId="4" fontId="2" fillId="0" borderId="8" xfId="1" applyNumberFormat="1" applyFont="1" applyBorder="1" applyAlignment="1" applyProtection="1">
      <alignment shrinkToFit="1"/>
      <protection hidden="1"/>
    </xf>
    <xf numFmtId="4" fontId="8" fillId="0" borderId="3" xfId="1" applyNumberFormat="1" applyFont="1" applyBorder="1" applyAlignment="1" applyProtection="1">
      <alignment shrinkToFit="1"/>
      <protection hidden="1"/>
    </xf>
    <xf numFmtId="4" fontId="2" fillId="0" borderId="6" xfId="1" applyNumberFormat="1" applyFont="1" applyFill="1" applyBorder="1" applyAlignment="1" applyProtection="1">
      <alignment shrinkToFit="1"/>
      <protection hidden="1"/>
    </xf>
    <xf numFmtId="0" fontId="53" fillId="4" borderId="0" xfId="1" applyFont="1" applyFill="1"/>
    <xf numFmtId="4" fontId="53" fillId="4" borderId="0" xfId="1" applyNumberFormat="1" applyFont="1" applyFill="1"/>
    <xf numFmtId="4" fontId="55" fillId="4" borderId="0" xfId="1" applyNumberFormat="1" applyFont="1" applyFill="1"/>
    <xf numFmtId="4" fontId="7" fillId="4" borderId="0" xfId="1" applyNumberFormat="1" applyFont="1" applyFill="1"/>
    <xf numFmtId="0" fontId="3" fillId="0" borderId="0" xfId="1" applyFont="1" applyBorder="1" applyAlignment="1">
      <alignment horizontal="left" indent="15" shrinkToFit="1"/>
    </xf>
    <xf numFmtId="0" fontId="3" fillId="0" borderId="0" xfId="1" applyFont="1" applyAlignment="1">
      <alignment horizontal="left" indent="15" shrinkToFit="1"/>
    </xf>
    <xf numFmtId="0" fontId="3" fillId="0" borderId="0" xfId="1" applyFont="1" applyBorder="1" applyAlignment="1">
      <alignment horizontal="right" shrinkToFit="1"/>
    </xf>
    <xf numFmtId="0" fontId="3" fillId="0" borderId="0" xfId="1" applyFont="1" applyAlignment="1">
      <alignment horizontal="right" shrinkToFit="1"/>
    </xf>
    <xf numFmtId="0" fontId="32" fillId="0" borderId="0" xfId="1" applyFont="1" applyAlignment="1">
      <alignment horizontal="left" indent="15"/>
    </xf>
    <xf numFmtId="0" fontId="0" fillId="0" borderId="0" xfId="0" applyAlignment="1">
      <alignment horizontal="left" indent="15"/>
    </xf>
    <xf numFmtId="0" fontId="32" fillId="0" borderId="0" xfId="1" applyFont="1" applyBorder="1" applyAlignment="1"/>
    <xf numFmtId="0" fontId="2" fillId="0" borderId="0" xfId="1" applyFont="1" applyBorder="1" applyAlignment="1"/>
    <xf numFmtId="0" fontId="3" fillId="0" borderId="0" xfId="1" applyFont="1" applyBorder="1" applyAlignment="1">
      <alignment horizontal="left" vertical="top" indent="15" shrinkToFit="1"/>
    </xf>
    <xf numFmtId="0" fontId="3" fillId="0" borderId="0" xfId="1" applyFont="1" applyAlignment="1">
      <alignment horizontal="left" vertical="top" indent="15" shrinkToFit="1"/>
    </xf>
    <xf numFmtId="0" fontId="37" fillId="0" borderId="0" xfId="1" applyFont="1" applyAlignment="1"/>
    <xf numFmtId="0" fontId="28" fillId="0" borderId="0" xfId="1" applyFont="1" applyAlignment="1"/>
    <xf numFmtId="0" fontId="24" fillId="0" borderId="14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41" fillId="0" borderId="78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2" fillId="0" borderId="81" xfId="1" applyFont="1" applyFill="1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7" fillId="0" borderId="14" xfId="1" applyFont="1" applyFill="1" applyBorder="1" applyAlignment="1">
      <alignment horizontal="center" vertical="justify"/>
    </xf>
    <xf numFmtId="0" fontId="38" fillId="0" borderId="13" xfId="0" applyFont="1" applyBorder="1" applyAlignment="1">
      <alignment horizontal="center" vertical="justify"/>
    </xf>
    <xf numFmtId="0" fontId="38" fillId="0" borderId="51" xfId="0" applyFont="1" applyBorder="1" applyAlignment="1">
      <alignment horizontal="center" vertical="justify"/>
    </xf>
    <xf numFmtId="49" fontId="32" fillId="0" borderId="0" xfId="0" applyNumberFormat="1" applyFont="1" applyFill="1" applyAlignment="1">
      <alignment horizontal="left" wrapText="1" shrinkToFit="1"/>
    </xf>
    <xf numFmtId="0" fontId="0" fillId="0" borderId="0" xfId="0" applyAlignment="1">
      <alignment shrinkToFit="1"/>
    </xf>
    <xf numFmtId="0" fontId="18" fillId="0" borderId="74" xfId="1" applyFont="1" applyBorder="1" applyAlignment="1">
      <alignment horizontal="right" shrinkToFit="1"/>
    </xf>
    <xf numFmtId="0" fontId="43" fillId="0" borderId="84" xfId="0" applyFont="1" applyBorder="1" applyAlignment="1">
      <alignment horizontal="right" shrinkToFit="1"/>
    </xf>
    <xf numFmtId="0" fontId="32" fillId="0" borderId="47" xfId="1" applyFont="1" applyBorder="1" applyAlignment="1">
      <alignment vertical="justify" wrapText="1"/>
    </xf>
    <xf numFmtId="0" fontId="2" fillId="0" borderId="43" xfId="1" applyFont="1" applyBorder="1" applyAlignment="1">
      <alignment vertical="justify" wrapText="1"/>
    </xf>
    <xf numFmtId="0" fontId="32" fillId="0" borderId="35" xfId="1" applyFont="1" applyBorder="1" applyAlignment="1">
      <alignment vertical="top" wrapText="1"/>
    </xf>
    <xf numFmtId="0" fontId="2" fillId="0" borderId="43" xfId="1" applyFont="1" applyBorder="1" applyAlignment="1">
      <alignment vertical="top" wrapText="1"/>
    </xf>
    <xf numFmtId="0" fontId="32" fillId="0" borderId="35" xfId="1" applyFont="1" applyBorder="1" applyAlignment="1">
      <alignment wrapText="1"/>
    </xf>
    <xf numFmtId="0" fontId="2" fillId="0" borderId="43" xfId="1" applyFont="1" applyBorder="1" applyAlignment="1">
      <alignment wrapText="1"/>
    </xf>
    <xf numFmtId="0" fontId="2" fillId="0" borderId="25" xfId="1" applyFont="1" applyBorder="1" applyAlignment="1">
      <alignment wrapText="1"/>
    </xf>
    <xf numFmtId="0" fontId="2" fillId="0" borderId="0" xfId="1" applyAlignment="1" applyProtection="1">
      <alignment shrinkToFi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7" fillId="0" borderId="0" xfId="1" applyFont="1" applyAlignment="1" applyProtection="1">
      <protection hidden="1"/>
    </xf>
    <xf numFmtId="0" fontId="10" fillId="0" borderId="0" xfId="1" applyFont="1" applyAlignment="1" applyProtection="1">
      <alignment horizontal="left" shrinkToFit="1"/>
      <protection hidden="1"/>
    </xf>
    <xf numFmtId="0" fontId="27" fillId="0" borderId="0" xfId="1" applyFont="1" applyAlignment="1" applyProtection="1">
      <alignment horizontal="left" shrinkToFit="1"/>
      <protection hidden="1"/>
    </xf>
    <xf numFmtId="0" fontId="2" fillId="0" borderId="0" xfId="1" applyAlignment="1" applyProtection="1">
      <alignment horizontal="left" shrinkToFit="1"/>
      <protection hidden="1"/>
    </xf>
    <xf numFmtId="0" fontId="2" fillId="0" borderId="18" xfId="1" applyFont="1" applyBorder="1" applyAlignment="1" applyProtection="1">
      <alignment vertical="justify"/>
      <protection hidden="1"/>
    </xf>
    <xf numFmtId="0" fontId="2" fillId="2" borderId="0" xfId="1" applyFont="1" applyFill="1" applyBorder="1" applyAlignment="1" applyProtection="1">
      <alignment horizontal="justify" vertical="top" wrapText="1" shrinkToFit="1"/>
      <protection hidden="1"/>
    </xf>
    <xf numFmtId="0" fontId="2" fillId="0" borderId="0" xfId="1" applyFont="1" applyAlignment="1" applyProtection="1">
      <alignment horizontal="justify" vertical="top" wrapText="1" shrinkToFi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/>
      <protection hidden="1"/>
    </xf>
    <xf numFmtId="0" fontId="18" fillId="2" borderId="0" xfId="1" applyFont="1" applyFill="1" applyBorder="1" applyAlignment="1" applyProtection="1">
      <alignment shrinkToFit="1" readingOrder="1"/>
      <protection hidden="1"/>
    </xf>
    <xf numFmtId="0" fontId="2" fillId="0" borderId="0" xfId="1" applyFont="1" applyAlignment="1">
      <alignment shrinkToFit="1" readingOrder="1"/>
    </xf>
    <xf numFmtId="0" fontId="15" fillId="2" borderId="0" xfId="1" applyFont="1" applyFill="1" applyBorder="1" applyAlignment="1" applyProtection="1">
      <alignment shrinkToFit="1"/>
      <protection hidden="1"/>
    </xf>
    <xf numFmtId="0" fontId="40" fillId="0" borderId="0" xfId="0" applyFont="1" applyAlignment="1">
      <alignment shrinkToFit="1"/>
    </xf>
    <xf numFmtId="0" fontId="16" fillId="0" borderId="0" xfId="1" applyFont="1" applyAlignment="1" applyProtection="1">
      <alignment shrinkToFit="1"/>
      <protection hidden="1"/>
    </xf>
    <xf numFmtId="0" fontId="1" fillId="0" borderId="0" xfId="0" applyFont="1" applyAlignment="1">
      <alignment shrinkToFit="1"/>
    </xf>
    <xf numFmtId="0" fontId="12" fillId="2" borderId="0" xfId="1" applyFont="1" applyFill="1" applyBorder="1" applyAlignment="1" applyProtection="1">
      <alignment wrapText="1" shrinkToFit="1"/>
      <protection hidden="1"/>
    </xf>
    <xf numFmtId="0" fontId="2" fillId="0" borderId="0" xfId="1" applyFont="1" applyAlignment="1" applyProtection="1">
      <alignment wrapText="1" shrinkToFit="1"/>
      <protection hidden="1"/>
    </xf>
    <xf numFmtId="0" fontId="2" fillId="2" borderId="0" xfId="1" applyFont="1" applyFill="1" applyBorder="1" applyAlignment="1" applyProtection="1">
      <alignment horizontal="justify" vertical="justify" wrapText="1" shrinkToFit="1"/>
      <protection hidden="1"/>
    </xf>
    <xf numFmtId="0" fontId="2" fillId="0" borderId="0" xfId="1" applyFont="1" applyAlignment="1" applyProtection="1">
      <alignment horizontal="justify" vertical="justify" wrapText="1" shrinkToFit="1"/>
      <protection hidden="1"/>
    </xf>
    <xf numFmtId="0" fontId="6" fillId="2" borderId="0" xfId="1" applyFont="1" applyFill="1" applyBorder="1" applyAlignment="1" applyProtection="1">
      <alignment horizontal="justify" wrapText="1" shrinkToFit="1"/>
      <protection hidden="1"/>
    </xf>
    <xf numFmtId="0" fontId="15" fillId="0" borderId="0" xfId="1" applyFont="1" applyAlignment="1" applyProtection="1">
      <alignment horizontal="justify" wrapText="1" shrinkToFit="1"/>
      <protection hidden="1"/>
    </xf>
    <xf numFmtId="0" fontId="2" fillId="0" borderId="0" xfId="1" applyAlignment="1">
      <alignment shrinkToFit="1" readingOrder="1"/>
    </xf>
    <xf numFmtId="0" fontId="2" fillId="0" borderId="0" xfId="1" applyFont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53" fillId="4" borderId="0" xfId="1" applyFont="1" applyFill="1" applyBorder="1" applyAlignment="1" applyProtection="1">
      <alignment horizontal="left" vertical="top" wrapText="1" shrinkToFit="1"/>
      <protection hidden="1"/>
    </xf>
    <xf numFmtId="0" fontId="52" fillId="4" borderId="0" xfId="0" applyFont="1" applyFill="1" applyAlignment="1">
      <alignment horizontal="left" vertical="top" wrapText="1" shrinkToFit="1"/>
    </xf>
  </cellXfs>
  <cellStyles count="15">
    <cellStyle name="měny 2" xfId="13"/>
    <cellStyle name="Normální" xfId="0" builtinId="0"/>
    <cellStyle name="normální 10" xfId="2"/>
    <cellStyle name="Normální 2" xfId="1"/>
    <cellStyle name="normální 2 2" xfId="3"/>
    <cellStyle name="Normální 2 3" xfId="14"/>
    <cellStyle name="normální 3" xfId="4"/>
    <cellStyle name="normální 3 2" xfId="5"/>
    <cellStyle name="normální 4" xfId="6"/>
    <cellStyle name="normální 5" xfId="7"/>
    <cellStyle name="normální 6" xfId="8"/>
    <cellStyle name="normální 6 2" xfId="9"/>
    <cellStyle name="normální 7" xfId="10"/>
    <cellStyle name="normální 8" xfId="11"/>
    <cellStyle name="Normální 9" xfId="12"/>
  </cellStyles>
  <dxfs count="134"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  <dxf>
      <font>
        <condense val="0"/>
        <extend val="0"/>
        <color indexed="48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703"/>
  <sheetViews>
    <sheetView tabSelected="1" zoomScaleNormal="100" workbookViewId="0">
      <selection activeCell="F34" sqref="F34"/>
    </sheetView>
  </sheetViews>
  <sheetFormatPr defaultRowHeight="12.75" x14ac:dyDescent="0.2"/>
  <cols>
    <col min="1" max="2" width="5.85546875" style="123" customWidth="1"/>
    <col min="3" max="3" width="50.7109375" style="124" customWidth="1"/>
    <col min="4" max="4" width="14.85546875" style="124" customWidth="1"/>
    <col min="5" max="5" width="19.7109375" style="124" customWidth="1"/>
    <col min="6" max="7" width="12.7109375" style="123" customWidth="1"/>
    <col min="8" max="8" width="7.42578125" style="123" customWidth="1"/>
    <col min="9" max="9" width="11.5703125" style="123" customWidth="1"/>
    <col min="10" max="10" width="10.5703125" style="123" customWidth="1"/>
    <col min="11" max="11" width="11.7109375" style="123" customWidth="1"/>
    <col min="12" max="12" width="12" style="123" customWidth="1"/>
    <col min="13" max="14" width="11.7109375" style="123" customWidth="1"/>
    <col min="15" max="15" width="17.85546875" style="123" customWidth="1"/>
    <col min="16" max="16" width="23.7109375" style="123" hidden="1" customWidth="1"/>
    <col min="17" max="17" width="10.140625" style="123" bestFit="1" customWidth="1"/>
    <col min="18" max="16384" width="9.140625" style="123"/>
  </cols>
  <sheetData>
    <row r="1" spans="1:17" ht="20.25" x14ac:dyDescent="0.3">
      <c r="A1" s="345" t="s">
        <v>86</v>
      </c>
      <c r="B1" s="345"/>
      <c r="C1" s="346"/>
      <c r="D1" s="346"/>
      <c r="E1" s="346"/>
      <c r="O1" s="187" t="s">
        <v>85</v>
      </c>
    </row>
    <row r="2" spans="1:17" ht="15" x14ac:dyDescent="0.25">
      <c r="A2" s="357" t="s">
        <v>127</v>
      </c>
      <c r="B2" s="358"/>
      <c r="C2" s="358"/>
      <c r="D2" s="358"/>
      <c r="E2" s="358"/>
    </row>
    <row r="3" spans="1:17" ht="14.25" x14ac:dyDescent="0.2">
      <c r="A3" s="186"/>
      <c r="B3" s="186"/>
      <c r="C3" s="143"/>
      <c r="E3" s="185"/>
    </row>
    <row r="4" spans="1:17" x14ac:dyDescent="0.2">
      <c r="C4" s="123"/>
      <c r="M4" s="127"/>
    </row>
    <row r="5" spans="1:17" s="182" customFormat="1" ht="20.25" x14ac:dyDescent="0.3">
      <c r="A5" s="184" t="s">
        <v>87</v>
      </c>
      <c r="B5" s="183"/>
      <c r="C5" s="125"/>
      <c r="D5" s="124"/>
      <c r="E5" s="124"/>
      <c r="F5" s="123"/>
      <c r="G5" s="123"/>
      <c r="H5" s="123"/>
      <c r="I5" s="123"/>
      <c r="J5" s="123"/>
      <c r="K5" s="123"/>
      <c r="L5" s="123"/>
    </row>
    <row r="6" spans="1:17" ht="13.5" thickBot="1" x14ac:dyDescent="0.25">
      <c r="L6" s="181"/>
      <c r="O6" s="181" t="s">
        <v>50</v>
      </c>
    </row>
    <row r="7" spans="1:17" s="143" customFormat="1" ht="32.1" customHeight="1" thickTop="1" x14ac:dyDescent="0.25">
      <c r="A7" s="180" t="s">
        <v>44</v>
      </c>
      <c r="B7" s="179" t="s">
        <v>84</v>
      </c>
      <c r="C7" s="178" t="s">
        <v>83</v>
      </c>
      <c r="D7" s="177" t="s">
        <v>82</v>
      </c>
      <c r="E7" s="176"/>
      <c r="F7" s="310" t="s">
        <v>34</v>
      </c>
      <c r="G7" s="258" t="s">
        <v>33</v>
      </c>
      <c r="H7" s="259" t="s">
        <v>81</v>
      </c>
      <c r="I7" s="347" t="s">
        <v>80</v>
      </c>
      <c r="J7" s="348"/>
      <c r="K7" s="348"/>
      <c r="L7" s="349"/>
      <c r="M7" s="354" t="s">
        <v>111</v>
      </c>
      <c r="N7" s="355"/>
      <c r="O7" s="356"/>
      <c r="P7" s="143" t="s">
        <v>14</v>
      </c>
    </row>
    <row r="8" spans="1:17" s="143" customFormat="1" ht="42.75" customHeight="1" x14ac:dyDescent="0.25">
      <c r="A8" s="203"/>
      <c r="B8" s="204"/>
      <c r="C8" s="205"/>
      <c r="D8" s="206"/>
      <c r="E8" s="316"/>
      <c r="F8" s="311"/>
      <c r="G8" s="207"/>
      <c r="H8" s="208"/>
      <c r="I8" s="246" t="s">
        <v>105</v>
      </c>
      <c r="J8" s="211" t="s">
        <v>108</v>
      </c>
      <c r="K8" s="350" t="s">
        <v>106</v>
      </c>
      <c r="L8" s="351"/>
      <c r="M8" s="352" t="s">
        <v>109</v>
      </c>
      <c r="N8" s="353"/>
      <c r="O8" s="257" t="s">
        <v>110</v>
      </c>
    </row>
    <row r="9" spans="1:17" s="143" customFormat="1" ht="27" customHeight="1" thickBot="1" x14ac:dyDescent="0.3">
      <c r="A9" s="175"/>
      <c r="B9" s="174"/>
      <c r="C9" s="173"/>
      <c r="D9" s="172"/>
      <c r="E9" s="171"/>
      <c r="F9" s="312"/>
      <c r="G9" s="170"/>
      <c r="H9" s="169"/>
      <c r="I9" s="319" t="s">
        <v>126</v>
      </c>
      <c r="J9" s="212"/>
      <c r="K9" s="215" t="s">
        <v>79</v>
      </c>
      <c r="L9" s="216" t="s">
        <v>78</v>
      </c>
      <c r="M9" s="210" t="s">
        <v>4</v>
      </c>
      <c r="N9" s="202" t="s">
        <v>77</v>
      </c>
      <c r="O9" s="253"/>
    </row>
    <row r="10" spans="1:17" ht="18" customHeight="1" thickTop="1" x14ac:dyDescent="0.2">
      <c r="A10" s="157" t="s">
        <v>76</v>
      </c>
      <c r="B10" s="156">
        <v>3523</v>
      </c>
      <c r="C10" s="361" t="s">
        <v>75</v>
      </c>
      <c r="D10" s="155" t="s">
        <v>74</v>
      </c>
      <c r="E10" s="154" t="s">
        <v>73</v>
      </c>
      <c r="F10" s="313">
        <f>'1. OLÚ Paseka'!G16</f>
        <v>170202938.27999997</v>
      </c>
      <c r="G10" s="152">
        <f>'1. OLÚ Paseka'!G18</f>
        <v>170414666.22000003</v>
      </c>
      <c r="H10" s="151">
        <f>'1. OLÚ Paseka'!G22</f>
        <v>0</v>
      </c>
      <c r="I10" s="248">
        <f>G10-F10-H10</f>
        <v>211727.94000005722</v>
      </c>
      <c r="J10" s="201">
        <v>0</v>
      </c>
      <c r="K10" s="254">
        <f>IF((I10-J10)&lt;0,"0",(I10-J10))</f>
        <v>211727.94000005722</v>
      </c>
      <c r="L10" s="217" t="str">
        <f>IF((I10-J10)&gt;0,"0",(I10-J10))</f>
        <v>0</v>
      </c>
      <c r="M10" s="198">
        <f>'1. OLÚ Paseka'!G30</f>
        <v>0</v>
      </c>
      <c r="N10" s="199">
        <f>'1. OLÚ Paseka'!G31</f>
        <v>211727.94</v>
      </c>
      <c r="O10" s="255">
        <v>0</v>
      </c>
      <c r="P10" s="123" t="s">
        <v>55</v>
      </c>
      <c r="Q10" s="127"/>
    </row>
    <row r="11" spans="1:17" x14ac:dyDescent="0.2">
      <c r="A11" s="164"/>
      <c r="B11" s="163"/>
      <c r="C11" s="362"/>
      <c r="D11" s="162"/>
      <c r="E11" s="161"/>
      <c r="F11" s="314"/>
      <c r="G11" s="160"/>
      <c r="H11" s="166"/>
      <c r="I11" s="249"/>
      <c r="J11" s="209"/>
      <c r="K11" s="225"/>
      <c r="L11" s="218"/>
      <c r="M11" s="158"/>
      <c r="N11" s="200"/>
      <c r="O11" s="256"/>
    </row>
    <row r="12" spans="1:17" ht="18" customHeight="1" x14ac:dyDescent="0.2">
      <c r="A12" s="157" t="s">
        <v>72</v>
      </c>
      <c r="B12" s="156">
        <v>3523</v>
      </c>
      <c r="C12" s="168" t="s">
        <v>71</v>
      </c>
      <c r="D12" s="155" t="s">
        <v>70</v>
      </c>
      <c r="E12" s="154" t="s">
        <v>69</v>
      </c>
      <c r="F12" s="313">
        <f>'2. OLÚ Moravský Beroun'!G16</f>
        <v>60176971.839999996</v>
      </c>
      <c r="G12" s="152">
        <f>'2. OLÚ Moravský Beroun'!G18</f>
        <v>60407439.06000001</v>
      </c>
      <c r="H12" s="151">
        <f>'2. OLÚ Moravský Beroun'!G22</f>
        <v>0</v>
      </c>
      <c r="I12" s="248">
        <f>G12-F12-H12</f>
        <v>230467.22000001371</v>
      </c>
      <c r="J12" s="201">
        <f>'2. OLÚ Moravský Beroun'!G26</f>
        <v>0</v>
      </c>
      <c r="K12" s="254">
        <f>IF((I12-J12)&lt;0,"0 ",(I12-J12))</f>
        <v>230467.22000001371</v>
      </c>
      <c r="L12" s="217" t="str">
        <f>IF((I12-J12)&gt;0,"0 ",(I12-J12))</f>
        <v xml:space="preserve">0 </v>
      </c>
      <c r="M12" s="153">
        <f>'2. OLÚ Moravský Beroun'!G30</f>
        <v>0</v>
      </c>
      <c r="N12" s="201">
        <f>'2. OLÚ Moravský Beroun'!G31</f>
        <v>230467.22</v>
      </c>
      <c r="O12" s="217">
        <v>0</v>
      </c>
      <c r="P12" s="123" t="s">
        <v>55</v>
      </c>
      <c r="Q12" s="127"/>
    </row>
    <row r="13" spans="1:17" ht="15" x14ac:dyDescent="0.2">
      <c r="A13" s="164"/>
      <c r="B13" s="163"/>
      <c r="C13" s="167" t="s">
        <v>68</v>
      </c>
      <c r="D13" s="162"/>
      <c r="E13" s="161"/>
      <c r="F13" s="314"/>
      <c r="G13" s="160"/>
      <c r="H13" s="166"/>
      <c r="I13" s="250"/>
      <c r="J13" s="209"/>
      <c r="K13" s="226"/>
      <c r="L13" s="218"/>
      <c r="M13" s="158"/>
      <c r="N13" s="200"/>
      <c r="O13" s="256"/>
    </row>
    <row r="14" spans="1:17" ht="18" customHeight="1" x14ac:dyDescent="0.2">
      <c r="A14" s="157" t="s">
        <v>67</v>
      </c>
      <c r="B14" s="156">
        <v>3529</v>
      </c>
      <c r="C14" s="363" t="s">
        <v>104</v>
      </c>
      <c r="D14" s="155" t="s">
        <v>66</v>
      </c>
      <c r="E14" s="154" t="s">
        <v>65</v>
      </c>
      <c r="F14" s="313">
        <f>'3. Dětské centrum Ostrůvek'!G16</f>
        <v>37546324.840000011</v>
      </c>
      <c r="G14" s="152">
        <f>'3. Dětské centrum Ostrůvek'!G18</f>
        <v>37582789.640000001</v>
      </c>
      <c r="H14" s="151">
        <f>'3. Dětské centrum Ostrůvek'!G22</f>
        <v>0</v>
      </c>
      <c r="I14" s="248">
        <f>G14-F14-H14</f>
        <v>36464.799999989569</v>
      </c>
      <c r="J14" s="201">
        <f>'3. Dětské centrum Ostrůvek'!G26</f>
        <v>48946</v>
      </c>
      <c r="K14" s="254" t="str">
        <f>IF((I14-J14)&lt;0,"0",(I14-J14))</f>
        <v>0</v>
      </c>
      <c r="L14" s="217">
        <f>IF((I14-J14)&gt;0,"0",(I14-J14))</f>
        <v>-12481.200000010431</v>
      </c>
      <c r="M14" s="153">
        <f>'3. Dětské centrum Ostrůvek'!G30</f>
        <v>0</v>
      </c>
      <c r="N14" s="201">
        <f>'3. Dětské centrum Ostrůvek'!G31</f>
        <v>0</v>
      </c>
      <c r="O14" s="217">
        <v>0</v>
      </c>
      <c r="P14" s="123" t="s">
        <v>55</v>
      </c>
      <c r="Q14" s="127"/>
    </row>
    <row r="15" spans="1:17" x14ac:dyDescent="0.2">
      <c r="A15" s="164"/>
      <c r="B15" s="163"/>
      <c r="C15" s="364"/>
      <c r="D15" s="162"/>
      <c r="E15" s="161"/>
      <c r="F15" s="314"/>
      <c r="G15" s="160"/>
      <c r="H15" s="166"/>
      <c r="I15" s="250"/>
      <c r="J15" s="209"/>
      <c r="K15" s="226"/>
      <c r="L15" s="219"/>
      <c r="M15" s="158"/>
      <c r="N15" s="200"/>
      <c r="O15" s="256"/>
    </row>
    <row r="16" spans="1:17" ht="18" customHeight="1" x14ac:dyDescent="0.2">
      <c r="A16" s="157" t="s">
        <v>64</v>
      </c>
      <c r="B16" s="156">
        <v>3529</v>
      </c>
      <c r="C16" s="365" t="s">
        <v>63</v>
      </c>
      <c r="D16" s="155" t="s">
        <v>62</v>
      </c>
      <c r="E16" s="154" t="s">
        <v>61</v>
      </c>
      <c r="F16" s="313">
        <f>'4. Dětské centrum Pavučinka'!G16</f>
        <v>27051684.93</v>
      </c>
      <c r="G16" s="152">
        <f>'4. Dětské centrum Pavučinka'!G18</f>
        <v>27106493.620000001</v>
      </c>
      <c r="H16" s="151">
        <v>0</v>
      </c>
      <c r="I16" s="248">
        <f>G16-F16-H16</f>
        <v>54808.690000001341</v>
      </c>
      <c r="J16" s="201">
        <f>'4. Dětské centrum Pavučinka'!G26</f>
        <v>0</v>
      </c>
      <c r="K16" s="254">
        <f>IF((I16-J16)&lt;0," ",(I16-J16))</f>
        <v>54808.690000001341</v>
      </c>
      <c r="L16" s="229" t="str">
        <f>IF((I16-J16)&gt;0,"0 ",(I16-J16))</f>
        <v xml:space="preserve">0 </v>
      </c>
      <c r="M16" s="153">
        <f>'4. Dětské centrum Pavučinka'!G30</f>
        <v>0</v>
      </c>
      <c r="N16" s="201">
        <f>'4. Dětské centrum Pavučinka'!G31</f>
        <v>54808.69</v>
      </c>
      <c r="O16" s="217">
        <v>0</v>
      </c>
      <c r="P16" s="165" t="s">
        <v>60</v>
      </c>
      <c r="Q16" s="127"/>
    </row>
    <row r="17" spans="1:18" x14ac:dyDescent="0.2">
      <c r="A17" s="164"/>
      <c r="B17" s="163"/>
      <c r="C17" s="366"/>
      <c r="D17" s="162"/>
      <c r="E17" s="161"/>
      <c r="F17" s="314"/>
      <c r="G17" s="160"/>
      <c r="H17" s="159"/>
      <c r="I17" s="251"/>
      <c r="J17" s="213"/>
      <c r="K17" s="227"/>
      <c r="L17" s="230"/>
      <c r="M17" s="158"/>
      <c r="N17" s="200"/>
      <c r="O17" s="256"/>
    </row>
    <row r="18" spans="1:18" ht="18" customHeight="1" x14ac:dyDescent="0.2">
      <c r="A18" s="157" t="s">
        <v>59</v>
      </c>
      <c r="B18" s="156">
        <v>3533</v>
      </c>
      <c r="C18" s="365" t="s">
        <v>58</v>
      </c>
      <c r="D18" s="155" t="s">
        <v>57</v>
      </c>
      <c r="E18" s="154" t="s">
        <v>56</v>
      </c>
      <c r="F18" s="313">
        <f>'5. Zdravot. záchr. Olomouc'!G16</f>
        <v>267953938.30999997</v>
      </c>
      <c r="G18" s="152">
        <f>'5. Zdravot. záchr. Olomouc'!G18</f>
        <v>268708901.99999994</v>
      </c>
      <c r="H18" s="220">
        <f>'5. Zdravot. záchr. Olomouc'!G22</f>
        <v>99230</v>
      </c>
      <c r="I18" s="252">
        <f>G18-F18-H18</f>
        <v>655733.68999996781</v>
      </c>
      <c r="J18" s="201">
        <f>'5. Zdravot. záchr. Olomouc'!G26</f>
        <v>0</v>
      </c>
      <c r="K18" s="254">
        <f>IF((I18-J18)&lt;0," ",(I18-J18))</f>
        <v>655733.68999996781</v>
      </c>
      <c r="L18" s="229" t="str">
        <f>IF((I18-J18)&gt;0,"0 ",(I18-J18))</f>
        <v xml:space="preserve">0 </v>
      </c>
      <c r="M18" s="153">
        <v>0</v>
      </c>
      <c r="N18" s="201">
        <f>'5. Zdravot. záchr. Olomouc'!G31</f>
        <v>221761.28</v>
      </c>
      <c r="O18" s="217">
        <f>-'5. Zdravot. záchr. Olomouc'!G33</f>
        <v>433972.41</v>
      </c>
      <c r="P18" s="123" t="s">
        <v>55</v>
      </c>
      <c r="Q18" s="127"/>
    </row>
    <row r="19" spans="1:18" ht="15.75" thickBot="1" x14ac:dyDescent="0.25">
      <c r="A19" s="150"/>
      <c r="B19" s="149"/>
      <c r="C19" s="367"/>
      <c r="D19" s="128"/>
      <c r="E19" s="317"/>
      <c r="F19" s="315"/>
      <c r="G19" s="148"/>
      <c r="H19" s="221"/>
      <c r="I19" s="247"/>
      <c r="J19" s="214"/>
      <c r="K19" s="228"/>
      <c r="L19" s="231"/>
      <c r="M19" s="242"/>
      <c r="N19" s="243"/>
      <c r="O19" s="256"/>
    </row>
    <row r="20" spans="1:18" s="143" customFormat="1" ht="18" customHeight="1" thickTop="1" x14ac:dyDescent="0.25">
      <c r="A20" s="147" t="s">
        <v>54</v>
      </c>
      <c r="B20" s="146"/>
      <c r="C20" s="146"/>
      <c r="D20" s="145"/>
      <c r="E20" s="176"/>
      <c r="F20" s="144">
        <f>SUM(F10:F18)</f>
        <v>562931858.19999993</v>
      </c>
      <c r="G20" s="144">
        <f>SUM(G10:G18)</f>
        <v>564220290.53999996</v>
      </c>
      <c r="H20" s="144">
        <f>SUM(H10:H18)</f>
        <v>99230</v>
      </c>
      <c r="I20" s="238">
        <f>ROUND(SUM(I10:I19),2)</f>
        <v>1189202.3400000001</v>
      </c>
      <c r="J20" s="239">
        <f>SUM(J10:J19)</f>
        <v>48946</v>
      </c>
      <c r="K20" s="240">
        <f>ROUND(K10+K12+K14+K16+K18,2)</f>
        <v>1152737.54</v>
      </c>
      <c r="L20" s="241">
        <f>SUM(L10:L18)</f>
        <v>-12481.200000010431</v>
      </c>
      <c r="M20" s="260">
        <f>+M10+M12+M14+M16+M18</f>
        <v>0</v>
      </c>
      <c r="N20" s="261">
        <f>+N10+N12+N14+N16+N18</f>
        <v>718765.13</v>
      </c>
      <c r="O20" s="262">
        <f>+O10+O12+O14+O16+O18</f>
        <v>433972.41</v>
      </c>
    </row>
    <row r="21" spans="1:18" ht="18" customHeight="1" thickBot="1" x14ac:dyDescent="0.45">
      <c r="A21" s="142"/>
      <c r="B21" s="141"/>
      <c r="C21" s="141"/>
      <c r="D21" s="140"/>
      <c r="E21" s="318"/>
      <c r="F21" s="139"/>
      <c r="G21" s="138"/>
      <c r="H21" s="138"/>
      <c r="I21" s="222"/>
      <c r="J21" s="223"/>
      <c r="K21" s="264" t="s">
        <v>115</v>
      </c>
      <c r="L21" s="265">
        <f>ROUND((L20+K20),2)</f>
        <v>1140256.3400000001</v>
      </c>
      <c r="M21" s="359" t="s">
        <v>112</v>
      </c>
      <c r="N21" s="360"/>
      <c r="O21" s="263">
        <f>N20+O20+M20</f>
        <v>1152737.54</v>
      </c>
    </row>
    <row r="22" spans="1:18" ht="17.25" customHeight="1" thickTop="1" x14ac:dyDescent="0.25">
      <c r="A22" s="135"/>
      <c r="B22" s="135"/>
      <c r="C22" s="135"/>
      <c r="D22" s="135"/>
      <c r="E22" s="135"/>
      <c r="F22" s="134"/>
      <c r="G22" s="133"/>
      <c r="H22" s="133"/>
      <c r="I22" s="133"/>
      <c r="J22" s="133"/>
      <c r="K22" s="133"/>
      <c r="L22" s="245"/>
      <c r="O22" s="127"/>
    </row>
    <row r="23" spans="1:18" ht="15" customHeight="1" x14ac:dyDescent="0.25">
      <c r="A23" s="137" t="s">
        <v>53</v>
      </c>
      <c r="B23" s="137"/>
      <c r="C23" s="135"/>
      <c r="D23" s="135"/>
      <c r="E23" s="135"/>
      <c r="F23" s="224"/>
      <c r="G23" s="133"/>
      <c r="H23" s="133"/>
      <c r="I23" s="133"/>
      <c r="J23" s="133"/>
      <c r="K23" s="133"/>
      <c r="L23" s="132"/>
      <c r="O23" s="127"/>
    </row>
    <row r="24" spans="1:18" ht="12.95" customHeight="1" x14ac:dyDescent="0.2">
      <c r="A24" s="135"/>
      <c r="B24" s="135"/>
      <c r="C24" s="135"/>
      <c r="D24" s="135"/>
      <c r="E24" s="135"/>
      <c r="F24" s="136"/>
      <c r="G24" s="135"/>
      <c r="H24" s="135"/>
      <c r="I24" s="135"/>
      <c r="J24" s="135"/>
      <c r="K24" s="237"/>
      <c r="L24" s="236"/>
      <c r="O24" s="127"/>
      <c r="P24" s="196"/>
      <c r="Q24" s="196"/>
      <c r="R24" s="196"/>
    </row>
    <row r="25" spans="1:18" ht="12.95" customHeight="1" x14ac:dyDescent="0.25">
      <c r="A25" s="129"/>
      <c r="B25" s="129"/>
      <c r="C25" s="129"/>
      <c r="D25" s="128"/>
      <c r="E25" s="128"/>
      <c r="F25" s="134"/>
      <c r="G25" s="133"/>
      <c r="H25" s="133"/>
      <c r="I25" s="133"/>
      <c r="J25" s="133"/>
      <c r="K25" s="133"/>
      <c r="L25" s="132"/>
      <c r="O25" s="127"/>
      <c r="P25" s="196"/>
      <c r="Q25" s="196"/>
      <c r="R25" s="196"/>
    </row>
    <row r="26" spans="1:18" ht="15" x14ac:dyDescent="0.2">
      <c r="A26" s="341" t="s">
        <v>52</v>
      </c>
      <c r="B26" s="341"/>
      <c r="C26" s="342"/>
      <c r="D26" s="342"/>
      <c r="E26" s="128"/>
      <c r="P26" s="196"/>
      <c r="Q26" s="196"/>
      <c r="R26" s="196"/>
    </row>
    <row r="27" spans="1:18" ht="15" x14ac:dyDescent="0.2">
      <c r="A27" s="129"/>
      <c r="B27" s="129"/>
      <c r="C27" s="343" t="s">
        <v>51</v>
      </c>
      <c r="D27" s="344"/>
      <c r="E27" s="344"/>
      <c r="F27" s="131">
        <f>I20</f>
        <v>1189202.3400000001</v>
      </c>
      <c r="G27" s="130" t="s">
        <v>50</v>
      </c>
      <c r="K27" s="127"/>
      <c r="P27" s="196"/>
      <c r="Q27" s="196"/>
      <c r="R27" s="196"/>
    </row>
    <row r="28" spans="1:18" ht="15" x14ac:dyDescent="0.2">
      <c r="A28" s="129"/>
      <c r="B28" s="129"/>
      <c r="C28" s="129"/>
      <c r="D28" s="128"/>
      <c r="E28" s="128"/>
      <c r="F28" s="127"/>
      <c r="P28" s="196"/>
      <c r="Q28" s="196"/>
      <c r="R28" s="196"/>
    </row>
    <row r="29" spans="1:18" ht="15" x14ac:dyDescent="0.2">
      <c r="A29" s="125" t="s">
        <v>113</v>
      </c>
      <c r="B29" s="125"/>
      <c r="C29" s="125"/>
      <c r="F29" s="127">
        <f>F32+F31</f>
        <v>1140256.3399999896</v>
      </c>
      <c r="G29" s="130" t="s">
        <v>50</v>
      </c>
      <c r="P29" s="196"/>
      <c r="Q29" s="196"/>
      <c r="R29" s="196"/>
    </row>
    <row r="30" spans="1:18" ht="15.75" x14ac:dyDescent="0.25">
      <c r="A30" s="125"/>
      <c r="B30" s="125"/>
      <c r="C30" s="339" t="s">
        <v>114</v>
      </c>
      <c r="D30" s="340"/>
      <c r="E30" s="340"/>
      <c r="F30" s="127"/>
      <c r="G30" s="130"/>
      <c r="P30" s="196"/>
      <c r="Q30" s="196"/>
      <c r="R30" s="196"/>
    </row>
    <row r="31" spans="1:18" ht="15" x14ac:dyDescent="0.2">
      <c r="A31" s="125"/>
      <c r="B31" s="125"/>
      <c r="C31" s="335" t="s">
        <v>138</v>
      </c>
      <c r="D31" s="336"/>
      <c r="E31" s="336"/>
      <c r="F31" s="127">
        <f>L20</f>
        <v>-12481.200000010431</v>
      </c>
      <c r="G31" s="123" t="s">
        <v>50</v>
      </c>
      <c r="P31" s="196"/>
      <c r="Q31" s="196"/>
      <c r="R31" s="196"/>
    </row>
    <row r="32" spans="1:18" ht="15" x14ac:dyDescent="0.2">
      <c r="A32" s="125"/>
      <c r="B32" s="125"/>
      <c r="C32" s="335" t="s">
        <v>139</v>
      </c>
      <c r="D32" s="336"/>
      <c r="E32" s="336"/>
      <c r="F32" s="127">
        <f>K20</f>
        <v>1152737.54</v>
      </c>
      <c r="G32" s="123" t="s">
        <v>50</v>
      </c>
      <c r="P32" s="196"/>
      <c r="Q32" s="196"/>
      <c r="R32" s="196"/>
    </row>
    <row r="33" spans="1:18" ht="15" x14ac:dyDescent="0.2">
      <c r="A33" s="125"/>
      <c r="B33" s="125"/>
      <c r="C33" s="337"/>
      <c r="D33" s="338"/>
      <c r="E33" s="338"/>
      <c r="F33" s="127"/>
      <c r="P33" s="196"/>
      <c r="Q33" s="196"/>
      <c r="R33" s="196"/>
    </row>
    <row r="34" spans="1:18" ht="15" x14ac:dyDescent="0.2">
      <c r="A34" s="125"/>
      <c r="B34" s="125"/>
      <c r="C34" s="125"/>
      <c r="P34" s="196"/>
      <c r="Q34" s="196"/>
      <c r="R34" s="196"/>
    </row>
    <row r="35" spans="1:18" ht="15" x14ac:dyDescent="0.2">
      <c r="A35" s="125"/>
      <c r="B35" s="125"/>
      <c r="C35" s="125"/>
      <c r="P35" s="196"/>
      <c r="Q35" s="196"/>
      <c r="R35" s="196"/>
    </row>
    <row r="36" spans="1:18" ht="15" x14ac:dyDescent="0.2">
      <c r="A36" s="125"/>
      <c r="B36" s="125"/>
      <c r="C36" s="125"/>
      <c r="F36" s="127"/>
      <c r="P36" s="196"/>
      <c r="Q36" s="196"/>
      <c r="R36" s="196"/>
    </row>
    <row r="37" spans="1:18" ht="15" x14ac:dyDescent="0.2">
      <c r="A37" s="125"/>
      <c r="B37" s="125"/>
      <c r="C37" s="125"/>
      <c r="P37" s="196"/>
      <c r="Q37" s="196"/>
      <c r="R37" s="196"/>
    </row>
    <row r="38" spans="1:18" ht="15" x14ac:dyDescent="0.2">
      <c r="A38" s="125"/>
      <c r="B38" s="125"/>
      <c r="C38" s="125"/>
      <c r="P38" s="196"/>
      <c r="Q38" s="196"/>
      <c r="R38" s="196"/>
    </row>
    <row r="39" spans="1:18" ht="15" x14ac:dyDescent="0.2">
      <c r="A39" s="125"/>
      <c r="B39" s="125"/>
      <c r="C39" s="125"/>
      <c r="P39" s="196"/>
      <c r="Q39" s="196"/>
      <c r="R39" s="196"/>
    </row>
    <row r="40" spans="1:18" ht="15" x14ac:dyDescent="0.2">
      <c r="A40" s="125"/>
      <c r="B40" s="125"/>
      <c r="C40" s="125"/>
      <c r="P40" s="196"/>
      <c r="Q40" s="196"/>
      <c r="R40" s="196"/>
    </row>
    <row r="41" spans="1:18" ht="15" x14ac:dyDescent="0.2">
      <c r="A41" s="125"/>
      <c r="B41" s="125"/>
      <c r="C41" s="125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ht="15" x14ac:dyDescent="0.2">
      <c r="A42" s="125"/>
      <c r="B42" s="125"/>
      <c r="C42" s="125"/>
      <c r="E42" s="126"/>
    </row>
    <row r="43" spans="1:18" ht="15" x14ac:dyDescent="0.2">
      <c r="A43" s="125"/>
      <c r="B43" s="125"/>
      <c r="C43" s="125"/>
    </row>
    <row r="44" spans="1:18" ht="15" x14ac:dyDescent="0.2">
      <c r="A44" s="125"/>
      <c r="B44" s="125"/>
      <c r="C44" s="125"/>
    </row>
    <row r="45" spans="1:18" ht="15" x14ac:dyDescent="0.2">
      <c r="A45" s="125"/>
      <c r="B45" s="125"/>
      <c r="C45" s="125"/>
    </row>
    <row r="46" spans="1:18" ht="15" x14ac:dyDescent="0.2">
      <c r="A46" s="125"/>
      <c r="B46" s="125"/>
      <c r="C46" s="125"/>
    </row>
    <row r="47" spans="1:18" ht="15" x14ac:dyDescent="0.2">
      <c r="A47" s="125"/>
      <c r="B47" s="125"/>
      <c r="C47" s="125"/>
    </row>
    <row r="48" spans="1:18" ht="15" x14ac:dyDescent="0.2">
      <c r="A48" s="125"/>
      <c r="B48" s="125"/>
      <c r="C48" s="125"/>
    </row>
    <row r="49" spans="1:18" ht="15" x14ac:dyDescent="0.2">
      <c r="A49" s="125"/>
      <c r="B49" s="125"/>
      <c r="C49" s="125"/>
    </row>
    <row r="50" spans="1:18" ht="15" x14ac:dyDescent="0.2">
      <c r="A50" s="125"/>
      <c r="B50" s="125"/>
      <c r="C50" s="125"/>
    </row>
    <row r="51" spans="1:18" ht="15" x14ac:dyDescent="0.2">
      <c r="A51" s="125"/>
      <c r="B51" s="125"/>
      <c r="C51" s="125"/>
    </row>
    <row r="52" spans="1:18" ht="15" x14ac:dyDescent="0.2">
      <c r="A52" s="125"/>
      <c r="B52" s="125"/>
      <c r="C52" s="125"/>
    </row>
    <row r="53" spans="1:18" ht="15" x14ac:dyDescent="0.2">
      <c r="A53" s="125"/>
      <c r="B53" s="125"/>
      <c r="C53" s="125"/>
    </row>
    <row r="54" spans="1:18" ht="15" x14ac:dyDescent="0.2">
      <c r="A54" s="125"/>
      <c r="B54" s="125"/>
      <c r="C54" s="125"/>
    </row>
    <row r="55" spans="1:18" ht="15" x14ac:dyDescent="0.2">
      <c r="A55" s="125"/>
      <c r="B55" s="125"/>
      <c r="C55" s="125"/>
    </row>
    <row r="56" spans="1:18" s="124" customFormat="1" ht="15" x14ac:dyDescent="0.2">
      <c r="A56" s="125"/>
      <c r="B56" s="125"/>
      <c r="C56" s="125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 s="124" customFormat="1" ht="15" x14ac:dyDescent="0.2">
      <c r="A57" s="125"/>
      <c r="B57" s="125"/>
      <c r="C57" s="125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1:18" s="124" customFormat="1" ht="15" x14ac:dyDescent="0.2">
      <c r="A58" s="125"/>
      <c r="B58" s="125"/>
      <c r="C58" s="125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s="124" customFormat="1" ht="15" x14ac:dyDescent="0.2">
      <c r="A59" s="125"/>
      <c r="B59" s="125"/>
      <c r="C59" s="125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s="124" customFormat="1" ht="15" x14ac:dyDescent="0.2">
      <c r="A60" s="125"/>
      <c r="B60" s="125"/>
      <c r="C60" s="125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s="124" customFormat="1" ht="15" x14ac:dyDescent="0.2">
      <c r="A61" s="125"/>
      <c r="B61" s="125"/>
      <c r="C61" s="125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1:18" s="124" customFormat="1" ht="15" x14ac:dyDescent="0.2">
      <c r="A62" s="125"/>
      <c r="B62" s="125"/>
      <c r="C62" s="125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s="124" customFormat="1" ht="15" x14ac:dyDescent="0.2">
      <c r="A63" s="125"/>
      <c r="B63" s="125"/>
      <c r="C63" s="125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1:18" s="124" customFormat="1" ht="15" x14ac:dyDescent="0.2">
      <c r="A64" s="125"/>
      <c r="B64" s="125"/>
      <c r="C64" s="125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1:18" s="124" customFormat="1" ht="15" x14ac:dyDescent="0.2">
      <c r="A65" s="125"/>
      <c r="B65" s="125"/>
      <c r="C65" s="125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1:18" s="124" customFormat="1" ht="15" x14ac:dyDescent="0.2">
      <c r="A66" s="125"/>
      <c r="B66" s="125"/>
      <c r="C66" s="125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1:18" s="124" customFormat="1" ht="15" x14ac:dyDescent="0.2">
      <c r="A67" s="125"/>
      <c r="B67" s="125"/>
      <c r="C67" s="125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1:18" s="124" customFormat="1" ht="15" x14ac:dyDescent="0.2">
      <c r="A68" s="125"/>
      <c r="B68" s="125"/>
      <c r="C68" s="125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1:18" s="124" customFormat="1" ht="15" x14ac:dyDescent="0.2">
      <c r="A69" s="125"/>
      <c r="B69" s="125"/>
      <c r="C69" s="125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1:18" s="124" customFormat="1" ht="15" x14ac:dyDescent="0.2">
      <c r="A70" s="125"/>
      <c r="B70" s="125"/>
      <c r="C70" s="125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1:18" s="124" customFormat="1" ht="15" x14ac:dyDescent="0.2">
      <c r="A71" s="125"/>
      <c r="B71" s="125"/>
      <c r="C71" s="125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124" customFormat="1" ht="15" x14ac:dyDescent="0.2">
      <c r="A72" s="125"/>
      <c r="B72" s="125"/>
      <c r="C72" s="125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1:18" s="124" customFormat="1" ht="15" x14ac:dyDescent="0.2">
      <c r="A73" s="125"/>
      <c r="B73" s="125"/>
      <c r="C73" s="125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s="124" customFormat="1" ht="15" x14ac:dyDescent="0.2">
      <c r="A74" s="125"/>
      <c r="B74" s="125"/>
      <c r="C74" s="125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1:18" s="124" customFormat="1" ht="15" x14ac:dyDescent="0.2">
      <c r="A75" s="125"/>
      <c r="B75" s="125"/>
      <c r="C75" s="125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 s="124" customFormat="1" ht="15" x14ac:dyDescent="0.2">
      <c r="A76" s="125"/>
      <c r="B76" s="125"/>
      <c r="C76" s="125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1:18" s="124" customFormat="1" ht="15" x14ac:dyDescent="0.2">
      <c r="A77" s="125"/>
      <c r="B77" s="125"/>
      <c r="C77" s="125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1:18" s="124" customFormat="1" ht="15" x14ac:dyDescent="0.2">
      <c r="A78" s="125"/>
      <c r="B78" s="125"/>
      <c r="C78" s="125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s="124" customFormat="1" ht="15" x14ac:dyDescent="0.2">
      <c r="A79" s="125"/>
      <c r="B79" s="125"/>
      <c r="C79" s="12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s="124" customFormat="1" ht="15" x14ac:dyDescent="0.2">
      <c r="A80" s="125"/>
      <c r="B80" s="125"/>
      <c r="C80" s="125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1:18" s="124" customFormat="1" ht="15" x14ac:dyDescent="0.2">
      <c r="A81" s="125"/>
      <c r="B81" s="125"/>
      <c r="C81" s="12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1:18" s="124" customFormat="1" ht="15" x14ac:dyDescent="0.2">
      <c r="A82" s="125"/>
      <c r="B82" s="125"/>
      <c r="C82" s="125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1:18" s="124" customFormat="1" ht="15" x14ac:dyDescent="0.2">
      <c r="A83" s="125"/>
      <c r="B83" s="125"/>
      <c r="C83" s="125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1:18" s="124" customFormat="1" ht="15" x14ac:dyDescent="0.2">
      <c r="A84" s="125"/>
      <c r="B84" s="125"/>
      <c r="C84" s="125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1:18" s="124" customFormat="1" ht="15" x14ac:dyDescent="0.2">
      <c r="A85" s="125"/>
      <c r="B85" s="125"/>
      <c r="C85" s="125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1:18" s="124" customFormat="1" ht="15" x14ac:dyDescent="0.2">
      <c r="A86" s="125"/>
      <c r="B86" s="125"/>
      <c r="C86" s="125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1:18" s="124" customFormat="1" ht="15" x14ac:dyDescent="0.2">
      <c r="A87" s="125"/>
      <c r="B87" s="125"/>
      <c r="C87" s="125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1:18" s="124" customFormat="1" ht="15" x14ac:dyDescent="0.2">
      <c r="A88" s="125"/>
      <c r="B88" s="125"/>
      <c r="C88" s="125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1:18" s="124" customFormat="1" ht="15" x14ac:dyDescent="0.2">
      <c r="A89" s="125"/>
      <c r="B89" s="125"/>
      <c r="C89" s="125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1:18" s="124" customFormat="1" ht="15" x14ac:dyDescent="0.2">
      <c r="A90" s="125"/>
      <c r="B90" s="125"/>
      <c r="C90" s="125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1:18" s="124" customFormat="1" ht="15" x14ac:dyDescent="0.2">
      <c r="A91" s="125"/>
      <c r="B91" s="125"/>
      <c r="C91" s="125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1:18" s="124" customFormat="1" ht="15" x14ac:dyDescent="0.2">
      <c r="A92" s="125"/>
      <c r="B92" s="125"/>
      <c r="C92" s="125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1:18" s="124" customFormat="1" ht="15" x14ac:dyDescent="0.2">
      <c r="A93" s="125"/>
      <c r="B93" s="125"/>
      <c r="C93" s="125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s="124" customFormat="1" ht="15" x14ac:dyDescent="0.2">
      <c r="A94" s="125"/>
      <c r="B94" s="125"/>
      <c r="C94" s="125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1:18" s="124" customFormat="1" ht="15" x14ac:dyDescent="0.2">
      <c r="A95" s="125"/>
      <c r="B95" s="125"/>
      <c r="C95" s="125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1:18" s="124" customFormat="1" ht="15" x14ac:dyDescent="0.2">
      <c r="A96" s="125"/>
      <c r="B96" s="125"/>
      <c r="C96" s="125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s="124" customFormat="1" ht="15" x14ac:dyDescent="0.2">
      <c r="A97" s="125"/>
      <c r="B97" s="125"/>
      <c r="C97" s="125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1:18" s="124" customFormat="1" ht="15" x14ac:dyDescent="0.2">
      <c r="A98" s="125"/>
      <c r="B98" s="125"/>
      <c r="C98" s="125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1:18" s="124" customFormat="1" ht="15" x14ac:dyDescent="0.2">
      <c r="A99" s="125"/>
      <c r="B99" s="125"/>
      <c r="C99" s="125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18" s="124" customFormat="1" ht="15" x14ac:dyDescent="0.2">
      <c r="A100" s="125"/>
      <c r="B100" s="125"/>
      <c r="C100" s="125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1:18" s="124" customFormat="1" ht="15" x14ac:dyDescent="0.2">
      <c r="A101" s="125"/>
      <c r="B101" s="125"/>
      <c r="C101" s="125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18" s="124" customFormat="1" ht="15" x14ac:dyDescent="0.2">
      <c r="A102" s="125"/>
      <c r="B102" s="125"/>
      <c r="C102" s="125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1:18" s="124" customFormat="1" ht="15" x14ac:dyDescent="0.2">
      <c r="A103" s="125"/>
      <c r="B103" s="125"/>
      <c r="C103" s="125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1:18" s="124" customFormat="1" ht="15" x14ac:dyDescent="0.2">
      <c r="A104" s="125"/>
      <c r="B104" s="125"/>
      <c r="C104" s="125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1:18" s="124" customFormat="1" ht="15" x14ac:dyDescent="0.2">
      <c r="A105" s="125"/>
      <c r="B105" s="125"/>
      <c r="C105" s="125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1:18" s="124" customFormat="1" ht="15" x14ac:dyDescent="0.2">
      <c r="A106" s="125"/>
      <c r="B106" s="125"/>
      <c r="C106" s="125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1:18" s="124" customFormat="1" ht="15" x14ac:dyDescent="0.2">
      <c r="A107" s="125"/>
      <c r="B107" s="125"/>
      <c r="C107" s="125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1:18" s="124" customFormat="1" ht="15" x14ac:dyDescent="0.2">
      <c r="A108" s="125"/>
      <c r="B108" s="125"/>
      <c r="C108" s="125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1:18" s="124" customFormat="1" ht="15" x14ac:dyDescent="0.2">
      <c r="A109" s="125"/>
      <c r="B109" s="125"/>
      <c r="C109" s="125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1:18" s="124" customFormat="1" ht="15" x14ac:dyDescent="0.2">
      <c r="A110" s="125"/>
      <c r="B110" s="125"/>
      <c r="C110" s="125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1:18" s="124" customFormat="1" ht="15" x14ac:dyDescent="0.2">
      <c r="A111" s="125"/>
      <c r="B111" s="125"/>
      <c r="C111" s="125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1:18" s="124" customFormat="1" ht="15" x14ac:dyDescent="0.2">
      <c r="A112" s="125"/>
      <c r="B112" s="125"/>
      <c r="C112" s="125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1:18" s="124" customFormat="1" ht="15" x14ac:dyDescent="0.2">
      <c r="A113" s="125"/>
      <c r="B113" s="125"/>
      <c r="C113" s="125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1:18" s="124" customFormat="1" ht="15" x14ac:dyDescent="0.2">
      <c r="A114" s="125"/>
      <c r="B114" s="125"/>
      <c r="C114" s="125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1:18" s="124" customFormat="1" ht="15" x14ac:dyDescent="0.2">
      <c r="A115" s="125"/>
      <c r="B115" s="125"/>
      <c r="C115" s="125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1:18" s="124" customFormat="1" ht="15" x14ac:dyDescent="0.2">
      <c r="A116" s="125"/>
      <c r="B116" s="125"/>
      <c r="C116" s="125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1:18" s="124" customFormat="1" ht="15" x14ac:dyDescent="0.2">
      <c r="A117" s="125"/>
      <c r="B117" s="125"/>
      <c r="C117" s="125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1:18" s="124" customFormat="1" ht="15" x14ac:dyDescent="0.2">
      <c r="A118" s="125"/>
      <c r="B118" s="125"/>
      <c r="C118" s="125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1:18" s="124" customFormat="1" ht="15" x14ac:dyDescent="0.2">
      <c r="A119" s="125"/>
      <c r="B119" s="125"/>
      <c r="C119" s="125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1:18" s="124" customFormat="1" ht="15" x14ac:dyDescent="0.2">
      <c r="A120" s="125"/>
      <c r="B120" s="125"/>
      <c r="C120" s="125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1:18" s="124" customFormat="1" ht="15" x14ac:dyDescent="0.2">
      <c r="A121" s="125"/>
      <c r="B121" s="125"/>
      <c r="C121" s="125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1:18" s="124" customFormat="1" ht="15" x14ac:dyDescent="0.2">
      <c r="A122" s="125"/>
      <c r="B122" s="125"/>
      <c r="C122" s="125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1:18" s="124" customFormat="1" ht="15" x14ac:dyDescent="0.2">
      <c r="A123" s="125"/>
      <c r="B123" s="125"/>
      <c r="C123" s="125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1:18" s="124" customFormat="1" ht="15" x14ac:dyDescent="0.2">
      <c r="A124" s="125"/>
      <c r="B124" s="125"/>
      <c r="C124" s="125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1:18" s="124" customFormat="1" ht="15" x14ac:dyDescent="0.2">
      <c r="A125" s="125"/>
      <c r="B125" s="125"/>
      <c r="C125" s="125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1:18" s="124" customFormat="1" ht="15" x14ac:dyDescent="0.2">
      <c r="A126" s="125"/>
      <c r="B126" s="125"/>
      <c r="C126" s="125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1:18" s="124" customFormat="1" ht="15" x14ac:dyDescent="0.2">
      <c r="A127" s="125"/>
      <c r="B127" s="125"/>
      <c r="C127" s="125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1:18" s="124" customFormat="1" ht="15" x14ac:dyDescent="0.2">
      <c r="A128" s="125"/>
      <c r="B128" s="125"/>
      <c r="C128" s="125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1:18" s="124" customFormat="1" ht="15" x14ac:dyDescent="0.2">
      <c r="A129" s="125"/>
      <c r="B129" s="125"/>
      <c r="C129" s="125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1:18" s="124" customFormat="1" ht="15" x14ac:dyDescent="0.2">
      <c r="A130" s="125"/>
      <c r="B130" s="125"/>
      <c r="C130" s="125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1:18" s="124" customFormat="1" ht="15" x14ac:dyDescent="0.2">
      <c r="A131" s="125"/>
      <c r="B131" s="125"/>
      <c r="C131" s="125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1:18" s="124" customFormat="1" ht="15" x14ac:dyDescent="0.2">
      <c r="A132" s="125"/>
      <c r="B132" s="125"/>
      <c r="C132" s="125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1:18" s="124" customFormat="1" ht="15" x14ac:dyDescent="0.2">
      <c r="A133" s="125"/>
      <c r="B133" s="125"/>
      <c r="C133" s="125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1:18" s="124" customFormat="1" ht="15" x14ac:dyDescent="0.2">
      <c r="A134" s="125"/>
      <c r="B134" s="125"/>
      <c r="C134" s="125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1:18" s="124" customFormat="1" ht="15" x14ac:dyDescent="0.2">
      <c r="A135" s="125"/>
      <c r="B135" s="125"/>
      <c r="C135" s="125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1:18" s="124" customFormat="1" ht="15" x14ac:dyDescent="0.2">
      <c r="A136" s="125"/>
      <c r="B136" s="125"/>
      <c r="C136" s="125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1:18" s="124" customFormat="1" ht="15" x14ac:dyDescent="0.2">
      <c r="A137" s="125"/>
      <c r="B137" s="125"/>
      <c r="C137" s="125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1:18" s="124" customFormat="1" ht="15" x14ac:dyDescent="0.2">
      <c r="A138" s="125"/>
      <c r="B138" s="125"/>
      <c r="C138" s="125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1:18" s="124" customFormat="1" ht="15" x14ac:dyDescent="0.2">
      <c r="A139" s="125"/>
      <c r="B139" s="125"/>
      <c r="C139" s="125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1:18" s="124" customFormat="1" ht="15" x14ac:dyDescent="0.2">
      <c r="A140" s="125"/>
      <c r="B140" s="125"/>
      <c r="C140" s="125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1:18" s="124" customFormat="1" ht="15" x14ac:dyDescent="0.2">
      <c r="A141" s="125"/>
      <c r="B141" s="125"/>
      <c r="C141" s="125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1:18" s="124" customFormat="1" ht="15" x14ac:dyDescent="0.2">
      <c r="A142" s="125"/>
      <c r="B142" s="125"/>
      <c r="C142" s="125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1:18" s="124" customFormat="1" ht="15" x14ac:dyDescent="0.2">
      <c r="A143" s="125"/>
      <c r="B143" s="125"/>
      <c r="C143" s="125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1:18" s="124" customFormat="1" ht="15" x14ac:dyDescent="0.2">
      <c r="A144" s="125"/>
      <c r="B144" s="125"/>
      <c r="C144" s="125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1:18" s="124" customFormat="1" ht="15" x14ac:dyDescent="0.2">
      <c r="A145" s="125"/>
      <c r="B145" s="125"/>
      <c r="C145" s="125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1:18" s="124" customFormat="1" ht="15" x14ac:dyDescent="0.2">
      <c r="A146" s="125"/>
      <c r="B146" s="125"/>
      <c r="C146" s="125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1:18" s="124" customFormat="1" ht="15" x14ac:dyDescent="0.2">
      <c r="A147" s="125"/>
      <c r="B147" s="125"/>
      <c r="C147" s="125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1:18" s="124" customFormat="1" ht="15" x14ac:dyDescent="0.2">
      <c r="A148" s="125"/>
      <c r="B148" s="125"/>
      <c r="C148" s="125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1:18" s="124" customFormat="1" ht="15" x14ac:dyDescent="0.2">
      <c r="A149" s="125"/>
      <c r="B149" s="125"/>
      <c r="C149" s="125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1:18" s="124" customFormat="1" ht="15" x14ac:dyDescent="0.2">
      <c r="A150" s="125"/>
      <c r="B150" s="125"/>
      <c r="C150" s="125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1:18" s="124" customFormat="1" ht="15" x14ac:dyDescent="0.2">
      <c r="A151" s="125"/>
      <c r="B151" s="125"/>
      <c r="C151" s="125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1:18" s="124" customFormat="1" ht="15" x14ac:dyDescent="0.2">
      <c r="A152" s="125"/>
      <c r="B152" s="125"/>
      <c r="C152" s="125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1:18" s="124" customFormat="1" ht="15" x14ac:dyDescent="0.2">
      <c r="A153" s="125"/>
      <c r="B153" s="125"/>
      <c r="C153" s="125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1:18" s="124" customFormat="1" ht="15" x14ac:dyDescent="0.2">
      <c r="A154" s="125"/>
      <c r="B154" s="125"/>
      <c r="C154" s="125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1:18" s="124" customFormat="1" ht="15" x14ac:dyDescent="0.2">
      <c r="A155" s="125"/>
      <c r="B155" s="125"/>
      <c r="C155" s="125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1:18" s="124" customFormat="1" ht="15" x14ac:dyDescent="0.2">
      <c r="A156" s="125"/>
      <c r="B156" s="125"/>
      <c r="C156" s="125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1:18" s="124" customFormat="1" ht="15" x14ac:dyDescent="0.2">
      <c r="A157" s="125"/>
      <c r="B157" s="125"/>
      <c r="C157" s="125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1:18" s="124" customFormat="1" ht="15" x14ac:dyDescent="0.2">
      <c r="A158" s="125"/>
      <c r="B158" s="125"/>
      <c r="C158" s="125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1:18" s="124" customFormat="1" ht="15" x14ac:dyDescent="0.2">
      <c r="A159" s="125"/>
      <c r="B159" s="125"/>
      <c r="C159" s="125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1:18" s="124" customFormat="1" ht="15" x14ac:dyDescent="0.2">
      <c r="A160" s="125"/>
      <c r="B160" s="125"/>
      <c r="C160" s="125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1:18" s="124" customFormat="1" ht="15" x14ac:dyDescent="0.2">
      <c r="A161" s="125"/>
      <c r="B161" s="125"/>
      <c r="C161" s="125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1:18" s="124" customFormat="1" ht="15" x14ac:dyDescent="0.2">
      <c r="A162" s="125"/>
      <c r="B162" s="125"/>
      <c r="C162" s="125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1:18" s="124" customFormat="1" ht="15" x14ac:dyDescent="0.2">
      <c r="A163" s="125"/>
      <c r="B163" s="125"/>
      <c r="C163" s="125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1:18" s="124" customFormat="1" ht="15" x14ac:dyDescent="0.2">
      <c r="A164" s="125"/>
      <c r="B164" s="125"/>
      <c r="C164" s="125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1:18" s="124" customFormat="1" ht="15" x14ac:dyDescent="0.2">
      <c r="A165" s="125"/>
      <c r="B165" s="125"/>
      <c r="C165" s="125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1:18" s="124" customFormat="1" ht="15" x14ac:dyDescent="0.2">
      <c r="A166" s="125"/>
      <c r="B166" s="125"/>
      <c r="C166" s="125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1:18" s="124" customFormat="1" ht="15" x14ac:dyDescent="0.2">
      <c r="A167" s="125"/>
      <c r="B167" s="125"/>
      <c r="C167" s="125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18" s="124" customFormat="1" ht="15" x14ac:dyDescent="0.2">
      <c r="A168" s="125"/>
      <c r="B168" s="125"/>
      <c r="C168" s="125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1:18" s="124" customFormat="1" ht="15" x14ac:dyDescent="0.2">
      <c r="A169" s="125"/>
      <c r="B169" s="125"/>
      <c r="C169" s="125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</row>
    <row r="170" spans="1:18" s="124" customFormat="1" ht="15" x14ac:dyDescent="0.2">
      <c r="A170" s="125"/>
      <c r="B170" s="125"/>
      <c r="C170" s="125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</row>
    <row r="171" spans="1:18" s="124" customFormat="1" ht="15" x14ac:dyDescent="0.2">
      <c r="A171" s="125"/>
      <c r="B171" s="125"/>
      <c r="C171" s="125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</row>
    <row r="172" spans="1:18" s="124" customFormat="1" ht="15" x14ac:dyDescent="0.2">
      <c r="A172" s="125"/>
      <c r="B172" s="125"/>
      <c r="C172" s="125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</row>
    <row r="173" spans="1:18" s="124" customFormat="1" ht="15" x14ac:dyDescent="0.2">
      <c r="A173" s="125"/>
      <c r="B173" s="125"/>
      <c r="C173" s="125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</row>
    <row r="174" spans="1:18" s="124" customFormat="1" ht="15" x14ac:dyDescent="0.2">
      <c r="A174" s="125"/>
      <c r="B174" s="125"/>
      <c r="C174" s="125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</row>
    <row r="175" spans="1:18" s="124" customFormat="1" ht="15" x14ac:dyDescent="0.2">
      <c r="A175" s="125"/>
      <c r="B175" s="125"/>
      <c r="C175" s="125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1:18" s="124" customFormat="1" ht="15" x14ac:dyDescent="0.2">
      <c r="A176" s="125"/>
      <c r="B176" s="125"/>
      <c r="C176" s="125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</row>
    <row r="177" spans="1:18" s="124" customFormat="1" ht="15" x14ac:dyDescent="0.2">
      <c r="A177" s="125"/>
      <c r="B177" s="125"/>
      <c r="C177" s="125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</row>
    <row r="178" spans="1:18" s="124" customFormat="1" ht="15" x14ac:dyDescent="0.2">
      <c r="A178" s="125"/>
      <c r="B178" s="125"/>
      <c r="C178" s="125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</row>
    <row r="179" spans="1:18" s="124" customFormat="1" ht="15" x14ac:dyDescent="0.2">
      <c r="A179" s="125"/>
      <c r="B179" s="125"/>
      <c r="C179" s="125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</row>
    <row r="180" spans="1:18" s="124" customFormat="1" ht="15" x14ac:dyDescent="0.2">
      <c r="A180" s="125"/>
      <c r="B180" s="125"/>
      <c r="C180" s="125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</row>
    <row r="181" spans="1:18" s="124" customFormat="1" ht="15" x14ac:dyDescent="0.2">
      <c r="A181" s="125"/>
      <c r="B181" s="125"/>
      <c r="C181" s="125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</row>
    <row r="182" spans="1:18" s="124" customFormat="1" ht="15" x14ac:dyDescent="0.2">
      <c r="A182" s="125"/>
      <c r="B182" s="125"/>
      <c r="C182" s="125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</row>
    <row r="183" spans="1:18" s="124" customFormat="1" ht="15" x14ac:dyDescent="0.2">
      <c r="A183" s="125"/>
      <c r="B183" s="125"/>
      <c r="C183" s="125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</row>
    <row r="184" spans="1:18" s="124" customFormat="1" ht="15" x14ac:dyDescent="0.2">
      <c r="A184" s="125"/>
      <c r="B184" s="125"/>
      <c r="C184" s="125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</row>
    <row r="185" spans="1:18" s="124" customFormat="1" ht="15" x14ac:dyDescent="0.2">
      <c r="A185" s="125"/>
      <c r="B185" s="125"/>
      <c r="C185" s="125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1:18" s="124" customFormat="1" ht="15" x14ac:dyDescent="0.2">
      <c r="A186" s="125"/>
      <c r="B186" s="125"/>
      <c r="C186" s="125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</row>
    <row r="187" spans="1:18" s="124" customFormat="1" ht="15" x14ac:dyDescent="0.2">
      <c r="A187" s="125"/>
      <c r="B187" s="125"/>
      <c r="C187" s="125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</row>
    <row r="188" spans="1:18" s="124" customFormat="1" ht="15" x14ac:dyDescent="0.2">
      <c r="A188" s="125"/>
      <c r="B188" s="125"/>
      <c r="C188" s="125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</row>
    <row r="189" spans="1:18" s="124" customFormat="1" ht="15" x14ac:dyDescent="0.2">
      <c r="A189" s="125"/>
      <c r="B189" s="125"/>
      <c r="C189" s="125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</row>
    <row r="190" spans="1:18" s="124" customFormat="1" ht="15" x14ac:dyDescent="0.2">
      <c r="A190" s="125"/>
      <c r="B190" s="125"/>
      <c r="C190" s="125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</row>
    <row r="191" spans="1:18" s="124" customFormat="1" ht="15" x14ac:dyDescent="0.2">
      <c r="A191" s="125"/>
      <c r="B191" s="125"/>
      <c r="C191" s="125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</row>
    <row r="192" spans="1:18" s="124" customFormat="1" ht="15" x14ac:dyDescent="0.2">
      <c r="A192" s="125"/>
      <c r="B192" s="125"/>
      <c r="C192" s="125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</row>
    <row r="193" spans="1:18" s="124" customFormat="1" ht="15" x14ac:dyDescent="0.2">
      <c r="A193" s="125"/>
      <c r="B193" s="125"/>
      <c r="C193" s="125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</row>
    <row r="194" spans="1:18" s="124" customFormat="1" ht="15" x14ac:dyDescent="0.2">
      <c r="A194" s="125"/>
      <c r="B194" s="125"/>
      <c r="C194" s="125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</row>
    <row r="195" spans="1:18" s="124" customFormat="1" ht="15" x14ac:dyDescent="0.2">
      <c r="A195" s="125"/>
      <c r="B195" s="125"/>
      <c r="C195" s="125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</row>
    <row r="196" spans="1:18" s="124" customFormat="1" ht="15" x14ac:dyDescent="0.2">
      <c r="A196" s="125"/>
      <c r="B196" s="125"/>
      <c r="C196" s="125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1:18" s="124" customFormat="1" ht="15" x14ac:dyDescent="0.2">
      <c r="A197" s="125"/>
      <c r="B197" s="125"/>
      <c r="C197" s="125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</row>
    <row r="198" spans="1:18" s="124" customFormat="1" ht="15" x14ac:dyDescent="0.2">
      <c r="A198" s="125"/>
      <c r="B198" s="125"/>
      <c r="C198" s="125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</row>
    <row r="199" spans="1:18" s="124" customFormat="1" ht="15" x14ac:dyDescent="0.2">
      <c r="A199" s="125"/>
      <c r="B199" s="125"/>
      <c r="C199" s="125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</row>
    <row r="200" spans="1:18" s="124" customFormat="1" ht="15" x14ac:dyDescent="0.2">
      <c r="A200" s="125"/>
      <c r="B200" s="125"/>
      <c r="C200" s="125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</row>
    <row r="201" spans="1:18" s="124" customFormat="1" ht="15" x14ac:dyDescent="0.2">
      <c r="A201" s="125"/>
      <c r="B201" s="125"/>
      <c r="C201" s="125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</row>
    <row r="202" spans="1:18" s="124" customFormat="1" ht="15" x14ac:dyDescent="0.2">
      <c r="A202" s="125"/>
      <c r="B202" s="125"/>
      <c r="C202" s="125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</row>
    <row r="203" spans="1:18" s="124" customFormat="1" ht="15" x14ac:dyDescent="0.2">
      <c r="A203" s="125"/>
      <c r="B203" s="125"/>
      <c r="C203" s="125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</row>
    <row r="204" spans="1:18" s="124" customFormat="1" ht="15" x14ac:dyDescent="0.2">
      <c r="A204" s="125"/>
      <c r="B204" s="125"/>
      <c r="C204" s="125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</row>
    <row r="205" spans="1:18" s="124" customFormat="1" ht="15" x14ac:dyDescent="0.2">
      <c r="A205" s="125"/>
      <c r="B205" s="125"/>
      <c r="C205" s="125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</row>
    <row r="206" spans="1:18" s="124" customFormat="1" ht="15" x14ac:dyDescent="0.2">
      <c r="A206" s="125"/>
      <c r="B206" s="125"/>
      <c r="C206" s="125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</row>
    <row r="207" spans="1:18" s="124" customFormat="1" ht="15" x14ac:dyDescent="0.2">
      <c r="A207" s="125"/>
      <c r="B207" s="125"/>
      <c r="C207" s="125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</row>
    <row r="208" spans="1:18" s="124" customFormat="1" ht="15" x14ac:dyDescent="0.2">
      <c r="A208" s="125"/>
      <c r="B208" s="125"/>
      <c r="C208" s="125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</row>
    <row r="209" spans="1:18" s="124" customFormat="1" ht="15" x14ac:dyDescent="0.2">
      <c r="A209" s="125"/>
      <c r="B209" s="125"/>
      <c r="C209" s="125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</row>
    <row r="210" spans="1:18" s="124" customFormat="1" ht="15" x14ac:dyDescent="0.2">
      <c r="A210" s="125"/>
      <c r="B210" s="125"/>
      <c r="C210" s="125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</row>
    <row r="211" spans="1:18" s="124" customFormat="1" ht="15" x14ac:dyDescent="0.2">
      <c r="A211" s="125"/>
      <c r="B211" s="125"/>
      <c r="C211" s="125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</row>
    <row r="212" spans="1:18" s="124" customFormat="1" ht="15" x14ac:dyDescent="0.2">
      <c r="A212" s="125"/>
      <c r="B212" s="125"/>
      <c r="C212" s="125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</row>
    <row r="213" spans="1:18" s="124" customFormat="1" ht="15" x14ac:dyDescent="0.2">
      <c r="A213" s="125"/>
      <c r="B213" s="125"/>
      <c r="C213" s="125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</row>
    <row r="214" spans="1:18" s="124" customFormat="1" ht="15" x14ac:dyDescent="0.2">
      <c r="A214" s="125"/>
      <c r="B214" s="125"/>
      <c r="C214" s="125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</row>
    <row r="215" spans="1:18" s="124" customFormat="1" ht="15" x14ac:dyDescent="0.2">
      <c r="A215" s="125"/>
      <c r="B215" s="125"/>
      <c r="C215" s="125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</row>
    <row r="216" spans="1:18" s="124" customFormat="1" ht="15" x14ac:dyDescent="0.2">
      <c r="A216" s="125"/>
      <c r="B216" s="125"/>
      <c r="C216" s="125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</row>
    <row r="217" spans="1:18" s="124" customFormat="1" ht="15" x14ac:dyDescent="0.2">
      <c r="A217" s="125"/>
      <c r="B217" s="125"/>
      <c r="C217" s="125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</row>
    <row r="218" spans="1:18" s="124" customFormat="1" ht="15" x14ac:dyDescent="0.2">
      <c r="A218" s="125"/>
      <c r="B218" s="125"/>
      <c r="C218" s="125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</row>
    <row r="219" spans="1:18" s="124" customFormat="1" ht="15" x14ac:dyDescent="0.2">
      <c r="A219" s="125"/>
      <c r="B219" s="125"/>
      <c r="C219" s="125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</row>
    <row r="220" spans="1:18" s="124" customFormat="1" ht="15" x14ac:dyDescent="0.2">
      <c r="A220" s="125"/>
      <c r="B220" s="125"/>
      <c r="C220" s="125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</row>
    <row r="221" spans="1:18" s="124" customFormat="1" ht="15" x14ac:dyDescent="0.2">
      <c r="A221" s="125"/>
      <c r="B221" s="125"/>
      <c r="C221" s="125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</row>
    <row r="222" spans="1:18" s="124" customFormat="1" ht="15" x14ac:dyDescent="0.2">
      <c r="A222" s="125"/>
      <c r="B222" s="125"/>
      <c r="C222" s="125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</row>
    <row r="223" spans="1:18" s="124" customFormat="1" ht="15" x14ac:dyDescent="0.2">
      <c r="A223" s="125"/>
      <c r="B223" s="125"/>
      <c r="C223" s="125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</row>
    <row r="224" spans="1:18" s="124" customFormat="1" ht="15" x14ac:dyDescent="0.2">
      <c r="A224" s="125"/>
      <c r="B224" s="125"/>
      <c r="C224" s="125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</row>
    <row r="225" spans="1:18" s="124" customFormat="1" ht="15" x14ac:dyDescent="0.2">
      <c r="A225" s="125"/>
      <c r="B225" s="125"/>
      <c r="C225" s="125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</row>
    <row r="226" spans="1:18" s="124" customFormat="1" ht="15" x14ac:dyDescent="0.2">
      <c r="A226" s="125"/>
      <c r="B226" s="125"/>
      <c r="C226" s="125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</row>
    <row r="227" spans="1:18" s="124" customFormat="1" ht="15" x14ac:dyDescent="0.2">
      <c r="A227" s="125"/>
      <c r="B227" s="125"/>
      <c r="C227" s="125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</row>
    <row r="228" spans="1:18" s="124" customFormat="1" ht="15" x14ac:dyDescent="0.2">
      <c r="A228" s="125"/>
      <c r="B228" s="125"/>
      <c r="C228" s="125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</row>
    <row r="229" spans="1:18" s="124" customFormat="1" ht="15" x14ac:dyDescent="0.2">
      <c r="A229" s="125"/>
      <c r="B229" s="125"/>
      <c r="C229" s="125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</row>
    <row r="230" spans="1:18" s="124" customFormat="1" ht="15" x14ac:dyDescent="0.2">
      <c r="A230" s="125"/>
      <c r="B230" s="125"/>
      <c r="C230" s="125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</row>
    <row r="231" spans="1:18" s="124" customFormat="1" ht="15" x14ac:dyDescent="0.2">
      <c r="A231" s="125"/>
      <c r="B231" s="125"/>
      <c r="C231" s="125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</row>
    <row r="232" spans="1:18" s="124" customFormat="1" ht="15" x14ac:dyDescent="0.2">
      <c r="A232" s="125"/>
      <c r="B232" s="125"/>
      <c r="C232" s="125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</row>
    <row r="233" spans="1:18" s="124" customFormat="1" ht="15" x14ac:dyDescent="0.2">
      <c r="A233" s="125"/>
      <c r="B233" s="125"/>
      <c r="C233" s="125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</row>
    <row r="234" spans="1:18" s="124" customFormat="1" ht="15" x14ac:dyDescent="0.2">
      <c r="A234" s="125"/>
      <c r="B234" s="125"/>
      <c r="C234" s="125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</row>
    <row r="235" spans="1:18" s="124" customFormat="1" ht="15" x14ac:dyDescent="0.2">
      <c r="A235" s="125"/>
      <c r="B235" s="125"/>
      <c r="C235" s="125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</row>
    <row r="236" spans="1:18" s="124" customFormat="1" ht="15" x14ac:dyDescent="0.2">
      <c r="A236" s="125"/>
      <c r="B236" s="125"/>
      <c r="C236" s="125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</row>
    <row r="237" spans="1:18" s="124" customFormat="1" ht="15" x14ac:dyDescent="0.2">
      <c r="A237" s="125"/>
      <c r="B237" s="125"/>
      <c r="C237" s="125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</row>
    <row r="238" spans="1:18" s="124" customFormat="1" ht="15" x14ac:dyDescent="0.2">
      <c r="A238" s="125"/>
      <c r="B238" s="125"/>
      <c r="C238" s="125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</row>
    <row r="239" spans="1:18" s="124" customFormat="1" ht="15" x14ac:dyDescent="0.2">
      <c r="A239" s="125"/>
      <c r="B239" s="125"/>
      <c r="C239" s="125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</row>
    <row r="240" spans="1:18" s="124" customFormat="1" ht="15" x14ac:dyDescent="0.2">
      <c r="A240" s="125"/>
      <c r="B240" s="125"/>
      <c r="C240" s="125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</row>
    <row r="241" spans="1:18" s="124" customFormat="1" ht="15" x14ac:dyDescent="0.2">
      <c r="A241" s="125"/>
      <c r="B241" s="125"/>
      <c r="C241" s="125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</row>
    <row r="242" spans="1:18" s="124" customFormat="1" ht="15" x14ac:dyDescent="0.2">
      <c r="A242" s="125"/>
      <c r="B242" s="125"/>
      <c r="C242" s="125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</row>
    <row r="243" spans="1:18" s="124" customFormat="1" ht="15" x14ac:dyDescent="0.2">
      <c r="A243" s="125"/>
      <c r="B243" s="125"/>
      <c r="C243" s="125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</row>
    <row r="244" spans="1:18" s="124" customFormat="1" ht="15" x14ac:dyDescent="0.2">
      <c r="A244" s="125"/>
      <c r="B244" s="125"/>
      <c r="C244" s="125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</row>
    <row r="245" spans="1:18" s="124" customFormat="1" ht="15" x14ac:dyDescent="0.2">
      <c r="A245" s="125"/>
      <c r="B245" s="125"/>
      <c r="C245" s="125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</row>
    <row r="246" spans="1:18" s="124" customFormat="1" ht="15" x14ac:dyDescent="0.2">
      <c r="A246" s="125"/>
      <c r="B246" s="125"/>
      <c r="C246" s="125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</row>
    <row r="247" spans="1:18" s="124" customFormat="1" ht="15" x14ac:dyDescent="0.2">
      <c r="A247" s="125"/>
      <c r="B247" s="125"/>
      <c r="C247" s="125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</row>
    <row r="248" spans="1:18" s="124" customFormat="1" ht="15" x14ac:dyDescent="0.2">
      <c r="A248" s="125"/>
      <c r="B248" s="125"/>
      <c r="C248" s="125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</row>
    <row r="249" spans="1:18" s="124" customFormat="1" ht="15" x14ac:dyDescent="0.2">
      <c r="A249" s="125"/>
      <c r="B249" s="125"/>
      <c r="C249" s="125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</row>
    <row r="250" spans="1:18" s="124" customFormat="1" ht="15" x14ac:dyDescent="0.2">
      <c r="A250" s="125"/>
      <c r="B250" s="125"/>
      <c r="C250" s="125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</row>
    <row r="251" spans="1:18" s="124" customFormat="1" ht="15" x14ac:dyDescent="0.2">
      <c r="A251" s="125"/>
      <c r="B251" s="125"/>
      <c r="C251" s="125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</row>
    <row r="252" spans="1:18" s="124" customFormat="1" ht="15" x14ac:dyDescent="0.2">
      <c r="A252" s="125"/>
      <c r="B252" s="125"/>
      <c r="C252" s="125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</row>
    <row r="253" spans="1:18" s="124" customFormat="1" ht="15" x14ac:dyDescent="0.2">
      <c r="A253" s="125"/>
      <c r="B253" s="125"/>
      <c r="C253" s="125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</row>
    <row r="254" spans="1:18" s="124" customFormat="1" ht="15" x14ac:dyDescent="0.2">
      <c r="A254" s="125"/>
      <c r="B254" s="125"/>
      <c r="C254" s="125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</row>
    <row r="255" spans="1:18" s="124" customFormat="1" ht="15" x14ac:dyDescent="0.2">
      <c r="A255" s="125"/>
      <c r="B255" s="125"/>
      <c r="C255" s="125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</row>
    <row r="256" spans="1:18" s="124" customFormat="1" ht="15" x14ac:dyDescent="0.2">
      <c r="A256" s="125"/>
      <c r="B256" s="125"/>
      <c r="C256" s="125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</row>
    <row r="257" spans="1:18" s="124" customFormat="1" ht="15" x14ac:dyDescent="0.2">
      <c r="A257" s="125"/>
      <c r="B257" s="125"/>
      <c r="C257" s="125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</row>
    <row r="258" spans="1:18" s="124" customFormat="1" ht="15" x14ac:dyDescent="0.2">
      <c r="A258" s="125"/>
      <c r="B258" s="125"/>
      <c r="C258" s="125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</row>
    <row r="259" spans="1:18" s="124" customFormat="1" ht="15" x14ac:dyDescent="0.2">
      <c r="A259" s="125"/>
      <c r="B259" s="125"/>
      <c r="C259" s="125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</row>
    <row r="260" spans="1:18" s="124" customFormat="1" ht="15" x14ac:dyDescent="0.2">
      <c r="A260" s="125"/>
      <c r="B260" s="125"/>
      <c r="C260" s="125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</row>
    <row r="261" spans="1:18" s="124" customFormat="1" ht="15" x14ac:dyDescent="0.2">
      <c r="A261" s="125"/>
      <c r="B261" s="125"/>
      <c r="C261" s="125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</row>
    <row r="262" spans="1:18" s="124" customFormat="1" ht="15" x14ac:dyDescent="0.2">
      <c r="A262" s="125"/>
      <c r="B262" s="125"/>
      <c r="C262" s="125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</row>
    <row r="263" spans="1:18" s="124" customFormat="1" ht="15" x14ac:dyDescent="0.2">
      <c r="A263" s="125"/>
      <c r="B263" s="125"/>
      <c r="C263" s="125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</row>
    <row r="264" spans="1:18" s="124" customFormat="1" ht="15" x14ac:dyDescent="0.2">
      <c r="A264" s="125"/>
      <c r="B264" s="125"/>
      <c r="C264" s="125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</row>
    <row r="265" spans="1:18" s="124" customFormat="1" ht="15" x14ac:dyDescent="0.2">
      <c r="A265" s="125"/>
      <c r="B265" s="125"/>
      <c r="C265" s="125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</row>
    <row r="266" spans="1:18" s="124" customFormat="1" ht="15" x14ac:dyDescent="0.2">
      <c r="A266" s="125"/>
      <c r="B266" s="125"/>
      <c r="C266" s="125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</row>
    <row r="267" spans="1:18" s="124" customFormat="1" ht="15" x14ac:dyDescent="0.2">
      <c r="A267" s="125"/>
      <c r="B267" s="125"/>
      <c r="C267" s="125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</row>
    <row r="268" spans="1:18" s="124" customFormat="1" ht="15" x14ac:dyDescent="0.2">
      <c r="A268" s="125"/>
      <c r="B268" s="125"/>
      <c r="C268" s="125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</row>
    <row r="269" spans="1:18" s="124" customFormat="1" ht="15" x14ac:dyDescent="0.2">
      <c r="A269" s="125"/>
      <c r="B269" s="125"/>
      <c r="C269" s="125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</row>
    <row r="270" spans="1:18" s="124" customFormat="1" ht="15" x14ac:dyDescent="0.2">
      <c r="A270" s="125"/>
      <c r="B270" s="125"/>
      <c r="C270" s="125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</row>
    <row r="271" spans="1:18" s="124" customFormat="1" ht="15" x14ac:dyDescent="0.2">
      <c r="A271" s="125"/>
      <c r="B271" s="125"/>
      <c r="C271" s="125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</row>
    <row r="272" spans="1:18" s="124" customFormat="1" ht="15" x14ac:dyDescent="0.2">
      <c r="A272" s="125"/>
      <c r="B272" s="125"/>
      <c r="C272" s="125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</row>
    <row r="273" spans="1:18" s="124" customFormat="1" ht="15" x14ac:dyDescent="0.2">
      <c r="A273" s="125"/>
      <c r="B273" s="125"/>
      <c r="C273" s="125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</row>
    <row r="274" spans="1:18" s="124" customFormat="1" ht="15" x14ac:dyDescent="0.2">
      <c r="A274" s="125"/>
      <c r="B274" s="125"/>
      <c r="C274" s="125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</row>
    <row r="275" spans="1:18" s="124" customFormat="1" ht="15" x14ac:dyDescent="0.2">
      <c r="A275" s="125"/>
      <c r="B275" s="125"/>
      <c r="C275" s="125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</row>
    <row r="276" spans="1:18" s="124" customFormat="1" ht="15" x14ac:dyDescent="0.2">
      <c r="A276" s="125"/>
      <c r="B276" s="125"/>
      <c r="C276" s="125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</row>
    <row r="277" spans="1:18" s="124" customFormat="1" ht="15" x14ac:dyDescent="0.2">
      <c r="A277" s="125"/>
      <c r="B277" s="125"/>
      <c r="C277" s="125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</row>
    <row r="278" spans="1:18" s="124" customFormat="1" ht="15" x14ac:dyDescent="0.2">
      <c r="A278" s="125"/>
      <c r="B278" s="125"/>
      <c r="C278" s="125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</row>
    <row r="279" spans="1:18" s="124" customFormat="1" ht="15" x14ac:dyDescent="0.2">
      <c r="A279" s="125"/>
      <c r="B279" s="125"/>
      <c r="C279" s="125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</row>
    <row r="280" spans="1:18" s="124" customFormat="1" ht="15" x14ac:dyDescent="0.2">
      <c r="A280" s="125"/>
      <c r="B280" s="125"/>
      <c r="C280" s="125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</row>
    <row r="281" spans="1:18" s="124" customFormat="1" ht="15" x14ac:dyDescent="0.2">
      <c r="A281" s="125"/>
      <c r="B281" s="125"/>
      <c r="C281" s="125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</row>
    <row r="282" spans="1:18" s="124" customFormat="1" ht="15" x14ac:dyDescent="0.2">
      <c r="A282" s="125"/>
      <c r="B282" s="125"/>
      <c r="C282" s="125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</row>
    <row r="283" spans="1:18" s="124" customFormat="1" ht="15" x14ac:dyDescent="0.2">
      <c r="A283" s="125"/>
      <c r="B283" s="125"/>
      <c r="C283" s="125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</row>
    <row r="284" spans="1:18" s="124" customFormat="1" ht="15" x14ac:dyDescent="0.2">
      <c r="A284" s="125"/>
      <c r="B284" s="125"/>
      <c r="C284" s="125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</row>
    <row r="285" spans="1:18" s="124" customFormat="1" ht="15" x14ac:dyDescent="0.2">
      <c r="A285" s="125"/>
      <c r="B285" s="125"/>
      <c r="C285" s="125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</row>
    <row r="286" spans="1:18" s="124" customFormat="1" ht="15" x14ac:dyDescent="0.2">
      <c r="A286" s="125"/>
      <c r="B286" s="125"/>
      <c r="C286" s="125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</row>
    <row r="287" spans="1:18" s="124" customFormat="1" ht="15" x14ac:dyDescent="0.2">
      <c r="A287" s="125"/>
      <c r="B287" s="125"/>
      <c r="C287" s="125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</row>
    <row r="288" spans="1:18" s="124" customFormat="1" ht="15" x14ac:dyDescent="0.2">
      <c r="A288" s="125"/>
      <c r="B288" s="125"/>
      <c r="C288" s="125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</row>
    <row r="289" spans="1:18" s="124" customFormat="1" ht="15" x14ac:dyDescent="0.2">
      <c r="A289" s="125"/>
      <c r="B289" s="125"/>
      <c r="C289" s="125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</row>
    <row r="290" spans="1:18" s="124" customFormat="1" ht="15" x14ac:dyDescent="0.2">
      <c r="A290" s="125"/>
      <c r="B290" s="125"/>
      <c r="C290" s="125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</row>
    <row r="291" spans="1:18" s="124" customFormat="1" ht="15" x14ac:dyDescent="0.2">
      <c r="A291" s="125"/>
      <c r="B291" s="125"/>
      <c r="C291" s="125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</row>
    <row r="292" spans="1:18" s="124" customFormat="1" ht="15" x14ac:dyDescent="0.2">
      <c r="A292" s="125"/>
      <c r="B292" s="125"/>
      <c r="C292" s="125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</row>
    <row r="293" spans="1:18" s="124" customFormat="1" ht="15" x14ac:dyDescent="0.2">
      <c r="A293" s="125"/>
      <c r="B293" s="125"/>
      <c r="C293" s="125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</row>
    <row r="294" spans="1:18" s="124" customFormat="1" ht="15" x14ac:dyDescent="0.2">
      <c r="A294" s="125"/>
      <c r="B294" s="125"/>
      <c r="C294" s="125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</row>
    <row r="295" spans="1:18" s="124" customFormat="1" ht="15" x14ac:dyDescent="0.2">
      <c r="A295" s="125"/>
      <c r="B295" s="125"/>
      <c r="C295" s="125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</row>
    <row r="296" spans="1:18" s="124" customFormat="1" ht="15" x14ac:dyDescent="0.2">
      <c r="A296" s="125"/>
      <c r="B296" s="125"/>
      <c r="C296" s="125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</row>
    <row r="297" spans="1:18" s="124" customFormat="1" ht="15" x14ac:dyDescent="0.2">
      <c r="A297" s="125"/>
      <c r="B297" s="125"/>
      <c r="C297" s="125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</row>
    <row r="298" spans="1:18" s="124" customFormat="1" ht="15" x14ac:dyDescent="0.2">
      <c r="A298" s="125"/>
      <c r="B298" s="125"/>
      <c r="C298" s="125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</row>
    <row r="299" spans="1:18" s="124" customFormat="1" ht="15" x14ac:dyDescent="0.2">
      <c r="A299" s="125"/>
      <c r="B299" s="125"/>
      <c r="C299" s="125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</row>
    <row r="300" spans="1:18" s="124" customFormat="1" ht="15" x14ac:dyDescent="0.2">
      <c r="A300" s="125"/>
      <c r="B300" s="125"/>
      <c r="C300" s="125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</row>
    <row r="301" spans="1:18" s="124" customFormat="1" ht="15" x14ac:dyDescent="0.2">
      <c r="A301" s="125"/>
      <c r="B301" s="125"/>
      <c r="C301" s="125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</row>
    <row r="302" spans="1:18" s="124" customFormat="1" ht="15" x14ac:dyDescent="0.2">
      <c r="A302" s="125"/>
      <c r="B302" s="125"/>
      <c r="C302" s="125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</row>
    <row r="303" spans="1:18" s="124" customFormat="1" ht="15" x14ac:dyDescent="0.2">
      <c r="A303" s="125"/>
      <c r="B303" s="125"/>
      <c r="C303" s="125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</row>
    <row r="304" spans="1:18" s="124" customFormat="1" ht="15" x14ac:dyDescent="0.2">
      <c r="A304" s="125"/>
      <c r="B304" s="125"/>
      <c r="C304" s="125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</row>
    <row r="305" spans="1:18" s="124" customFormat="1" ht="15" x14ac:dyDescent="0.2">
      <c r="A305" s="125"/>
      <c r="B305" s="125"/>
      <c r="C305" s="125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</row>
    <row r="306" spans="1:18" s="124" customFormat="1" ht="15" x14ac:dyDescent="0.2">
      <c r="A306" s="125"/>
      <c r="B306" s="125"/>
      <c r="C306" s="125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</row>
    <row r="307" spans="1:18" s="124" customFormat="1" ht="15" x14ac:dyDescent="0.2">
      <c r="A307" s="125"/>
      <c r="B307" s="125"/>
      <c r="C307" s="125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</row>
    <row r="308" spans="1:18" s="124" customFormat="1" ht="15" x14ac:dyDescent="0.2">
      <c r="A308" s="125"/>
      <c r="B308" s="125"/>
      <c r="C308" s="125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</row>
    <row r="309" spans="1:18" s="124" customFormat="1" ht="15" x14ac:dyDescent="0.2">
      <c r="A309" s="125"/>
      <c r="B309" s="125"/>
      <c r="C309" s="125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</row>
    <row r="310" spans="1:18" s="124" customFormat="1" ht="15" x14ac:dyDescent="0.2">
      <c r="A310" s="125"/>
      <c r="B310" s="125"/>
      <c r="C310" s="125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</row>
    <row r="311" spans="1:18" s="124" customFormat="1" ht="15" x14ac:dyDescent="0.2">
      <c r="A311" s="125"/>
      <c r="B311" s="125"/>
      <c r="C311" s="125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</row>
    <row r="312" spans="1:18" s="124" customFormat="1" ht="15" x14ac:dyDescent="0.2">
      <c r="A312" s="125"/>
      <c r="B312" s="125"/>
      <c r="C312" s="125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</row>
    <row r="313" spans="1:18" s="124" customFormat="1" ht="15" x14ac:dyDescent="0.2">
      <c r="A313" s="125"/>
      <c r="B313" s="125"/>
      <c r="C313" s="125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</row>
    <row r="314" spans="1:18" s="124" customFormat="1" ht="15" x14ac:dyDescent="0.2">
      <c r="A314" s="125"/>
      <c r="B314" s="125"/>
      <c r="C314" s="125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</row>
    <row r="315" spans="1:18" s="124" customFormat="1" ht="15" x14ac:dyDescent="0.2">
      <c r="A315" s="125"/>
      <c r="B315" s="125"/>
      <c r="C315" s="125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</row>
    <row r="316" spans="1:18" s="124" customFormat="1" ht="15" x14ac:dyDescent="0.2">
      <c r="A316" s="125"/>
      <c r="B316" s="125"/>
      <c r="C316" s="125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</row>
    <row r="317" spans="1:18" s="124" customFormat="1" ht="15" x14ac:dyDescent="0.2">
      <c r="A317" s="125"/>
      <c r="B317" s="125"/>
      <c r="C317" s="125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</row>
    <row r="318" spans="1:18" s="124" customFormat="1" ht="15" x14ac:dyDescent="0.2">
      <c r="A318" s="125"/>
      <c r="B318" s="125"/>
      <c r="C318" s="125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</row>
    <row r="319" spans="1:18" s="124" customFormat="1" ht="15" x14ac:dyDescent="0.2">
      <c r="A319" s="125"/>
      <c r="B319" s="125"/>
      <c r="C319" s="125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</row>
    <row r="320" spans="1:18" s="124" customFormat="1" ht="15" x14ac:dyDescent="0.2">
      <c r="A320" s="125"/>
      <c r="B320" s="125"/>
      <c r="C320" s="125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</row>
    <row r="321" spans="1:18" s="124" customFormat="1" ht="15" x14ac:dyDescent="0.2">
      <c r="A321" s="125"/>
      <c r="B321" s="125"/>
      <c r="C321" s="125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</row>
    <row r="322" spans="1:18" s="124" customFormat="1" ht="15" x14ac:dyDescent="0.2">
      <c r="A322" s="125"/>
      <c r="B322" s="125"/>
      <c r="C322" s="125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</row>
    <row r="323" spans="1:18" s="124" customFormat="1" ht="15" x14ac:dyDescent="0.2">
      <c r="A323" s="125"/>
      <c r="B323" s="125"/>
      <c r="C323" s="125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</row>
    <row r="324" spans="1:18" s="124" customFormat="1" ht="15" x14ac:dyDescent="0.2">
      <c r="A324" s="125"/>
      <c r="B324" s="125"/>
      <c r="C324" s="125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</row>
    <row r="325" spans="1:18" s="124" customFormat="1" ht="15" x14ac:dyDescent="0.2">
      <c r="A325" s="125"/>
      <c r="B325" s="125"/>
      <c r="C325" s="125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</row>
    <row r="326" spans="1:18" s="124" customFormat="1" ht="15" x14ac:dyDescent="0.2">
      <c r="A326" s="125"/>
      <c r="B326" s="125"/>
      <c r="C326" s="125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</row>
    <row r="327" spans="1:18" s="124" customFormat="1" ht="15" x14ac:dyDescent="0.2">
      <c r="A327" s="125"/>
      <c r="B327" s="125"/>
      <c r="C327" s="125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</row>
    <row r="328" spans="1:18" s="124" customFormat="1" ht="15" x14ac:dyDescent="0.2">
      <c r="A328" s="125"/>
      <c r="B328" s="125"/>
      <c r="C328" s="125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</row>
    <row r="329" spans="1:18" s="124" customFormat="1" ht="15" x14ac:dyDescent="0.2">
      <c r="A329" s="125"/>
      <c r="B329" s="125"/>
      <c r="C329" s="125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</row>
    <row r="330" spans="1:18" s="124" customFormat="1" ht="15" x14ac:dyDescent="0.2">
      <c r="A330" s="125"/>
      <c r="B330" s="125"/>
      <c r="C330" s="125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</row>
    <row r="331" spans="1:18" s="124" customFormat="1" ht="15" x14ac:dyDescent="0.2">
      <c r="A331" s="125"/>
      <c r="B331" s="125"/>
      <c r="C331" s="125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</row>
    <row r="332" spans="1:18" s="124" customFormat="1" ht="15" x14ac:dyDescent="0.2">
      <c r="A332" s="125"/>
      <c r="B332" s="125"/>
      <c r="C332" s="125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</row>
    <row r="333" spans="1:18" s="124" customFormat="1" ht="15" x14ac:dyDescent="0.2">
      <c r="A333" s="125"/>
      <c r="B333" s="125"/>
      <c r="C333" s="125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</row>
    <row r="334" spans="1:18" s="124" customFormat="1" ht="15" x14ac:dyDescent="0.2">
      <c r="A334" s="125"/>
      <c r="B334" s="125"/>
      <c r="C334" s="125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</row>
    <row r="335" spans="1:18" s="124" customFormat="1" ht="15" x14ac:dyDescent="0.2">
      <c r="A335" s="125"/>
      <c r="B335" s="125"/>
      <c r="C335" s="125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</row>
    <row r="336" spans="1:18" s="124" customFormat="1" ht="15" x14ac:dyDescent="0.2">
      <c r="A336" s="125"/>
      <c r="B336" s="125"/>
      <c r="C336" s="125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</row>
    <row r="337" spans="1:18" s="124" customFormat="1" ht="15" x14ac:dyDescent="0.2">
      <c r="A337" s="125"/>
      <c r="B337" s="125"/>
      <c r="C337" s="125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</row>
    <row r="338" spans="1:18" s="124" customFormat="1" ht="15" x14ac:dyDescent="0.2">
      <c r="A338" s="125"/>
      <c r="B338" s="125"/>
      <c r="C338" s="125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</row>
    <row r="339" spans="1:18" s="124" customFormat="1" ht="15" x14ac:dyDescent="0.2">
      <c r="A339" s="125"/>
      <c r="B339" s="125"/>
      <c r="C339" s="125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</row>
    <row r="340" spans="1:18" s="124" customFormat="1" ht="15" x14ac:dyDescent="0.2">
      <c r="A340" s="125"/>
      <c r="B340" s="125"/>
      <c r="C340" s="125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</row>
    <row r="341" spans="1:18" s="124" customFormat="1" ht="15" x14ac:dyDescent="0.2">
      <c r="A341" s="125"/>
      <c r="B341" s="125"/>
      <c r="C341" s="125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</row>
    <row r="342" spans="1:18" s="124" customFormat="1" ht="15" x14ac:dyDescent="0.2">
      <c r="A342" s="125"/>
      <c r="B342" s="125"/>
      <c r="C342" s="125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</row>
    <row r="343" spans="1:18" s="124" customFormat="1" ht="15" x14ac:dyDescent="0.2">
      <c r="A343" s="125"/>
      <c r="B343" s="125"/>
      <c r="C343" s="125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</row>
    <row r="344" spans="1:18" s="124" customFormat="1" ht="15" x14ac:dyDescent="0.2">
      <c r="A344" s="125"/>
      <c r="B344" s="125"/>
      <c r="C344" s="125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</row>
    <row r="345" spans="1:18" s="124" customFormat="1" ht="15" x14ac:dyDescent="0.2">
      <c r="A345" s="125"/>
      <c r="B345" s="125"/>
      <c r="C345" s="125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</row>
    <row r="346" spans="1:18" s="124" customFormat="1" ht="15" x14ac:dyDescent="0.2">
      <c r="A346" s="125"/>
      <c r="B346" s="125"/>
      <c r="C346" s="125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</row>
    <row r="347" spans="1:18" s="124" customFormat="1" ht="15" x14ac:dyDescent="0.2">
      <c r="A347" s="125"/>
      <c r="B347" s="125"/>
      <c r="C347" s="125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</row>
    <row r="348" spans="1:18" s="124" customFormat="1" ht="15" x14ac:dyDescent="0.2">
      <c r="A348" s="125"/>
      <c r="B348" s="125"/>
      <c r="C348" s="125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</row>
    <row r="349" spans="1:18" s="124" customFormat="1" ht="15" x14ac:dyDescent="0.2">
      <c r="A349" s="125"/>
      <c r="B349" s="125"/>
      <c r="C349" s="125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</row>
    <row r="350" spans="1:18" s="124" customFormat="1" ht="15" x14ac:dyDescent="0.2">
      <c r="A350" s="125"/>
      <c r="B350" s="125"/>
      <c r="C350" s="125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</row>
    <row r="351" spans="1:18" s="124" customFormat="1" ht="15" x14ac:dyDescent="0.2">
      <c r="A351" s="125"/>
      <c r="B351" s="125"/>
      <c r="C351" s="125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1:18" s="124" customFormat="1" ht="15" x14ac:dyDescent="0.2">
      <c r="A352" s="125"/>
      <c r="B352" s="125"/>
      <c r="C352" s="125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1:18" s="124" customFormat="1" ht="15" x14ac:dyDescent="0.2">
      <c r="A353" s="125"/>
      <c r="B353" s="125"/>
      <c r="C353" s="125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1:18" s="124" customFormat="1" ht="15" x14ac:dyDescent="0.2">
      <c r="A354" s="125"/>
      <c r="B354" s="125"/>
      <c r="C354" s="125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1:18" s="124" customFormat="1" ht="15" x14ac:dyDescent="0.2">
      <c r="A355" s="125"/>
      <c r="B355" s="125"/>
      <c r="C355" s="125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1:18" s="124" customFormat="1" ht="15" x14ac:dyDescent="0.2">
      <c r="A356" s="125"/>
      <c r="B356" s="125"/>
      <c r="C356" s="125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1:18" s="124" customFormat="1" ht="15" x14ac:dyDescent="0.2">
      <c r="A357" s="125"/>
      <c r="B357" s="125"/>
      <c r="C357" s="125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1:18" s="124" customFormat="1" ht="15" x14ac:dyDescent="0.2">
      <c r="A358" s="125"/>
      <c r="B358" s="125"/>
      <c r="C358" s="125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1:18" s="124" customFormat="1" ht="15" x14ac:dyDescent="0.2">
      <c r="A359" s="125"/>
      <c r="B359" s="125"/>
      <c r="C359" s="125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1:18" s="124" customFormat="1" ht="15" x14ac:dyDescent="0.2">
      <c r="A360" s="125"/>
      <c r="B360" s="125"/>
      <c r="C360" s="125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1:18" s="124" customFormat="1" ht="15" x14ac:dyDescent="0.2">
      <c r="A361" s="125"/>
      <c r="B361" s="125"/>
      <c r="C361" s="125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1:18" s="124" customFormat="1" ht="15" x14ac:dyDescent="0.2">
      <c r="A362" s="125"/>
      <c r="B362" s="125"/>
      <c r="C362" s="125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1:18" s="124" customFormat="1" ht="15" x14ac:dyDescent="0.2">
      <c r="A363" s="125"/>
      <c r="B363" s="125"/>
      <c r="C363" s="125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1:18" s="124" customFormat="1" ht="15" x14ac:dyDescent="0.2">
      <c r="A364" s="125"/>
      <c r="B364" s="125"/>
      <c r="C364" s="125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1:18" s="124" customFormat="1" ht="15" x14ac:dyDescent="0.2">
      <c r="A365" s="125"/>
      <c r="B365" s="125"/>
      <c r="C365" s="125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1:18" s="124" customFormat="1" ht="15" x14ac:dyDescent="0.2">
      <c r="A366" s="125"/>
      <c r="B366" s="125"/>
      <c r="C366" s="125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1:18" s="124" customFormat="1" ht="15" x14ac:dyDescent="0.2">
      <c r="A367" s="125"/>
      <c r="B367" s="125"/>
      <c r="C367" s="125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1:18" s="124" customFormat="1" ht="15" x14ac:dyDescent="0.2">
      <c r="A368" s="125"/>
      <c r="B368" s="125"/>
      <c r="C368" s="125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1:18" s="124" customFormat="1" ht="15" x14ac:dyDescent="0.2">
      <c r="A369" s="125"/>
      <c r="B369" s="125"/>
      <c r="C369" s="125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1:18" s="124" customFormat="1" ht="15" x14ac:dyDescent="0.2">
      <c r="A370" s="125"/>
      <c r="B370" s="125"/>
      <c r="C370" s="125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1:18" s="124" customFormat="1" ht="15" x14ac:dyDescent="0.2">
      <c r="A371" s="125"/>
      <c r="B371" s="125"/>
      <c r="C371" s="125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1:18" s="124" customFormat="1" ht="15" x14ac:dyDescent="0.2">
      <c r="A372" s="125"/>
      <c r="B372" s="125"/>
      <c r="C372" s="125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1:18" s="124" customFormat="1" ht="15" x14ac:dyDescent="0.2">
      <c r="A373" s="125"/>
      <c r="B373" s="125"/>
      <c r="C373" s="125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1:18" s="124" customFormat="1" ht="15" x14ac:dyDescent="0.2">
      <c r="A374" s="125"/>
      <c r="B374" s="125"/>
      <c r="C374" s="125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1:18" s="124" customFormat="1" ht="15" x14ac:dyDescent="0.2">
      <c r="A375" s="125"/>
      <c r="B375" s="125"/>
      <c r="C375" s="125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1:18" s="124" customFormat="1" ht="15" x14ac:dyDescent="0.2">
      <c r="A376" s="125"/>
      <c r="B376" s="125"/>
      <c r="C376" s="125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1:18" s="124" customFormat="1" ht="15" x14ac:dyDescent="0.2">
      <c r="A377" s="125"/>
      <c r="B377" s="125"/>
      <c r="C377" s="125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1:18" s="124" customFormat="1" ht="15" x14ac:dyDescent="0.2">
      <c r="A378" s="125"/>
      <c r="B378" s="125"/>
      <c r="C378" s="125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1:18" s="124" customFormat="1" ht="15" x14ac:dyDescent="0.2">
      <c r="A379" s="125"/>
      <c r="B379" s="125"/>
      <c r="C379" s="125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1:18" s="124" customFormat="1" ht="15" x14ac:dyDescent="0.2">
      <c r="A380" s="125"/>
      <c r="B380" s="125"/>
      <c r="C380" s="125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1:18" s="124" customFormat="1" ht="15" x14ac:dyDescent="0.2">
      <c r="A381" s="125"/>
      <c r="B381" s="125"/>
      <c r="C381" s="125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1:18" s="124" customFormat="1" ht="15" x14ac:dyDescent="0.2">
      <c r="A382" s="125"/>
      <c r="B382" s="125"/>
      <c r="C382" s="125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1:18" s="124" customFormat="1" ht="15" x14ac:dyDescent="0.2">
      <c r="A383" s="125"/>
      <c r="B383" s="125"/>
      <c r="C383" s="125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1:18" s="124" customFormat="1" ht="15" x14ac:dyDescent="0.2">
      <c r="A384" s="125"/>
      <c r="B384" s="125"/>
      <c r="C384" s="125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1:18" s="124" customFormat="1" ht="15" x14ac:dyDescent="0.2">
      <c r="A385" s="125"/>
      <c r="B385" s="125"/>
      <c r="C385" s="125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1:18" s="124" customFormat="1" ht="15" x14ac:dyDescent="0.2">
      <c r="A386" s="125"/>
      <c r="B386" s="125"/>
      <c r="C386" s="125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1:18" s="124" customFormat="1" ht="15" x14ac:dyDescent="0.2">
      <c r="A387" s="125"/>
      <c r="B387" s="125"/>
      <c r="C387" s="125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1:18" s="124" customFormat="1" ht="15" x14ac:dyDescent="0.2">
      <c r="A388" s="125"/>
      <c r="B388" s="125"/>
      <c r="C388" s="125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1:18" s="124" customFormat="1" ht="15" x14ac:dyDescent="0.2">
      <c r="A389" s="125"/>
      <c r="B389" s="125"/>
      <c r="C389" s="125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1:18" s="124" customFormat="1" ht="15" x14ac:dyDescent="0.2">
      <c r="A390" s="125"/>
      <c r="B390" s="125"/>
      <c r="C390" s="125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1:18" s="124" customFormat="1" ht="15" x14ac:dyDescent="0.2">
      <c r="A391" s="125"/>
      <c r="B391" s="125"/>
      <c r="C391" s="125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1:18" s="124" customFormat="1" ht="15" x14ac:dyDescent="0.2">
      <c r="A392" s="125"/>
      <c r="B392" s="125"/>
      <c r="C392" s="125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1:18" s="124" customFormat="1" ht="15" x14ac:dyDescent="0.2">
      <c r="A393" s="125"/>
      <c r="B393" s="125"/>
      <c r="C393" s="125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1:18" s="124" customFormat="1" ht="15" x14ac:dyDescent="0.2">
      <c r="A394" s="125"/>
      <c r="B394" s="125"/>
      <c r="C394" s="125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1:18" s="124" customFormat="1" ht="15" x14ac:dyDescent="0.2">
      <c r="A395" s="125"/>
      <c r="B395" s="125"/>
      <c r="C395" s="125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1:18" s="124" customFormat="1" ht="15" x14ac:dyDescent="0.2">
      <c r="A396" s="125"/>
      <c r="B396" s="125"/>
      <c r="C396" s="125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1:18" s="124" customFormat="1" ht="15" x14ac:dyDescent="0.2">
      <c r="A397" s="125"/>
      <c r="B397" s="125"/>
      <c r="C397" s="125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1:18" s="124" customFormat="1" ht="15" x14ac:dyDescent="0.2">
      <c r="A398" s="125"/>
      <c r="B398" s="125"/>
      <c r="C398" s="125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1:18" s="124" customFormat="1" ht="15" x14ac:dyDescent="0.2">
      <c r="A399" s="125"/>
      <c r="B399" s="125"/>
      <c r="C399" s="125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1:18" s="124" customFormat="1" ht="15" x14ac:dyDescent="0.2">
      <c r="A400" s="125"/>
      <c r="B400" s="125"/>
      <c r="C400" s="125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1:18" s="124" customFormat="1" ht="15" x14ac:dyDescent="0.2">
      <c r="A401" s="125"/>
      <c r="B401" s="125"/>
      <c r="C401" s="125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1:18" s="124" customFormat="1" ht="15" x14ac:dyDescent="0.2">
      <c r="A402" s="125"/>
      <c r="B402" s="125"/>
      <c r="C402" s="125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1:18" s="124" customFormat="1" ht="15" x14ac:dyDescent="0.2">
      <c r="A403" s="125"/>
      <c r="B403" s="125"/>
      <c r="C403" s="125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1:18" s="124" customFormat="1" ht="15" x14ac:dyDescent="0.2">
      <c r="A404" s="125"/>
      <c r="B404" s="125"/>
      <c r="C404" s="125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1:18" s="124" customFormat="1" ht="15" x14ac:dyDescent="0.2">
      <c r="A405" s="125"/>
      <c r="B405" s="125"/>
      <c r="C405" s="125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1:18" s="124" customFormat="1" ht="15" x14ac:dyDescent="0.2">
      <c r="A406" s="125"/>
      <c r="B406" s="125"/>
      <c r="C406" s="125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1:18" s="124" customFormat="1" ht="15" x14ac:dyDescent="0.2">
      <c r="A407" s="125"/>
      <c r="B407" s="125"/>
      <c r="C407" s="125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1:18" s="124" customFormat="1" ht="15" x14ac:dyDescent="0.2">
      <c r="A408" s="125"/>
      <c r="B408" s="125"/>
      <c r="C408" s="125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1:18" s="124" customFormat="1" ht="15" x14ac:dyDescent="0.2">
      <c r="A409" s="125"/>
      <c r="B409" s="125"/>
      <c r="C409" s="125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1:18" s="124" customFormat="1" ht="15" x14ac:dyDescent="0.2">
      <c r="A410" s="125"/>
      <c r="B410" s="125"/>
      <c r="C410" s="125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1:18" s="124" customFormat="1" ht="15" x14ac:dyDescent="0.2">
      <c r="A411" s="125"/>
      <c r="B411" s="125"/>
      <c r="C411" s="125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1:18" s="124" customFormat="1" ht="15" x14ac:dyDescent="0.2">
      <c r="A412" s="125"/>
      <c r="B412" s="125"/>
      <c r="C412" s="125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1:18" s="124" customFormat="1" ht="15" x14ac:dyDescent="0.2">
      <c r="A413" s="125"/>
      <c r="B413" s="125"/>
      <c r="C413" s="125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1:18" s="124" customFormat="1" ht="15" x14ac:dyDescent="0.2">
      <c r="A414" s="125"/>
      <c r="B414" s="125"/>
      <c r="C414" s="125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1:18" s="124" customFormat="1" ht="15" x14ac:dyDescent="0.2">
      <c r="A415" s="125"/>
      <c r="B415" s="125"/>
      <c r="C415" s="125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1:18" s="124" customFormat="1" ht="15" x14ac:dyDescent="0.2">
      <c r="A416" s="125"/>
      <c r="B416" s="125"/>
      <c r="C416" s="125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1:18" s="124" customFormat="1" ht="15" x14ac:dyDescent="0.2">
      <c r="A417" s="125"/>
      <c r="B417" s="125"/>
      <c r="C417" s="125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1:18" s="124" customFormat="1" ht="15" x14ac:dyDescent="0.2">
      <c r="A418" s="125"/>
      <c r="B418" s="125"/>
      <c r="C418" s="125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1:18" s="124" customFormat="1" ht="15" x14ac:dyDescent="0.2">
      <c r="A419" s="125"/>
      <c r="B419" s="125"/>
      <c r="C419" s="125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1:18" s="124" customFormat="1" ht="15" x14ac:dyDescent="0.2">
      <c r="A420" s="125"/>
      <c r="B420" s="125"/>
      <c r="C420" s="125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1:18" s="124" customFormat="1" ht="15" x14ac:dyDescent="0.2">
      <c r="A421" s="125"/>
      <c r="B421" s="125"/>
      <c r="C421" s="125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1:18" s="124" customFormat="1" ht="15" x14ac:dyDescent="0.2">
      <c r="A422" s="125"/>
      <c r="B422" s="125"/>
      <c r="C422" s="125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1:18" s="124" customFormat="1" ht="15" x14ac:dyDescent="0.2">
      <c r="A423" s="125"/>
      <c r="B423" s="125"/>
      <c r="C423" s="125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1:18" s="124" customFormat="1" ht="15" x14ac:dyDescent="0.2">
      <c r="A424" s="125"/>
      <c r="B424" s="125"/>
      <c r="C424" s="125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1:18" s="124" customFormat="1" ht="15" x14ac:dyDescent="0.2">
      <c r="A425" s="125"/>
      <c r="B425" s="125"/>
      <c r="C425" s="125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1:18" s="124" customFormat="1" ht="15" x14ac:dyDescent="0.2">
      <c r="A426" s="125"/>
      <c r="B426" s="125"/>
      <c r="C426" s="125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1:18" s="124" customFormat="1" ht="15" x14ac:dyDescent="0.2">
      <c r="A427" s="125"/>
      <c r="B427" s="125"/>
      <c r="C427" s="125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1:18" s="124" customFormat="1" ht="15" x14ac:dyDescent="0.2">
      <c r="A428" s="125"/>
      <c r="B428" s="125"/>
      <c r="C428" s="125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1:18" s="124" customFormat="1" ht="15" x14ac:dyDescent="0.2">
      <c r="A429" s="125"/>
      <c r="B429" s="125"/>
      <c r="C429" s="125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1:18" s="124" customFormat="1" ht="15" x14ac:dyDescent="0.2">
      <c r="A430" s="125"/>
      <c r="B430" s="125"/>
      <c r="C430" s="125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1:18" s="124" customFormat="1" ht="15" x14ac:dyDescent="0.2">
      <c r="A431" s="125"/>
      <c r="B431" s="125"/>
      <c r="C431" s="125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1:18" s="124" customFormat="1" ht="15" x14ac:dyDescent="0.2">
      <c r="A432" s="125"/>
      <c r="B432" s="125"/>
      <c r="C432" s="125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1:18" s="124" customFormat="1" ht="15" x14ac:dyDescent="0.2">
      <c r="A433" s="125"/>
      <c r="B433" s="125"/>
      <c r="C433" s="125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1:18" s="124" customFormat="1" ht="15" x14ac:dyDescent="0.2">
      <c r="A434" s="125"/>
      <c r="B434" s="125"/>
      <c r="C434" s="125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1:18" s="124" customFormat="1" ht="15" x14ac:dyDescent="0.2">
      <c r="A435" s="125"/>
      <c r="B435" s="125"/>
      <c r="C435" s="125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1:18" s="124" customFormat="1" ht="15" x14ac:dyDescent="0.2">
      <c r="A436" s="125"/>
      <c r="B436" s="125"/>
      <c r="C436" s="125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1:18" s="124" customFormat="1" ht="15" x14ac:dyDescent="0.2">
      <c r="A437" s="125"/>
      <c r="B437" s="125"/>
      <c r="C437" s="125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1:18" s="124" customFormat="1" ht="15" x14ac:dyDescent="0.2">
      <c r="A438" s="125"/>
      <c r="B438" s="125"/>
      <c r="C438" s="125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1:18" s="124" customFormat="1" ht="15" x14ac:dyDescent="0.2">
      <c r="A439" s="125"/>
      <c r="B439" s="125"/>
      <c r="C439" s="125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1:18" s="124" customFormat="1" ht="15" x14ac:dyDescent="0.2">
      <c r="A440" s="125"/>
      <c r="B440" s="125"/>
      <c r="C440" s="125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1:18" s="124" customFormat="1" ht="15" x14ac:dyDescent="0.2">
      <c r="A441" s="125"/>
      <c r="B441" s="125"/>
      <c r="C441" s="125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1:18" s="124" customFormat="1" ht="15" x14ac:dyDescent="0.2">
      <c r="A442" s="125"/>
      <c r="B442" s="125"/>
      <c r="C442" s="125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1:18" s="124" customFormat="1" ht="15" x14ac:dyDescent="0.2">
      <c r="A443" s="125"/>
      <c r="B443" s="125"/>
      <c r="C443" s="125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1:18" s="124" customFormat="1" ht="15" x14ac:dyDescent="0.2">
      <c r="A444" s="125"/>
      <c r="B444" s="125"/>
      <c r="C444" s="125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1:18" s="124" customFormat="1" ht="15" x14ac:dyDescent="0.2">
      <c r="A445" s="125"/>
      <c r="B445" s="125"/>
      <c r="C445" s="125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1:18" s="124" customFormat="1" ht="15" x14ac:dyDescent="0.2">
      <c r="A446" s="125"/>
      <c r="B446" s="125"/>
      <c r="C446" s="125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1:18" s="124" customFormat="1" ht="15" x14ac:dyDescent="0.2">
      <c r="A447" s="125"/>
      <c r="B447" s="125"/>
      <c r="C447" s="125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1:18" s="124" customFormat="1" ht="15" x14ac:dyDescent="0.2">
      <c r="A448" s="125"/>
      <c r="B448" s="125"/>
      <c r="C448" s="125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1:18" s="124" customFormat="1" ht="15" x14ac:dyDescent="0.2">
      <c r="A449" s="125"/>
      <c r="B449" s="125"/>
      <c r="C449" s="125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1:18" s="124" customFormat="1" ht="15" x14ac:dyDescent="0.2">
      <c r="A450" s="125"/>
      <c r="B450" s="125"/>
      <c r="C450" s="125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1:18" s="124" customFormat="1" ht="15" x14ac:dyDescent="0.2">
      <c r="A451" s="125"/>
      <c r="B451" s="125"/>
      <c r="C451" s="125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1:18" s="124" customFormat="1" ht="15" x14ac:dyDescent="0.2">
      <c r="A452" s="125"/>
      <c r="B452" s="125"/>
      <c r="C452" s="125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1:18" s="124" customFormat="1" ht="15" x14ac:dyDescent="0.2">
      <c r="A453" s="125"/>
      <c r="B453" s="125"/>
      <c r="C453" s="125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1:18" s="124" customFormat="1" ht="15" x14ac:dyDescent="0.2">
      <c r="A454" s="125"/>
      <c r="B454" s="125"/>
      <c r="C454" s="125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1:18" s="124" customFormat="1" ht="15" x14ac:dyDescent="0.2">
      <c r="A455" s="125"/>
      <c r="B455" s="125"/>
      <c r="C455" s="125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1:18" s="124" customFormat="1" ht="15" x14ac:dyDescent="0.2">
      <c r="A456" s="125"/>
      <c r="B456" s="125"/>
      <c r="C456" s="125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1:18" s="124" customFormat="1" ht="15" x14ac:dyDescent="0.2">
      <c r="A457" s="125"/>
      <c r="B457" s="125"/>
      <c r="C457" s="125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1:18" s="124" customFormat="1" ht="15" x14ac:dyDescent="0.2">
      <c r="A458" s="125"/>
      <c r="B458" s="125"/>
      <c r="C458" s="125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1:18" s="124" customFormat="1" ht="15" x14ac:dyDescent="0.2">
      <c r="A459" s="125"/>
      <c r="B459" s="125"/>
      <c r="C459" s="125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1:18" s="124" customFormat="1" ht="15" x14ac:dyDescent="0.2">
      <c r="A460" s="125"/>
      <c r="B460" s="125"/>
      <c r="C460" s="125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1:18" s="124" customFormat="1" ht="15" x14ac:dyDescent="0.2">
      <c r="A461" s="125"/>
      <c r="B461" s="125"/>
      <c r="C461" s="125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1:18" s="124" customFormat="1" ht="15" x14ac:dyDescent="0.2">
      <c r="A462" s="125"/>
      <c r="B462" s="125"/>
      <c r="C462" s="125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1:18" s="124" customFormat="1" ht="15" x14ac:dyDescent="0.2">
      <c r="A463" s="125"/>
      <c r="B463" s="125"/>
      <c r="C463" s="125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1:18" s="124" customFormat="1" ht="15" x14ac:dyDescent="0.2">
      <c r="A464" s="125"/>
      <c r="B464" s="125"/>
      <c r="C464" s="125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1:18" s="124" customFormat="1" ht="15" x14ac:dyDescent="0.2">
      <c r="A465" s="125"/>
      <c r="B465" s="125"/>
      <c r="C465" s="125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1:18" s="124" customFormat="1" ht="15" x14ac:dyDescent="0.2">
      <c r="A466" s="125"/>
      <c r="B466" s="125"/>
      <c r="C466" s="125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1:18" s="124" customFormat="1" ht="15" x14ac:dyDescent="0.2">
      <c r="A467" s="125"/>
      <c r="B467" s="125"/>
      <c r="C467" s="125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1:18" s="124" customFormat="1" ht="15" x14ac:dyDescent="0.2">
      <c r="A468" s="125"/>
      <c r="B468" s="125"/>
      <c r="C468" s="125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1:18" s="124" customFormat="1" ht="15" x14ac:dyDescent="0.2">
      <c r="A469" s="125"/>
      <c r="B469" s="125"/>
      <c r="C469" s="125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1:18" s="124" customFormat="1" ht="15" x14ac:dyDescent="0.2">
      <c r="A470" s="125"/>
      <c r="B470" s="125"/>
      <c r="C470" s="125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1:18" s="124" customFormat="1" ht="15" x14ac:dyDescent="0.2">
      <c r="A471" s="125"/>
      <c r="B471" s="125"/>
      <c r="C471" s="125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1:18" s="124" customFormat="1" ht="15" x14ac:dyDescent="0.2">
      <c r="A472" s="125"/>
      <c r="B472" s="125"/>
      <c r="C472" s="125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1:18" s="124" customFormat="1" ht="15" x14ac:dyDescent="0.2">
      <c r="A473" s="125"/>
      <c r="B473" s="125"/>
      <c r="C473" s="125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1:18" s="124" customFormat="1" ht="15" x14ac:dyDescent="0.2">
      <c r="A474" s="125"/>
      <c r="B474" s="125"/>
      <c r="C474" s="125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1:18" s="124" customFormat="1" ht="15" x14ac:dyDescent="0.2">
      <c r="A475" s="125"/>
      <c r="B475" s="125"/>
      <c r="C475" s="125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1:18" s="124" customFormat="1" ht="15" x14ac:dyDescent="0.2">
      <c r="A476" s="125"/>
      <c r="B476" s="125"/>
      <c r="C476" s="125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1:18" s="124" customFormat="1" ht="15" x14ac:dyDescent="0.2">
      <c r="A477" s="125"/>
      <c r="B477" s="125"/>
      <c r="C477" s="125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1:18" s="124" customFormat="1" ht="15" x14ac:dyDescent="0.2">
      <c r="A478" s="125"/>
      <c r="B478" s="125"/>
      <c r="C478" s="125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1:18" s="124" customFormat="1" ht="15" x14ac:dyDescent="0.2">
      <c r="A479" s="125"/>
      <c r="B479" s="125"/>
      <c r="C479" s="125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1:18" s="124" customFormat="1" ht="15" x14ac:dyDescent="0.2">
      <c r="A480" s="125"/>
      <c r="B480" s="125"/>
      <c r="C480" s="125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1:18" s="124" customFormat="1" ht="15" x14ac:dyDescent="0.2">
      <c r="A481" s="125"/>
      <c r="B481" s="125"/>
      <c r="C481" s="125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1:18" s="124" customFormat="1" ht="15" x14ac:dyDescent="0.2">
      <c r="A482" s="125"/>
      <c r="B482" s="125"/>
      <c r="C482" s="125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1:18" s="124" customFormat="1" ht="15" x14ac:dyDescent="0.2">
      <c r="A483" s="125"/>
      <c r="B483" s="125"/>
      <c r="C483" s="125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1:18" s="124" customFormat="1" ht="15" x14ac:dyDescent="0.2">
      <c r="A484" s="125"/>
      <c r="B484" s="125"/>
      <c r="C484" s="125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1:18" s="124" customFormat="1" ht="15" x14ac:dyDescent="0.2">
      <c r="A485" s="125"/>
      <c r="B485" s="125"/>
      <c r="C485" s="125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1:18" s="124" customFormat="1" ht="15" x14ac:dyDescent="0.2">
      <c r="A486" s="125"/>
      <c r="B486" s="125"/>
      <c r="C486" s="125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1:18" s="124" customFormat="1" ht="15" x14ac:dyDescent="0.2">
      <c r="A487" s="125"/>
      <c r="B487" s="125"/>
      <c r="C487" s="125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1:18" s="124" customFormat="1" ht="15" x14ac:dyDescent="0.2">
      <c r="A488" s="125"/>
      <c r="B488" s="125"/>
      <c r="C488" s="125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1:18" s="124" customFormat="1" ht="15" x14ac:dyDescent="0.2">
      <c r="A489" s="125"/>
      <c r="B489" s="125"/>
      <c r="C489" s="125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1:18" s="124" customFormat="1" ht="15" x14ac:dyDescent="0.2">
      <c r="A490" s="125"/>
      <c r="B490" s="125"/>
      <c r="C490" s="125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1:18" s="124" customFormat="1" ht="15" x14ac:dyDescent="0.2">
      <c r="A491" s="125"/>
      <c r="B491" s="125"/>
      <c r="C491" s="125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1:18" s="124" customFormat="1" ht="15" x14ac:dyDescent="0.2">
      <c r="A492" s="125"/>
      <c r="B492" s="125"/>
      <c r="C492" s="125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1:18" s="124" customFormat="1" ht="15" x14ac:dyDescent="0.2">
      <c r="A493" s="125"/>
      <c r="B493" s="125"/>
      <c r="C493" s="125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1:18" s="124" customFormat="1" ht="15" x14ac:dyDescent="0.2">
      <c r="A494" s="125"/>
      <c r="B494" s="125"/>
      <c r="C494" s="125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1:18" s="124" customFormat="1" ht="15" x14ac:dyDescent="0.2">
      <c r="A495" s="125"/>
      <c r="B495" s="125"/>
      <c r="C495" s="125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1:18" s="124" customFormat="1" ht="15" x14ac:dyDescent="0.2">
      <c r="A496" s="125"/>
      <c r="B496" s="125"/>
      <c r="C496" s="125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1:18" s="124" customFormat="1" ht="15" x14ac:dyDescent="0.2">
      <c r="A497" s="125"/>
      <c r="B497" s="125"/>
      <c r="C497" s="125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1:18" s="124" customFormat="1" ht="15" x14ac:dyDescent="0.2">
      <c r="A498" s="125"/>
      <c r="B498" s="125"/>
      <c r="C498" s="125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1:18" s="124" customFormat="1" ht="15" x14ac:dyDescent="0.2">
      <c r="A499" s="125"/>
      <c r="B499" s="125"/>
      <c r="C499" s="125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1:18" s="124" customFormat="1" ht="15" x14ac:dyDescent="0.2">
      <c r="A500" s="125"/>
      <c r="B500" s="125"/>
      <c r="C500" s="125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1:18" s="124" customFormat="1" ht="15" x14ac:dyDescent="0.2">
      <c r="A501" s="125"/>
      <c r="B501" s="125"/>
      <c r="C501" s="125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1:18" s="124" customFormat="1" ht="15" x14ac:dyDescent="0.2">
      <c r="A502" s="125"/>
      <c r="B502" s="125"/>
      <c r="C502" s="125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1:18" s="124" customFormat="1" ht="15" x14ac:dyDescent="0.2">
      <c r="A503" s="125"/>
      <c r="B503" s="125"/>
      <c r="C503" s="125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1:18" s="124" customFormat="1" ht="15" x14ac:dyDescent="0.2">
      <c r="A504" s="125"/>
      <c r="B504" s="125"/>
      <c r="C504" s="125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1:18" s="124" customFormat="1" ht="15" x14ac:dyDescent="0.2">
      <c r="A505" s="125"/>
      <c r="B505" s="125"/>
      <c r="C505" s="125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1:18" s="124" customFormat="1" ht="15" x14ac:dyDescent="0.2">
      <c r="A506" s="125"/>
      <c r="B506" s="125"/>
      <c r="C506" s="125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1:18" s="124" customFormat="1" ht="15" x14ac:dyDescent="0.2">
      <c r="A507" s="125"/>
      <c r="B507" s="125"/>
      <c r="C507" s="125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1:18" s="124" customFormat="1" ht="15" x14ac:dyDescent="0.2">
      <c r="A508" s="125"/>
      <c r="B508" s="125"/>
      <c r="C508" s="125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1:18" s="124" customFormat="1" ht="15" x14ac:dyDescent="0.2">
      <c r="A509" s="125"/>
      <c r="B509" s="125"/>
      <c r="C509" s="125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1:18" s="124" customFormat="1" ht="15" x14ac:dyDescent="0.2">
      <c r="A510" s="125"/>
      <c r="B510" s="125"/>
      <c r="C510" s="125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1:18" s="124" customFormat="1" ht="15" x14ac:dyDescent="0.2">
      <c r="A511" s="125"/>
      <c r="B511" s="125"/>
      <c r="C511" s="125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1:18" s="124" customFormat="1" ht="15" x14ac:dyDescent="0.2">
      <c r="A512" s="125"/>
      <c r="B512" s="125"/>
      <c r="C512" s="125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</row>
    <row r="513" spans="1:18" s="124" customFormat="1" ht="15" x14ac:dyDescent="0.2">
      <c r="A513" s="125"/>
      <c r="B513" s="125"/>
      <c r="C513" s="125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</row>
    <row r="514" spans="1:18" s="124" customFormat="1" ht="15" x14ac:dyDescent="0.2">
      <c r="A514" s="125"/>
      <c r="B514" s="125"/>
      <c r="C514" s="125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</row>
    <row r="515" spans="1:18" s="124" customFormat="1" ht="15" x14ac:dyDescent="0.2">
      <c r="A515" s="125"/>
      <c r="B515" s="125"/>
      <c r="C515" s="125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</row>
    <row r="516" spans="1:18" s="124" customFormat="1" ht="15" x14ac:dyDescent="0.2">
      <c r="A516" s="125"/>
      <c r="B516" s="125"/>
      <c r="C516" s="125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</row>
    <row r="517" spans="1:18" s="124" customFormat="1" ht="15" x14ac:dyDescent="0.2">
      <c r="A517" s="125"/>
      <c r="B517" s="125"/>
      <c r="C517" s="125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</row>
    <row r="518" spans="1:18" s="124" customFormat="1" ht="15" x14ac:dyDescent="0.2">
      <c r="A518" s="125"/>
      <c r="B518" s="125"/>
      <c r="C518" s="125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</row>
    <row r="519" spans="1:18" s="124" customFormat="1" ht="15" x14ac:dyDescent="0.2">
      <c r="A519" s="125"/>
      <c r="B519" s="125"/>
      <c r="C519" s="125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</row>
    <row r="520" spans="1:18" s="124" customFormat="1" ht="15" x14ac:dyDescent="0.2">
      <c r="A520" s="125"/>
      <c r="B520" s="125"/>
      <c r="C520" s="125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</row>
    <row r="521" spans="1:18" s="124" customFormat="1" ht="15" x14ac:dyDescent="0.2">
      <c r="A521" s="125"/>
      <c r="B521" s="125"/>
      <c r="C521" s="125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</row>
    <row r="522" spans="1:18" s="124" customFormat="1" ht="15" x14ac:dyDescent="0.2">
      <c r="A522" s="125"/>
      <c r="B522" s="125"/>
      <c r="C522" s="125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</row>
    <row r="523" spans="1:18" s="124" customFormat="1" ht="15" x14ac:dyDescent="0.2">
      <c r="A523" s="125"/>
      <c r="B523" s="125"/>
      <c r="C523" s="125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</row>
    <row r="524" spans="1:18" s="124" customFormat="1" ht="15" x14ac:dyDescent="0.2">
      <c r="A524" s="125"/>
      <c r="B524" s="125"/>
      <c r="C524" s="125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</row>
    <row r="525" spans="1:18" s="124" customFormat="1" ht="15" x14ac:dyDescent="0.2">
      <c r="A525" s="125"/>
      <c r="B525" s="125"/>
      <c r="C525" s="125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</row>
    <row r="526" spans="1:18" s="124" customFormat="1" ht="15" x14ac:dyDescent="0.2">
      <c r="A526" s="125"/>
      <c r="B526" s="125"/>
      <c r="C526" s="125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</row>
    <row r="527" spans="1:18" s="124" customFormat="1" ht="15" x14ac:dyDescent="0.2">
      <c r="A527" s="125"/>
      <c r="B527" s="125"/>
      <c r="C527" s="125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</row>
    <row r="528" spans="1:18" s="124" customFormat="1" ht="15" x14ac:dyDescent="0.2">
      <c r="A528" s="125"/>
      <c r="B528" s="125"/>
      <c r="C528" s="125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</row>
    <row r="529" spans="1:18" s="124" customFormat="1" ht="15" x14ac:dyDescent="0.2">
      <c r="A529" s="125"/>
      <c r="B529" s="125"/>
      <c r="C529" s="125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</row>
    <row r="530" spans="1:18" s="124" customFormat="1" ht="15" x14ac:dyDescent="0.2">
      <c r="A530" s="125"/>
      <c r="B530" s="125"/>
      <c r="C530" s="125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</row>
    <row r="531" spans="1:18" s="124" customFormat="1" ht="15" x14ac:dyDescent="0.2">
      <c r="A531" s="125"/>
      <c r="B531" s="125"/>
      <c r="C531" s="125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</row>
    <row r="532" spans="1:18" s="124" customFormat="1" ht="15" x14ac:dyDescent="0.2">
      <c r="A532" s="125"/>
      <c r="B532" s="125"/>
      <c r="C532" s="125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</row>
    <row r="533" spans="1:18" s="124" customFormat="1" ht="15" x14ac:dyDescent="0.2">
      <c r="A533" s="125"/>
      <c r="B533" s="125"/>
      <c r="C533" s="125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</row>
    <row r="534" spans="1:18" s="124" customFormat="1" ht="15" x14ac:dyDescent="0.2">
      <c r="A534" s="125"/>
      <c r="B534" s="125"/>
      <c r="C534" s="125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</row>
    <row r="535" spans="1:18" s="124" customFormat="1" ht="15" x14ac:dyDescent="0.2">
      <c r="A535" s="125"/>
      <c r="B535" s="125"/>
      <c r="C535" s="125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</row>
    <row r="536" spans="1:18" s="124" customFormat="1" ht="15" x14ac:dyDescent="0.2">
      <c r="A536" s="125"/>
      <c r="B536" s="125"/>
      <c r="C536" s="125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</row>
    <row r="537" spans="1:18" s="124" customFormat="1" ht="15" x14ac:dyDescent="0.2">
      <c r="A537" s="125"/>
      <c r="B537" s="125"/>
      <c r="C537" s="125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</row>
    <row r="538" spans="1:18" s="124" customFormat="1" ht="15" x14ac:dyDescent="0.2">
      <c r="A538" s="125"/>
      <c r="B538" s="125"/>
      <c r="C538" s="125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</row>
    <row r="539" spans="1:18" s="124" customFormat="1" ht="15" x14ac:dyDescent="0.2">
      <c r="A539" s="125"/>
      <c r="B539" s="125"/>
      <c r="C539" s="125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1:18" s="124" customFormat="1" ht="15" x14ac:dyDescent="0.2">
      <c r="A540" s="125"/>
      <c r="B540" s="125"/>
      <c r="C540" s="125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</row>
    <row r="541" spans="1:18" s="124" customFormat="1" ht="15" x14ac:dyDescent="0.2">
      <c r="A541" s="125"/>
      <c r="B541" s="125"/>
      <c r="C541" s="125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</row>
    <row r="542" spans="1:18" s="124" customFormat="1" ht="15" x14ac:dyDescent="0.2">
      <c r="A542" s="125"/>
      <c r="B542" s="125"/>
      <c r="C542" s="125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</row>
    <row r="543" spans="1:18" s="124" customFormat="1" ht="15" x14ac:dyDescent="0.2">
      <c r="A543" s="125"/>
      <c r="B543" s="125"/>
      <c r="C543" s="125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</row>
    <row r="544" spans="1:18" s="124" customFormat="1" ht="15" x14ac:dyDescent="0.2">
      <c r="A544" s="125"/>
      <c r="B544" s="125"/>
      <c r="C544" s="125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</row>
    <row r="545" spans="1:18" s="124" customFormat="1" ht="15" x14ac:dyDescent="0.2">
      <c r="A545" s="125"/>
      <c r="B545" s="125"/>
      <c r="C545" s="125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</row>
    <row r="546" spans="1:18" s="124" customFormat="1" ht="15" x14ac:dyDescent="0.2">
      <c r="A546" s="125"/>
      <c r="B546" s="125"/>
      <c r="C546" s="125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</row>
    <row r="547" spans="1:18" s="124" customFormat="1" ht="15" x14ac:dyDescent="0.2">
      <c r="A547" s="125"/>
      <c r="B547" s="125"/>
      <c r="C547" s="125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</row>
    <row r="548" spans="1:18" s="124" customFormat="1" ht="15" x14ac:dyDescent="0.2">
      <c r="A548" s="125"/>
      <c r="B548" s="125"/>
      <c r="C548" s="125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</row>
    <row r="549" spans="1:18" s="124" customFormat="1" ht="15" x14ac:dyDescent="0.2">
      <c r="A549" s="125"/>
      <c r="B549" s="125"/>
      <c r="C549" s="125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</row>
    <row r="550" spans="1:18" s="124" customFormat="1" ht="15" x14ac:dyDescent="0.2">
      <c r="A550" s="125"/>
      <c r="B550" s="125"/>
      <c r="C550" s="125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</row>
    <row r="551" spans="1:18" s="124" customFormat="1" ht="15" x14ac:dyDescent="0.2">
      <c r="A551" s="125"/>
      <c r="B551" s="125"/>
      <c r="C551" s="125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</row>
    <row r="552" spans="1:18" s="124" customFormat="1" ht="15" x14ac:dyDescent="0.2">
      <c r="A552" s="125"/>
      <c r="B552" s="125"/>
      <c r="C552" s="125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</row>
    <row r="553" spans="1:18" s="124" customFormat="1" ht="15" x14ac:dyDescent="0.2">
      <c r="A553" s="125"/>
      <c r="B553" s="125"/>
      <c r="C553" s="125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</row>
    <row r="554" spans="1:18" s="124" customFormat="1" ht="15" x14ac:dyDescent="0.2">
      <c r="A554" s="125"/>
      <c r="B554" s="125"/>
      <c r="C554" s="125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</row>
    <row r="555" spans="1:18" s="124" customFormat="1" ht="15" x14ac:dyDescent="0.2">
      <c r="A555" s="125"/>
      <c r="B555" s="125"/>
      <c r="C555" s="125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</row>
    <row r="556" spans="1:18" s="124" customFormat="1" ht="15" x14ac:dyDescent="0.2">
      <c r="A556" s="125"/>
      <c r="B556" s="125"/>
      <c r="C556" s="125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</row>
    <row r="557" spans="1:18" s="124" customFormat="1" ht="15" x14ac:dyDescent="0.2">
      <c r="A557" s="125"/>
      <c r="B557" s="125"/>
      <c r="C557" s="125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</row>
    <row r="558" spans="1:18" s="124" customFormat="1" ht="15" x14ac:dyDescent="0.2">
      <c r="A558" s="125"/>
      <c r="B558" s="125"/>
      <c r="C558" s="125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</row>
    <row r="559" spans="1:18" s="124" customFormat="1" ht="15" x14ac:dyDescent="0.2">
      <c r="A559" s="125"/>
      <c r="B559" s="125"/>
      <c r="C559" s="125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</row>
    <row r="560" spans="1:18" s="124" customFormat="1" ht="15" x14ac:dyDescent="0.2">
      <c r="A560" s="125"/>
      <c r="B560" s="125"/>
      <c r="C560" s="125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</row>
    <row r="561" spans="1:18" s="124" customFormat="1" ht="15" x14ac:dyDescent="0.2">
      <c r="A561" s="125"/>
      <c r="B561" s="125"/>
      <c r="C561" s="125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</row>
    <row r="562" spans="1:18" s="124" customFormat="1" ht="15" x14ac:dyDescent="0.2">
      <c r="A562" s="125"/>
      <c r="B562" s="125"/>
      <c r="C562" s="125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</row>
    <row r="563" spans="1:18" s="124" customFormat="1" ht="15" x14ac:dyDescent="0.2">
      <c r="A563" s="125"/>
      <c r="B563" s="125"/>
      <c r="C563" s="125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1:18" s="124" customFormat="1" ht="15" x14ac:dyDescent="0.2">
      <c r="A564" s="125"/>
      <c r="B564" s="125"/>
      <c r="C564" s="125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</row>
    <row r="565" spans="1:18" s="124" customFormat="1" ht="15" x14ac:dyDescent="0.2">
      <c r="A565" s="125"/>
      <c r="B565" s="125"/>
      <c r="C565" s="125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</row>
    <row r="566" spans="1:18" s="124" customFormat="1" ht="15" x14ac:dyDescent="0.2">
      <c r="A566" s="125"/>
      <c r="B566" s="125"/>
      <c r="C566" s="125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</row>
    <row r="567" spans="1:18" s="124" customFormat="1" ht="15" x14ac:dyDescent="0.2">
      <c r="A567" s="125"/>
      <c r="B567" s="125"/>
      <c r="C567" s="125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</row>
    <row r="568" spans="1:18" s="124" customFormat="1" ht="15" x14ac:dyDescent="0.2">
      <c r="A568" s="125"/>
      <c r="B568" s="125"/>
      <c r="C568" s="125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</row>
    <row r="569" spans="1:18" s="124" customFormat="1" ht="15" x14ac:dyDescent="0.2">
      <c r="A569" s="125"/>
      <c r="B569" s="125"/>
      <c r="C569" s="125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</row>
    <row r="570" spans="1:18" s="124" customFormat="1" ht="15" x14ac:dyDescent="0.2">
      <c r="A570" s="125"/>
      <c r="B570" s="125"/>
      <c r="C570" s="125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</row>
    <row r="571" spans="1:18" s="124" customFormat="1" ht="15" x14ac:dyDescent="0.2">
      <c r="A571" s="125"/>
      <c r="B571" s="125"/>
      <c r="C571" s="125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</row>
    <row r="572" spans="1:18" s="124" customFormat="1" ht="15" x14ac:dyDescent="0.2">
      <c r="A572" s="125"/>
      <c r="B572" s="125"/>
      <c r="C572" s="125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</row>
    <row r="573" spans="1:18" s="124" customFormat="1" ht="15" x14ac:dyDescent="0.2">
      <c r="A573" s="125"/>
      <c r="B573" s="125"/>
      <c r="C573" s="125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</row>
    <row r="574" spans="1:18" s="124" customFormat="1" ht="15" x14ac:dyDescent="0.2">
      <c r="A574" s="125"/>
      <c r="B574" s="125"/>
      <c r="C574" s="125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</row>
    <row r="575" spans="1:18" s="124" customFormat="1" ht="15" x14ac:dyDescent="0.2">
      <c r="A575" s="125"/>
      <c r="B575" s="125"/>
      <c r="C575" s="125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</row>
    <row r="576" spans="1:18" s="124" customFormat="1" ht="15" x14ac:dyDescent="0.2">
      <c r="A576" s="125"/>
      <c r="B576" s="125"/>
      <c r="C576" s="125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</row>
    <row r="577" spans="1:18" s="124" customFormat="1" ht="15" x14ac:dyDescent="0.2">
      <c r="A577" s="125"/>
      <c r="B577" s="125"/>
      <c r="C577" s="125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</row>
    <row r="578" spans="1:18" s="124" customFormat="1" ht="15" x14ac:dyDescent="0.2">
      <c r="A578" s="125"/>
      <c r="B578" s="125"/>
      <c r="C578" s="125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</row>
    <row r="579" spans="1:18" s="124" customFormat="1" ht="15" x14ac:dyDescent="0.2">
      <c r="A579" s="125"/>
      <c r="B579" s="125"/>
      <c r="C579" s="125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</row>
    <row r="580" spans="1:18" s="124" customFormat="1" ht="15" x14ac:dyDescent="0.2">
      <c r="A580" s="125"/>
      <c r="B580" s="125"/>
      <c r="C580" s="125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</row>
    <row r="581" spans="1:18" s="124" customFormat="1" ht="15" x14ac:dyDescent="0.2">
      <c r="A581" s="125"/>
      <c r="B581" s="125"/>
      <c r="C581" s="125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1:18" s="124" customFormat="1" ht="15" x14ac:dyDescent="0.2">
      <c r="A582" s="125"/>
      <c r="B582" s="125"/>
      <c r="C582" s="125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</row>
    <row r="583" spans="1:18" s="124" customFormat="1" ht="15" x14ac:dyDescent="0.2">
      <c r="A583" s="125"/>
      <c r="B583" s="125"/>
      <c r="C583" s="125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</row>
    <row r="584" spans="1:18" s="124" customFormat="1" ht="15" x14ac:dyDescent="0.2">
      <c r="A584" s="125"/>
      <c r="B584" s="125"/>
      <c r="C584" s="125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</row>
    <row r="585" spans="1:18" s="124" customFormat="1" ht="15" x14ac:dyDescent="0.2">
      <c r="A585" s="125"/>
      <c r="B585" s="125"/>
      <c r="C585" s="125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</row>
    <row r="586" spans="1:18" s="124" customFormat="1" ht="15" x14ac:dyDescent="0.2">
      <c r="A586" s="125"/>
      <c r="B586" s="125"/>
      <c r="C586" s="125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</row>
    <row r="587" spans="1:18" s="124" customFormat="1" ht="15" x14ac:dyDescent="0.2">
      <c r="A587" s="125"/>
      <c r="B587" s="125"/>
      <c r="C587" s="125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</row>
    <row r="588" spans="1:18" s="124" customFormat="1" ht="15" x14ac:dyDescent="0.2">
      <c r="A588" s="125"/>
      <c r="B588" s="125"/>
      <c r="C588" s="125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</row>
    <row r="589" spans="1:18" s="124" customFormat="1" ht="15" x14ac:dyDescent="0.2">
      <c r="A589" s="125"/>
      <c r="B589" s="125"/>
      <c r="C589" s="125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</row>
    <row r="590" spans="1:18" s="124" customFormat="1" ht="15" x14ac:dyDescent="0.2">
      <c r="A590" s="125"/>
      <c r="B590" s="125"/>
      <c r="C590" s="125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</row>
    <row r="591" spans="1:18" s="124" customFormat="1" ht="15" x14ac:dyDescent="0.2">
      <c r="A591" s="125"/>
      <c r="B591" s="125"/>
      <c r="C591" s="125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</row>
    <row r="592" spans="1:18" s="124" customFormat="1" ht="15" x14ac:dyDescent="0.2">
      <c r="A592" s="125"/>
      <c r="B592" s="125"/>
      <c r="C592" s="125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</row>
    <row r="593" spans="1:18" s="124" customFormat="1" ht="15" x14ac:dyDescent="0.2">
      <c r="A593" s="125"/>
      <c r="B593" s="125"/>
      <c r="C593" s="125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</row>
    <row r="594" spans="1:18" s="124" customFormat="1" ht="15" x14ac:dyDescent="0.2">
      <c r="A594" s="125"/>
      <c r="B594" s="125"/>
      <c r="C594" s="125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</row>
    <row r="595" spans="1:18" s="124" customFormat="1" ht="15" x14ac:dyDescent="0.2">
      <c r="A595" s="125"/>
      <c r="B595" s="125"/>
      <c r="C595" s="125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</row>
    <row r="596" spans="1:18" s="124" customFormat="1" ht="15" x14ac:dyDescent="0.2">
      <c r="A596" s="125"/>
      <c r="B596" s="125"/>
      <c r="C596" s="125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</row>
    <row r="597" spans="1:18" s="124" customFormat="1" ht="15" x14ac:dyDescent="0.2">
      <c r="A597" s="125"/>
      <c r="B597" s="125"/>
      <c r="C597" s="125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</row>
    <row r="598" spans="1:18" s="124" customFormat="1" ht="15" x14ac:dyDescent="0.2">
      <c r="A598" s="125"/>
      <c r="B598" s="125"/>
      <c r="C598" s="125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</row>
    <row r="599" spans="1:18" s="124" customFormat="1" ht="15" x14ac:dyDescent="0.2">
      <c r="A599" s="125"/>
      <c r="B599" s="125"/>
      <c r="C599" s="125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</row>
    <row r="600" spans="1:18" s="124" customFormat="1" ht="15" x14ac:dyDescent="0.2">
      <c r="A600" s="125"/>
      <c r="B600" s="125"/>
      <c r="C600" s="125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</row>
    <row r="601" spans="1:18" s="124" customFormat="1" ht="15" x14ac:dyDescent="0.2">
      <c r="A601" s="125"/>
      <c r="B601" s="125"/>
      <c r="C601" s="125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</row>
    <row r="602" spans="1:18" s="124" customFormat="1" ht="15" x14ac:dyDescent="0.2">
      <c r="A602" s="125"/>
      <c r="B602" s="125"/>
      <c r="C602" s="125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</row>
    <row r="603" spans="1:18" s="124" customFormat="1" ht="15" x14ac:dyDescent="0.2">
      <c r="A603" s="125"/>
      <c r="B603" s="125"/>
      <c r="C603" s="125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</row>
    <row r="604" spans="1:18" s="124" customFormat="1" ht="15" x14ac:dyDescent="0.2">
      <c r="A604" s="125"/>
      <c r="B604" s="125"/>
      <c r="C604" s="125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</row>
    <row r="605" spans="1:18" s="124" customFormat="1" ht="15" x14ac:dyDescent="0.2">
      <c r="A605" s="125"/>
      <c r="B605" s="125"/>
      <c r="C605" s="125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</row>
    <row r="606" spans="1:18" s="124" customFormat="1" ht="15" x14ac:dyDescent="0.2">
      <c r="A606" s="125"/>
      <c r="B606" s="125"/>
      <c r="C606" s="125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</row>
    <row r="607" spans="1:18" s="124" customFormat="1" ht="15" x14ac:dyDescent="0.2">
      <c r="A607" s="125"/>
      <c r="B607" s="125"/>
      <c r="C607" s="125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</row>
    <row r="608" spans="1:18" s="124" customFormat="1" ht="15" x14ac:dyDescent="0.2">
      <c r="A608" s="125"/>
      <c r="B608" s="125"/>
      <c r="C608" s="125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</row>
    <row r="609" spans="1:18" s="124" customFormat="1" ht="15" x14ac:dyDescent="0.2">
      <c r="A609" s="125"/>
      <c r="B609" s="125"/>
      <c r="C609" s="125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</row>
    <row r="610" spans="1:18" s="124" customFormat="1" ht="15" x14ac:dyDescent="0.2">
      <c r="A610" s="125"/>
      <c r="B610" s="125"/>
      <c r="C610" s="125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</row>
    <row r="611" spans="1:18" s="124" customFormat="1" ht="15" x14ac:dyDescent="0.2">
      <c r="A611" s="125"/>
      <c r="B611" s="125"/>
      <c r="C611" s="125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</row>
    <row r="612" spans="1:18" s="124" customFormat="1" ht="15" x14ac:dyDescent="0.2">
      <c r="A612" s="125"/>
      <c r="B612" s="125"/>
      <c r="C612" s="125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</row>
    <row r="613" spans="1:18" s="124" customFormat="1" ht="15" x14ac:dyDescent="0.2">
      <c r="A613" s="125"/>
      <c r="B613" s="125"/>
      <c r="C613" s="125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</row>
    <row r="614" spans="1:18" s="124" customFormat="1" ht="15" x14ac:dyDescent="0.2">
      <c r="A614" s="125"/>
      <c r="B614" s="125"/>
      <c r="C614" s="125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</row>
    <row r="615" spans="1:18" s="124" customFormat="1" ht="15" x14ac:dyDescent="0.2">
      <c r="A615" s="125"/>
      <c r="B615" s="125"/>
      <c r="C615" s="125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</row>
    <row r="616" spans="1:18" s="124" customFormat="1" ht="15" x14ac:dyDescent="0.2">
      <c r="A616" s="125"/>
      <c r="B616" s="125"/>
      <c r="C616" s="125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</row>
    <row r="617" spans="1:18" s="124" customFormat="1" ht="15" x14ac:dyDescent="0.2">
      <c r="A617" s="125"/>
      <c r="B617" s="125"/>
      <c r="C617" s="125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</row>
    <row r="618" spans="1:18" s="124" customFormat="1" ht="15" x14ac:dyDescent="0.2">
      <c r="A618" s="125"/>
      <c r="B618" s="125"/>
      <c r="C618" s="125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</row>
    <row r="619" spans="1:18" s="124" customFormat="1" ht="15" x14ac:dyDescent="0.2">
      <c r="A619" s="125"/>
      <c r="B619" s="125"/>
      <c r="C619" s="125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</row>
    <row r="620" spans="1:18" s="124" customFormat="1" ht="15" x14ac:dyDescent="0.2">
      <c r="A620" s="125"/>
      <c r="B620" s="125"/>
      <c r="C620" s="125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</row>
    <row r="621" spans="1:18" s="124" customFormat="1" ht="15" x14ac:dyDescent="0.2">
      <c r="A621" s="125"/>
      <c r="B621" s="125"/>
      <c r="C621" s="125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</row>
    <row r="622" spans="1:18" s="124" customFormat="1" ht="15" x14ac:dyDescent="0.2">
      <c r="A622" s="125"/>
      <c r="B622" s="125"/>
      <c r="C622" s="125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</row>
    <row r="623" spans="1:18" s="124" customFormat="1" ht="15" x14ac:dyDescent="0.2">
      <c r="A623" s="125"/>
      <c r="B623" s="125"/>
      <c r="C623" s="125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</row>
    <row r="624" spans="1:18" s="124" customFormat="1" ht="15" x14ac:dyDescent="0.2">
      <c r="A624" s="125"/>
      <c r="B624" s="125"/>
      <c r="C624" s="125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1:18" s="124" customFormat="1" ht="15" x14ac:dyDescent="0.2">
      <c r="A625" s="125"/>
      <c r="B625" s="125"/>
      <c r="C625" s="125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</row>
    <row r="626" spans="1:18" s="124" customFormat="1" ht="15" x14ac:dyDescent="0.2">
      <c r="A626" s="125"/>
      <c r="B626" s="125"/>
      <c r="C626" s="125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</row>
    <row r="627" spans="1:18" s="124" customFormat="1" ht="15" x14ac:dyDescent="0.2">
      <c r="A627" s="125"/>
      <c r="B627" s="125"/>
      <c r="C627" s="125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</row>
    <row r="628" spans="1:18" s="124" customFormat="1" ht="15" x14ac:dyDescent="0.2">
      <c r="A628" s="125"/>
      <c r="B628" s="125"/>
      <c r="C628" s="125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</row>
    <row r="629" spans="1:18" s="124" customFormat="1" ht="15" x14ac:dyDescent="0.2">
      <c r="A629" s="125"/>
      <c r="B629" s="125"/>
      <c r="C629" s="125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</row>
    <row r="630" spans="1:18" s="124" customFormat="1" ht="15" x14ac:dyDescent="0.2">
      <c r="A630" s="125"/>
      <c r="B630" s="125"/>
      <c r="C630" s="125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</row>
    <row r="631" spans="1:18" s="124" customFormat="1" ht="15" x14ac:dyDescent="0.2">
      <c r="A631" s="125"/>
      <c r="B631" s="125"/>
      <c r="C631" s="125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</row>
    <row r="632" spans="1:18" s="124" customFormat="1" ht="15" x14ac:dyDescent="0.2">
      <c r="A632" s="125"/>
      <c r="B632" s="125"/>
      <c r="C632" s="125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</row>
    <row r="633" spans="1:18" s="124" customFormat="1" ht="15" x14ac:dyDescent="0.2">
      <c r="A633" s="125"/>
      <c r="B633" s="125"/>
      <c r="C633" s="125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</row>
    <row r="634" spans="1:18" s="124" customFormat="1" ht="15" x14ac:dyDescent="0.2">
      <c r="A634" s="125"/>
      <c r="B634" s="125"/>
      <c r="C634" s="125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1:18" s="124" customFormat="1" ht="15" x14ac:dyDescent="0.2">
      <c r="A635" s="125"/>
      <c r="B635" s="125"/>
      <c r="C635" s="125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</row>
    <row r="636" spans="1:18" s="124" customFormat="1" ht="15" x14ac:dyDescent="0.2">
      <c r="A636" s="125"/>
      <c r="B636" s="125"/>
      <c r="C636" s="125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</row>
    <row r="637" spans="1:18" s="124" customFormat="1" ht="15" x14ac:dyDescent="0.2">
      <c r="A637" s="125"/>
      <c r="B637" s="125"/>
      <c r="C637" s="125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</row>
    <row r="638" spans="1:18" s="124" customFormat="1" ht="15" x14ac:dyDescent="0.2">
      <c r="A638" s="125"/>
      <c r="B638" s="125"/>
      <c r="C638" s="125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</row>
    <row r="639" spans="1:18" s="124" customFormat="1" ht="15" x14ac:dyDescent="0.2">
      <c r="A639" s="125"/>
      <c r="B639" s="125"/>
      <c r="C639" s="125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</row>
    <row r="640" spans="1:18" s="124" customFormat="1" ht="15" x14ac:dyDescent="0.2">
      <c r="A640" s="125"/>
      <c r="B640" s="125"/>
      <c r="C640" s="125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1:18" s="124" customFormat="1" ht="15" x14ac:dyDescent="0.2">
      <c r="A641" s="125"/>
      <c r="B641" s="125"/>
      <c r="C641" s="125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</row>
    <row r="642" spans="1:18" s="124" customFormat="1" ht="15" x14ac:dyDescent="0.2">
      <c r="A642" s="125"/>
      <c r="B642" s="125"/>
      <c r="C642" s="125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</row>
    <row r="643" spans="1:18" s="124" customFormat="1" ht="15" x14ac:dyDescent="0.2">
      <c r="A643" s="125"/>
      <c r="B643" s="125"/>
      <c r="C643" s="125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</row>
    <row r="644" spans="1:18" s="124" customFormat="1" ht="15" x14ac:dyDescent="0.2">
      <c r="A644" s="125"/>
      <c r="B644" s="125"/>
      <c r="C644" s="125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</row>
    <row r="645" spans="1:18" s="124" customFormat="1" ht="15" x14ac:dyDescent="0.2">
      <c r="A645" s="125"/>
      <c r="B645" s="125"/>
      <c r="C645" s="125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</row>
    <row r="646" spans="1:18" s="124" customFormat="1" ht="15" x14ac:dyDescent="0.2">
      <c r="A646" s="125"/>
      <c r="B646" s="125"/>
      <c r="C646" s="125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</row>
    <row r="647" spans="1:18" s="124" customFormat="1" ht="15" x14ac:dyDescent="0.2">
      <c r="A647" s="125"/>
      <c r="B647" s="125"/>
      <c r="C647" s="125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</row>
    <row r="648" spans="1:18" s="124" customFormat="1" ht="15" x14ac:dyDescent="0.2">
      <c r="A648" s="125"/>
      <c r="B648" s="125"/>
      <c r="C648" s="125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</row>
    <row r="649" spans="1:18" s="124" customFormat="1" ht="15" x14ac:dyDescent="0.2">
      <c r="A649" s="125"/>
      <c r="B649" s="125"/>
      <c r="C649" s="125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</row>
    <row r="650" spans="1:18" s="124" customFormat="1" ht="15" x14ac:dyDescent="0.2">
      <c r="A650" s="125"/>
      <c r="B650" s="125"/>
      <c r="C650" s="125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</row>
    <row r="651" spans="1:18" s="124" customFormat="1" ht="15" x14ac:dyDescent="0.2">
      <c r="A651" s="125"/>
      <c r="B651" s="125"/>
      <c r="C651" s="125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</row>
    <row r="652" spans="1:18" s="124" customFormat="1" ht="15" x14ac:dyDescent="0.2">
      <c r="A652" s="125"/>
      <c r="B652" s="125"/>
      <c r="C652" s="125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</row>
    <row r="653" spans="1:18" s="124" customFormat="1" ht="15" x14ac:dyDescent="0.2">
      <c r="A653" s="125"/>
      <c r="B653" s="125"/>
      <c r="C653" s="125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</row>
    <row r="654" spans="1:18" s="124" customFormat="1" ht="15" x14ac:dyDescent="0.2">
      <c r="A654" s="125"/>
      <c r="B654" s="125"/>
      <c r="C654" s="125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</row>
    <row r="655" spans="1:18" s="124" customFormat="1" ht="15" x14ac:dyDescent="0.2">
      <c r="A655" s="125"/>
      <c r="B655" s="125"/>
      <c r="C655" s="125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</row>
    <row r="656" spans="1:18" s="124" customFormat="1" ht="15" x14ac:dyDescent="0.2">
      <c r="A656" s="125"/>
      <c r="B656" s="125"/>
      <c r="C656" s="125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</row>
    <row r="657" spans="1:18" s="124" customFormat="1" ht="15" x14ac:dyDescent="0.2">
      <c r="A657" s="125"/>
      <c r="B657" s="125"/>
      <c r="C657" s="125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</row>
    <row r="658" spans="1:18" s="124" customFormat="1" ht="15" x14ac:dyDescent="0.2">
      <c r="A658" s="125"/>
      <c r="B658" s="125"/>
      <c r="C658" s="125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</row>
    <row r="659" spans="1:18" s="124" customFormat="1" ht="15" x14ac:dyDescent="0.2">
      <c r="A659" s="125"/>
      <c r="B659" s="125"/>
      <c r="C659" s="125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</row>
    <row r="660" spans="1:18" s="124" customFormat="1" ht="15" x14ac:dyDescent="0.2">
      <c r="A660" s="125"/>
      <c r="B660" s="125"/>
      <c r="C660" s="125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</row>
    <row r="661" spans="1:18" s="124" customFormat="1" ht="15" x14ac:dyDescent="0.2">
      <c r="A661" s="125"/>
      <c r="B661" s="125"/>
      <c r="C661" s="125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</row>
    <row r="662" spans="1:18" s="124" customFormat="1" ht="15" x14ac:dyDescent="0.2">
      <c r="A662" s="125"/>
      <c r="B662" s="125"/>
      <c r="C662" s="125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</row>
    <row r="663" spans="1:18" s="124" customFormat="1" ht="15" x14ac:dyDescent="0.2">
      <c r="A663" s="125"/>
      <c r="B663" s="125"/>
      <c r="C663" s="125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</row>
    <row r="664" spans="1:18" s="124" customFormat="1" ht="15" x14ac:dyDescent="0.2">
      <c r="A664" s="125"/>
      <c r="B664" s="125"/>
      <c r="C664" s="125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</row>
    <row r="665" spans="1:18" s="124" customFormat="1" ht="15" x14ac:dyDescent="0.2">
      <c r="A665" s="125"/>
      <c r="B665" s="125"/>
      <c r="C665" s="125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</row>
    <row r="666" spans="1:18" s="124" customFormat="1" ht="15" x14ac:dyDescent="0.2">
      <c r="A666" s="125"/>
      <c r="B666" s="125"/>
      <c r="C666" s="125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</row>
    <row r="667" spans="1:18" s="124" customFormat="1" ht="15" x14ac:dyDescent="0.2">
      <c r="A667" s="125"/>
      <c r="B667" s="125"/>
      <c r="C667" s="125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</row>
    <row r="668" spans="1:18" s="124" customFormat="1" ht="15" x14ac:dyDescent="0.2">
      <c r="A668" s="125"/>
      <c r="B668" s="125"/>
      <c r="C668" s="125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</row>
    <row r="669" spans="1:18" s="124" customFormat="1" ht="15" x14ac:dyDescent="0.2">
      <c r="A669" s="125"/>
      <c r="B669" s="125"/>
      <c r="C669" s="125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</row>
    <row r="670" spans="1:18" s="124" customFormat="1" ht="15" x14ac:dyDescent="0.2">
      <c r="A670" s="125"/>
      <c r="B670" s="125"/>
      <c r="C670" s="125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</row>
    <row r="671" spans="1:18" s="124" customFormat="1" ht="15" x14ac:dyDescent="0.2">
      <c r="A671" s="125"/>
      <c r="B671" s="125"/>
      <c r="C671" s="125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</row>
    <row r="672" spans="1:18" s="124" customFormat="1" ht="15" x14ac:dyDescent="0.2">
      <c r="A672" s="125"/>
      <c r="B672" s="125"/>
      <c r="C672" s="125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</row>
    <row r="673" spans="1:18" s="124" customFormat="1" ht="15" x14ac:dyDescent="0.2">
      <c r="A673" s="125"/>
      <c r="B673" s="125"/>
      <c r="C673" s="125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</row>
    <row r="674" spans="1:18" s="124" customFormat="1" ht="15" x14ac:dyDescent="0.2">
      <c r="A674" s="125"/>
      <c r="B674" s="125"/>
      <c r="C674" s="125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</row>
    <row r="675" spans="1:18" s="124" customFormat="1" ht="15" x14ac:dyDescent="0.2">
      <c r="A675" s="125"/>
      <c r="B675" s="125"/>
      <c r="C675" s="125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</row>
    <row r="676" spans="1:18" s="124" customFormat="1" ht="15" x14ac:dyDescent="0.2">
      <c r="A676" s="125"/>
      <c r="B676" s="125"/>
      <c r="C676" s="125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</row>
    <row r="677" spans="1:18" s="124" customFormat="1" ht="15" x14ac:dyDescent="0.2">
      <c r="A677" s="125"/>
      <c r="B677" s="125"/>
      <c r="C677" s="125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</row>
    <row r="678" spans="1:18" s="124" customFormat="1" ht="15" x14ac:dyDescent="0.2">
      <c r="A678" s="125"/>
      <c r="B678" s="125"/>
      <c r="C678" s="125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</row>
    <row r="679" spans="1:18" s="124" customFormat="1" ht="15" x14ac:dyDescent="0.2">
      <c r="A679" s="125"/>
      <c r="B679" s="125"/>
      <c r="C679" s="125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</row>
    <row r="680" spans="1:18" s="124" customFormat="1" ht="15" x14ac:dyDescent="0.2">
      <c r="A680" s="125"/>
      <c r="B680" s="125"/>
      <c r="C680" s="125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</row>
    <row r="681" spans="1:18" s="124" customFormat="1" ht="15" x14ac:dyDescent="0.2">
      <c r="A681" s="125"/>
      <c r="B681" s="125"/>
      <c r="C681" s="125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</row>
    <row r="682" spans="1:18" s="124" customFormat="1" ht="15" x14ac:dyDescent="0.2">
      <c r="A682" s="125"/>
      <c r="B682" s="125"/>
      <c r="C682" s="125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</row>
    <row r="683" spans="1:18" s="124" customFormat="1" ht="15" x14ac:dyDescent="0.2">
      <c r="A683" s="125"/>
      <c r="B683" s="125"/>
      <c r="C683" s="125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</row>
    <row r="684" spans="1:18" s="124" customFormat="1" ht="15" x14ac:dyDescent="0.2">
      <c r="A684" s="125"/>
      <c r="B684" s="125"/>
      <c r="C684" s="125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</row>
    <row r="685" spans="1:18" s="124" customFormat="1" ht="15" x14ac:dyDescent="0.2">
      <c r="A685" s="125"/>
      <c r="B685" s="125"/>
      <c r="C685" s="125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</row>
    <row r="686" spans="1:18" s="124" customFormat="1" ht="15" x14ac:dyDescent="0.2">
      <c r="A686" s="125"/>
      <c r="B686" s="125"/>
      <c r="C686" s="125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</row>
    <row r="687" spans="1:18" s="124" customFormat="1" ht="15" x14ac:dyDescent="0.2">
      <c r="A687" s="125"/>
      <c r="B687" s="125"/>
      <c r="C687" s="125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</row>
    <row r="688" spans="1:18" s="124" customFormat="1" ht="15" x14ac:dyDescent="0.2">
      <c r="A688" s="125"/>
      <c r="B688" s="125"/>
      <c r="C688" s="125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</row>
    <row r="689" spans="1:18" s="124" customFormat="1" ht="15" x14ac:dyDescent="0.2">
      <c r="A689" s="125"/>
      <c r="B689" s="125"/>
      <c r="C689" s="125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</row>
    <row r="690" spans="1:18" s="124" customFormat="1" ht="15" x14ac:dyDescent="0.2">
      <c r="A690" s="125"/>
      <c r="B690" s="125"/>
      <c r="C690" s="125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</row>
    <row r="691" spans="1:18" s="124" customFormat="1" ht="15" x14ac:dyDescent="0.2">
      <c r="A691" s="125"/>
      <c r="B691" s="125"/>
      <c r="C691" s="125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</row>
    <row r="692" spans="1:18" s="124" customFormat="1" ht="15" x14ac:dyDescent="0.2">
      <c r="A692" s="125"/>
      <c r="B692" s="125"/>
      <c r="C692" s="125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</row>
    <row r="693" spans="1:18" s="124" customFormat="1" ht="15" x14ac:dyDescent="0.2">
      <c r="A693" s="125"/>
      <c r="B693" s="125"/>
      <c r="C693" s="125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</row>
    <row r="694" spans="1:18" s="124" customFormat="1" ht="15" x14ac:dyDescent="0.2">
      <c r="A694" s="125"/>
      <c r="B694" s="125"/>
      <c r="C694" s="125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</row>
    <row r="695" spans="1:18" s="124" customFormat="1" ht="15" x14ac:dyDescent="0.2">
      <c r="A695" s="125"/>
      <c r="B695" s="125"/>
      <c r="C695" s="125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</row>
    <row r="696" spans="1:18" s="124" customFormat="1" ht="15" x14ac:dyDescent="0.2">
      <c r="A696" s="125"/>
      <c r="B696" s="125"/>
      <c r="C696" s="125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</row>
    <row r="697" spans="1:18" s="124" customFormat="1" ht="15" x14ac:dyDescent="0.2">
      <c r="A697" s="125"/>
      <c r="B697" s="125"/>
      <c r="C697" s="125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</row>
    <row r="698" spans="1:18" s="124" customFormat="1" ht="15" x14ac:dyDescent="0.2">
      <c r="A698" s="125"/>
      <c r="B698" s="125"/>
      <c r="C698" s="125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</row>
    <row r="699" spans="1:18" s="124" customFormat="1" ht="15" x14ac:dyDescent="0.2">
      <c r="A699" s="125"/>
      <c r="B699" s="125"/>
      <c r="C699" s="125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</row>
    <row r="700" spans="1:18" s="124" customFormat="1" ht="15" x14ac:dyDescent="0.2">
      <c r="A700" s="125"/>
      <c r="B700" s="125"/>
      <c r="C700" s="125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</row>
    <row r="701" spans="1:18" s="124" customFormat="1" ht="15" x14ac:dyDescent="0.2">
      <c r="A701" s="125"/>
      <c r="B701" s="125"/>
      <c r="C701" s="125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</row>
    <row r="702" spans="1:18" s="124" customFormat="1" ht="15" x14ac:dyDescent="0.2">
      <c r="A702" s="125"/>
      <c r="B702" s="125"/>
      <c r="C702" s="125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</row>
    <row r="703" spans="1:18" s="124" customFormat="1" ht="15" x14ac:dyDescent="0.2">
      <c r="A703" s="125"/>
      <c r="B703" s="125"/>
      <c r="C703" s="125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</row>
  </sheetData>
  <mergeCells count="17">
    <mergeCell ref="M21:N21"/>
    <mergeCell ref="C10:C11"/>
    <mergeCell ref="C14:C15"/>
    <mergeCell ref="C16:C17"/>
    <mergeCell ref="C18:C19"/>
    <mergeCell ref="A1:E1"/>
    <mergeCell ref="I7:L7"/>
    <mergeCell ref="K8:L8"/>
    <mergeCell ref="M8:N8"/>
    <mergeCell ref="M7:O7"/>
    <mergeCell ref="A2:E2"/>
    <mergeCell ref="C32:E32"/>
    <mergeCell ref="C33:E33"/>
    <mergeCell ref="C31:E31"/>
    <mergeCell ref="C30:E30"/>
    <mergeCell ref="A26:D26"/>
    <mergeCell ref="C27:E27"/>
  </mergeCells>
  <conditionalFormatting sqref="F20">
    <cfRule type="cellIs" dxfId="133" priority="4" stopIfTrue="1" operator="notEqual">
      <formula>557448476.03+5582612.17-$H$18</formula>
    </cfRule>
  </conditionalFormatting>
  <conditionalFormatting sqref="G20">
    <cfRule type="cellIs" dxfId="132" priority="5" stopIfTrue="1" operator="notEqual">
      <formula>556403938.34+7816352.2</formula>
    </cfRule>
  </conditionalFormatting>
  <conditionalFormatting sqref="L21">
    <cfRule type="cellIs" dxfId="131" priority="8" stopIfTrue="1" operator="notEqual">
      <formula>$I$20-$J$20</formula>
    </cfRule>
  </conditionalFormatting>
  <conditionalFormatting sqref="N20">
    <cfRule type="cellIs" dxfId="130" priority="9" stopIfTrue="1" operator="notEqual">
      <formula>507037.19+211727.94</formula>
    </cfRule>
  </conditionalFormatting>
  <conditionalFormatting sqref="O20">
    <cfRule type="cellIs" dxfId="129" priority="10" stopIfTrue="1" operator="notEqual">
      <formula>433972.41</formula>
    </cfRule>
  </conditionalFormatting>
  <conditionalFormatting sqref="H20">
    <cfRule type="cellIs" dxfId="128" priority="3" operator="notEqual">
      <formula>99230</formula>
    </cfRule>
  </conditionalFormatting>
  <conditionalFormatting sqref="I20">
    <cfRule type="cellIs" dxfId="127" priority="2" operator="notEqual">
      <formula>2233740.03-1044537.69</formula>
    </cfRule>
  </conditionalFormatting>
  <conditionalFormatting sqref="J20">
    <cfRule type="cellIs" dxfId="126" priority="1" operator="notEqual">
      <formula>470343.28-421397.28</formula>
    </cfRule>
  </conditionalFormatting>
  <printOptions horizontalCentered="1"/>
  <pageMargins left="0.39370078740157483" right="0" top="0.98425196850393704" bottom="0.98425196850393704" header="0.51181102362204722" footer="0.51181102362204722"/>
  <pageSetup paperSize="9" scale="60" firstPageNumber="451" orientation="landscape" useFirstPageNumber="1" r:id="rId1"/>
  <headerFooter alignWithMargins="0">
    <oddFooter>&amp;L&amp;"Arial,Kurzíva"&amp;12Zastupitelstvo Olomouckého kraje 20.6.2014
5.2.- Závěrečný účet Olomouckého kraje za rok 2013
Příloha č.15: Financování hospodaření příspěvkových organizací Olomouckého kraje&amp;R&amp;"Arial,Kurzíva"&amp;12Strana &amp;P (celkem 480)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zoomScaleNormal="100" workbookViewId="0">
      <selection activeCell="A34" sqref="A34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89</v>
      </c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90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91</v>
      </c>
      <c r="F6" s="374"/>
      <c r="G6" s="374"/>
      <c r="H6" s="115" t="s">
        <v>44</v>
      </c>
      <c r="I6" s="116" t="s">
        <v>76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0" spans="1:11" s="123" customForma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11" s="123" customFormat="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s="123" customFormat="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s="123" customFormat="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s="123" customFormat="1" ht="15" x14ac:dyDescent="0.2">
      <c r="A14" s="69"/>
      <c r="B14" s="69"/>
      <c r="C14" s="69"/>
      <c r="D14" s="69"/>
      <c r="E14" s="105"/>
      <c r="F14" s="105"/>
      <c r="G14" s="104"/>
      <c r="H14" s="323"/>
      <c r="I14" s="324"/>
    </row>
    <row r="15" spans="1:11" s="123" customFormat="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s="123" customFormat="1" ht="19.5" x14ac:dyDescent="0.4">
      <c r="A16" s="95" t="s">
        <v>34</v>
      </c>
      <c r="B16" s="70"/>
      <c r="C16" s="100"/>
      <c r="D16" s="99"/>
      <c r="E16" s="77">
        <v>182644000</v>
      </c>
      <c r="F16" s="94">
        <v>170595000</v>
      </c>
      <c r="G16" s="91">
        <f>H16+I16</f>
        <v>170202938.27999997</v>
      </c>
      <c r="H16" s="77">
        <v>166316893.21999997</v>
      </c>
      <c r="I16" s="77">
        <v>3886045.06</v>
      </c>
    </row>
    <row r="17" spans="1:9" s="123" customFormat="1" ht="14.25" x14ac:dyDescent="0.3">
      <c r="A17" s="98"/>
      <c r="B17" s="97"/>
      <c r="C17" s="97"/>
      <c r="D17" s="97"/>
      <c r="E17" s="96"/>
      <c r="F17" s="96"/>
      <c r="G17" s="2"/>
      <c r="H17" s="2"/>
      <c r="I17" s="2"/>
    </row>
    <row r="18" spans="1:9" s="123" customFormat="1" ht="19.5" x14ac:dyDescent="0.4">
      <c r="A18" s="95" t="s">
        <v>33</v>
      </c>
      <c r="B18" s="84"/>
      <c r="C18" s="84"/>
      <c r="D18" s="84"/>
      <c r="E18" s="77">
        <v>182644000</v>
      </c>
      <c r="F18" s="94">
        <v>170595000</v>
      </c>
      <c r="G18" s="91">
        <f>H18+I18</f>
        <v>170414666.22000003</v>
      </c>
      <c r="H18" s="77">
        <v>165527031.57000002</v>
      </c>
      <c r="I18" s="77">
        <v>4887634.6500000004</v>
      </c>
    </row>
    <row r="19" spans="1:9" s="123" customFormat="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9" s="123" customFormat="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9" s="123" customFormat="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9" s="123" customFormat="1" ht="18" x14ac:dyDescent="0.35">
      <c r="A22" s="82"/>
      <c r="B22" s="82"/>
      <c r="C22" s="83" t="s">
        <v>31</v>
      </c>
      <c r="D22" s="82"/>
      <c r="E22" s="82"/>
      <c r="F22" s="82"/>
      <c r="G22" s="77">
        <v>0</v>
      </c>
      <c r="H22" s="77">
        <v>0</v>
      </c>
      <c r="I22" s="77">
        <v>0</v>
      </c>
    </row>
    <row r="23" spans="1:9" s="123" customFormat="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9" s="123" customFormat="1" ht="15" x14ac:dyDescent="0.3">
      <c r="A24" s="300" t="s">
        <v>30</v>
      </c>
      <c r="B24" s="300"/>
      <c r="C24" s="100"/>
      <c r="D24" s="300"/>
      <c r="E24" s="300"/>
      <c r="F24" s="300"/>
      <c r="G24" s="325">
        <f>ROUND(G18-G16-G22,2)</f>
        <v>211727.94</v>
      </c>
      <c r="H24" s="309">
        <f>H18-H16-H22</f>
        <v>-789861.64999994636</v>
      </c>
      <c r="I24" s="309">
        <f>I18-I16-I22</f>
        <v>1001589.5900000003</v>
      </c>
    </row>
    <row r="25" spans="1:9" s="123" customFormat="1" ht="18.75" x14ac:dyDescent="0.4">
      <c r="A25" s="384"/>
      <c r="B25" s="385"/>
      <c r="C25" s="385"/>
      <c r="D25" s="385"/>
      <c r="E25" s="385"/>
      <c r="F25" s="385"/>
      <c r="G25" s="296"/>
      <c r="H25" s="2"/>
      <c r="I25" s="2"/>
    </row>
    <row r="26" spans="1:9" s="123" customFormat="1" ht="15" x14ac:dyDescent="0.3">
      <c r="A26" s="295" t="s">
        <v>136</v>
      </c>
      <c r="B26" s="295"/>
      <c r="C26" s="295"/>
      <c r="D26" s="295"/>
      <c r="E26" s="295"/>
      <c r="F26" s="295"/>
      <c r="G26" s="296">
        <v>421397.28</v>
      </c>
      <c r="H26" s="69"/>
      <c r="I26" s="2"/>
    </row>
    <row r="27" spans="1:9" s="123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123" customFormat="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</row>
    <row r="29" spans="1:9" s="123" customFormat="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211727.94</v>
      </c>
      <c r="H29" s="55"/>
      <c r="I29" s="4"/>
    </row>
    <row r="30" spans="1:9" s="123" customFormat="1" ht="14.25" customHeight="1" x14ac:dyDescent="0.4">
      <c r="A30" s="70"/>
      <c r="B30" s="70"/>
      <c r="E30" s="185" t="s">
        <v>114</v>
      </c>
      <c r="F30" s="292" t="s">
        <v>4</v>
      </c>
      <c r="G30" s="304">
        <v>0</v>
      </c>
      <c r="H30" s="289"/>
      <c r="I30" s="69"/>
    </row>
    <row r="31" spans="1:9" s="123" customFormat="1" ht="18.75" x14ac:dyDescent="0.4">
      <c r="A31" s="70"/>
      <c r="B31" s="70"/>
      <c r="C31" s="73"/>
      <c r="D31" s="72"/>
      <c r="E31" s="98"/>
      <c r="F31" s="305" t="s">
        <v>2</v>
      </c>
      <c r="G31" s="306">
        <v>211727.94</v>
      </c>
      <c r="H31" s="55"/>
      <c r="I31" s="69"/>
    </row>
    <row r="32" spans="1:9" s="123" customFormat="1" ht="18.75" x14ac:dyDescent="0.4">
      <c r="A32" s="70"/>
      <c r="B32" s="70"/>
      <c r="C32" s="382" t="s">
        <v>123</v>
      </c>
      <c r="D32" s="382"/>
      <c r="E32" s="382"/>
      <c r="F32" s="383"/>
      <c r="G32" s="297">
        <v>0</v>
      </c>
      <c r="H32" s="55"/>
      <c r="I32" s="69"/>
    </row>
    <row r="33" spans="1:11" s="123" customFormat="1" ht="18.75" x14ac:dyDescent="0.4">
      <c r="A33" s="70"/>
      <c r="B33" s="290" t="s">
        <v>25</v>
      </c>
      <c r="C33" s="380" t="s">
        <v>124</v>
      </c>
      <c r="D33" s="381"/>
      <c r="E33" s="381"/>
      <c r="F33" s="381"/>
      <c r="G33" s="298">
        <v>0</v>
      </c>
      <c r="H33" s="55"/>
      <c r="I33" s="69"/>
    </row>
    <row r="34" spans="1:11" s="123" customFormat="1" x14ac:dyDescent="0.2">
      <c r="A34" s="376" t="s">
        <v>141</v>
      </c>
      <c r="B34" s="377"/>
      <c r="C34" s="377"/>
      <c r="D34" s="377"/>
      <c r="E34" s="377"/>
      <c r="F34" s="377"/>
      <c r="G34" s="377"/>
      <c r="H34" s="377"/>
      <c r="I34" s="377"/>
    </row>
    <row r="35" spans="1:11" s="123" customFormat="1" x14ac:dyDescent="0.2">
      <c r="A35" s="377"/>
      <c r="B35" s="377"/>
      <c r="C35" s="377"/>
      <c r="D35" s="377"/>
      <c r="E35" s="377"/>
      <c r="F35" s="377"/>
      <c r="G35" s="377"/>
      <c r="H35" s="377"/>
      <c r="I35" s="377"/>
    </row>
    <row r="36" spans="1:11" s="123" customFormat="1" ht="25.5" customHeight="1" x14ac:dyDescent="0.2">
      <c r="A36" s="377"/>
      <c r="B36" s="377"/>
      <c r="C36" s="377"/>
      <c r="D36" s="377"/>
      <c r="E36" s="377"/>
      <c r="F36" s="377"/>
      <c r="G36" s="377"/>
      <c r="H36" s="377"/>
      <c r="I36" s="377"/>
    </row>
    <row r="37" spans="1:11" s="123" customFormat="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s="123" customFormat="1" ht="18.75" x14ac:dyDescent="0.4">
      <c r="A38" s="43"/>
      <c r="B38" s="43"/>
      <c r="C38" s="43"/>
      <c r="D38" s="66"/>
      <c r="E38" s="2"/>
      <c r="F38" s="9" t="s">
        <v>22</v>
      </c>
      <c r="G38" s="65" t="s">
        <v>21</v>
      </c>
      <c r="H38" s="4"/>
      <c r="I38" s="64" t="s">
        <v>20</v>
      </c>
      <c r="J38" s="63"/>
      <c r="K38" s="326"/>
    </row>
    <row r="39" spans="1:11" s="123" customFormat="1" ht="16.5" x14ac:dyDescent="0.35">
      <c r="A39" s="59" t="s">
        <v>19</v>
      </c>
      <c r="B39" s="58"/>
      <c r="C39" s="57"/>
      <c r="D39" s="58"/>
      <c r="E39" s="5"/>
      <c r="F39" s="56">
        <v>83500000</v>
      </c>
      <c r="G39" s="56">
        <v>79820860.069999993</v>
      </c>
      <c r="H39" s="55"/>
      <c r="I39" s="54">
        <f>IF(F39=0,"nerozp.",G39/F39)</f>
        <v>0.95593844395209571</v>
      </c>
      <c r="J39" s="62"/>
      <c r="K39" s="326"/>
    </row>
    <row r="40" spans="1:11" s="123" customFormat="1" ht="16.5" x14ac:dyDescent="0.35">
      <c r="A40" s="59" t="s">
        <v>18</v>
      </c>
      <c r="B40" s="58"/>
      <c r="C40" s="57"/>
      <c r="D40" s="60"/>
      <c r="E40" s="60"/>
      <c r="F40" s="56">
        <v>0</v>
      </c>
      <c r="G40" s="56">
        <v>4729149.3899999997</v>
      </c>
      <c r="H40" s="55"/>
      <c r="I40" s="54" t="str">
        <f>IF(F40=0,"nerozp.",G40/F40)</f>
        <v>nerozp.</v>
      </c>
    </row>
    <row r="41" spans="1:11" s="123" customFormat="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123" customFormat="1" ht="16.5" x14ac:dyDescent="0.35">
      <c r="A42" s="59" t="s">
        <v>16</v>
      </c>
      <c r="B42" s="58"/>
      <c r="C42" s="57"/>
      <c r="D42" s="5"/>
      <c r="E42" s="5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11" s="123" customFormat="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123" customFormat="1" ht="14.25" x14ac:dyDescent="0.2">
      <c r="A44" s="53" t="s">
        <v>14</v>
      </c>
      <c r="B44" s="285" t="s">
        <v>116</v>
      </c>
      <c r="C44" s="286"/>
      <c r="D44" s="287"/>
      <c r="E44" s="287"/>
      <c r="F44" s="288"/>
      <c r="G44" s="288"/>
      <c r="H44" s="45"/>
      <c r="I44" s="44"/>
    </row>
    <row r="45" spans="1:11" s="123" customFormat="1" ht="5.25" customHeight="1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s="123" customFormat="1" ht="8.25" customHeight="1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123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s="123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123" customFormat="1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s="123" customFormat="1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s="123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123" customFormat="1" ht="13.5" thickTop="1" x14ac:dyDescent="0.2">
      <c r="A52" s="24"/>
      <c r="B52" s="23"/>
      <c r="C52" s="23" t="s">
        <v>4</v>
      </c>
      <c r="D52" s="23"/>
      <c r="E52" s="327">
        <v>214819</v>
      </c>
      <c r="F52" s="22">
        <v>0</v>
      </c>
      <c r="G52" s="21">
        <v>0</v>
      </c>
      <c r="H52" s="21">
        <f>E52+F52-G52</f>
        <v>214819</v>
      </c>
      <c r="I52" s="20">
        <v>214819</v>
      </c>
    </row>
    <row r="53" spans="1:9" s="123" customFormat="1" x14ac:dyDescent="0.2">
      <c r="A53" s="19"/>
      <c r="B53" s="18"/>
      <c r="C53" s="18" t="s">
        <v>3</v>
      </c>
      <c r="D53" s="18"/>
      <c r="E53" s="328">
        <v>510044.55</v>
      </c>
      <c r="F53" s="17">
        <v>788297.04</v>
      </c>
      <c r="G53" s="16">
        <v>880136.9</v>
      </c>
      <c r="H53" s="16">
        <f>E53+F53-G53</f>
        <v>418204.69000000006</v>
      </c>
      <c r="I53" s="15">
        <v>942126.39</v>
      </c>
    </row>
    <row r="54" spans="1:9" s="123" customFormat="1" x14ac:dyDescent="0.2">
      <c r="A54" s="19"/>
      <c r="B54" s="18"/>
      <c r="C54" s="18" t="s">
        <v>2</v>
      </c>
      <c r="D54" s="18"/>
      <c r="E54" s="328">
        <v>4691545.82</v>
      </c>
      <c r="F54" s="17">
        <v>5195246.4300000006</v>
      </c>
      <c r="G54" s="16">
        <v>609</v>
      </c>
      <c r="H54" s="16">
        <f>E54+F54-G54</f>
        <v>9886183.25</v>
      </c>
      <c r="I54" s="15">
        <v>9886183.25</v>
      </c>
    </row>
    <row r="55" spans="1:9" s="123" customFormat="1" x14ac:dyDescent="0.2">
      <c r="A55" s="19"/>
      <c r="B55" s="18"/>
      <c r="C55" s="18" t="s">
        <v>1</v>
      </c>
      <c r="D55" s="18"/>
      <c r="E55" s="328">
        <v>7165948.3799999999</v>
      </c>
      <c r="F55" s="17">
        <v>9364833.5700000003</v>
      </c>
      <c r="G55" s="16">
        <v>13830512.440000001</v>
      </c>
      <c r="H55" s="16">
        <f>E55+F55-G55</f>
        <v>2700269.5099999979</v>
      </c>
      <c r="I55" s="15">
        <v>2700269.51</v>
      </c>
    </row>
    <row r="56" spans="1:9" s="123" customFormat="1" ht="18.75" thickBot="1" x14ac:dyDescent="0.4">
      <c r="A56" s="14" t="s">
        <v>0</v>
      </c>
      <c r="B56" s="13"/>
      <c r="C56" s="13"/>
      <c r="D56" s="13"/>
      <c r="E56" s="329">
        <f>SUM(E52:E55)</f>
        <v>12582357.75</v>
      </c>
      <c r="F56" s="12">
        <f>SUM(F52:F55)</f>
        <v>15348377.040000001</v>
      </c>
      <c r="G56" s="12">
        <f>SUM(G52:G55)</f>
        <v>14711258.340000002</v>
      </c>
      <c r="H56" s="12">
        <f>SUM(H52:H55)</f>
        <v>13219476.449999997</v>
      </c>
      <c r="I56" s="11">
        <f>SUM(I52:I55)</f>
        <v>13743398.15</v>
      </c>
    </row>
    <row r="57" spans="1:9" s="123" customFormat="1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123" customFormat="1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3:F33"/>
    <mergeCell ref="C32:F32"/>
    <mergeCell ref="A25:F25"/>
    <mergeCell ref="E4:I4"/>
    <mergeCell ref="H47:I47"/>
    <mergeCell ref="A2:D2"/>
    <mergeCell ref="E3:I3"/>
    <mergeCell ref="E2:I2"/>
    <mergeCell ref="E5:I5"/>
  </mergeCells>
  <conditionalFormatting sqref="I44:I46">
    <cfRule type="cellIs" dxfId="125" priority="7" stopIfTrue="1" operator="greaterThan">
      <formula>1</formula>
    </cfRule>
  </conditionalFormatting>
  <conditionalFormatting sqref="H52:H55">
    <cfRule type="cellIs" dxfId="124" priority="11" stopIfTrue="1" operator="notEqual">
      <formula>E52+F52-G52</formula>
    </cfRule>
  </conditionalFormatting>
  <conditionalFormatting sqref="I56">
    <cfRule type="cellIs" dxfId="123" priority="12" stopIfTrue="1" operator="notEqual">
      <formula>$I$52+$I$53+$I$54+$I$55</formula>
    </cfRule>
  </conditionalFormatting>
  <conditionalFormatting sqref="H56">
    <cfRule type="cellIs" dxfId="122" priority="13" stopIfTrue="1" operator="notEqual">
      <formula>E56+F56-G56</formula>
    </cfRule>
    <cfRule type="cellIs" dxfId="121" priority="14" stopIfTrue="1" operator="notEqual">
      <formula>SUM($H$52:$H$55)</formula>
    </cfRule>
  </conditionalFormatting>
  <conditionalFormatting sqref="G18 G16">
    <cfRule type="cellIs" dxfId="120" priority="15" stopIfTrue="1" operator="notEqual">
      <formula>H16+I16</formula>
    </cfRule>
  </conditionalFormatting>
  <conditionalFormatting sqref="G24">
    <cfRule type="cellIs" dxfId="119" priority="16" stopIfTrue="1" operator="notEqual">
      <formula>ROUND(H24+I24,2)</formula>
    </cfRule>
  </conditionalFormatting>
  <conditionalFormatting sqref="H24">
    <cfRule type="cellIs" dxfId="118" priority="17" stopIfTrue="1" operator="notEqual">
      <formula>$H$18-$H$16</formula>
    </cfRule>
  </conditionalFormatting>
  <conditionalFormatting sqref="G23">
    <cfRule type="cellIs" dxfId="117" priority="5" stopIfTrue="1" operator="notEqual">
      <formula>ROUND(H23+I23,2)</formula>
    </cfRule>
  </conditionalFormatting>
  <conditionalFormatting sqref="I24">
    <cfRule type="cellIs" dxfId="116" priority="18" stopIfTrue="1" operator="notEqual">
      <formula>I18-I16-I22</formula>
    </cfRule>
  </conditionalFormatting>
  <conditionalFormatting sqref="J38">
    <cfRule type="cellIs" dxfId="115" priority="3" operator="greaterThan">
      <formula>0</formula>
    </cfRule>
    <cfRule type="cellIs" dxfId="114" priority="4" operator="lessThan">
      <formula>0</formula>
    </cfRule>
  </conditionalFormatting>
  <conditionalFormatting sqref="J39">
    <cfRule type="cellIs" dxfId="113" priority="1" operator="greaterThan">
      <formula>0</formula>
    </cfRule>
    <cfRule type="cellIs" dxfId="112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zoomScaleNormal="100" workbookViewId="0">
      <selection activeCell="A34" sqref="A34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5.5703125" style="2" customWidth="1"/>
    <col min="7" max="9" width="14.7109375" style="2" customWidth="1"/>
    <col min="10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100</v>
      </c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101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102</v>
      </c>
      <c r="F6" s="374"/>
      <c r="G6" s="374"/>
      <c r="H6" s="115" t="s">
        <v>44</v>
      </c>
      <c r="I6" s="116" t="s">
        <v>72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19.5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s="123" customFormat="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s="123" customFormat="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s="123" customFormat="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s="123" customFormat="1" ht="15" x14ac:dyDescent="0.2">
      <c r="A14" s="69"/>
      <c r="B14" s="69"/>
      <c r="C14" s="69"/>
      <c r="D14" s="69"/>
      <c r="E14" s="105"/>
      <c r="F14" s="105"/>
      <c r="G14" s="104"/>
      <c r="H14" s="323"/>
      <c r="I14" s="324"/>
    </row>
    <row r="15" spans="1:11" s="123" customFormat="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s="123" customFormat="1" ht="19.5" x14ac:dyDescent="0.4">
      <c r="A16" s="95" t="s">
        <v>34</v>
      </c>
      <c r="B16" s="70"/>
      <c r="C16" s="100"/>
      <c r="D16" s="99"/>
      <c r="E16" s="77">
        <v>62155000</v>
      </c>
      <c r="F16" s="94">
        <v>62405000</v>
      </c>
      <c r="G16" s="91">
        <f>H16+I16</f>
        <v>60176971.839999996</v>
      </c>
      <c r="H16" s="77">
        <v>59552156.529999994</v>
      </c>
      <c r="I16" s="77">
        <v>624815.31000000006</v>
      </c>
    </row>
    <row r="17" spans="1:9" s="123" customFormat="1" ht="14.25" x14ac:dyDescent="0.3">
      <c r="A17" s="98"/>
      <c r="B17" s="97"/>
      <c r="C17" s="97"/>
      <c r="D17" s="97"/>
      <c r="E17" s="96"/>
      <c r="F17" s="96"/>
      <c r="G17" s="2"/>
      <c r="H17" s="2"/>
      <c r="I17" s="2"/>
    </row>
    <row r="18" spans="1:9" s="123" customFormat="1" ht="19.5" x14ac:dyDescent="0.4">
      <c r="A18" s="95" t="s">
        <v>33</v>
      </c>
      <c r="B18" s="84"/>
      <c r="C18" s="84"/>
      <c r="D18" s="84"/>
      <c r="E18" s="77">
        <v>62155000</v>
      </c>
      <c r="F18" s="94">
        <v>62405000</v>
      </c>
      <c r="G18" s="91">
        <f>H18+I18</f>
        <v>60407439.06000001</v>
      </c>
      <c r="H18" s="77">
        <v>59480843.530000009</v>
      </c>
      <c r="I18" s="77">
        <v>926595.53000000014</v>
      </c>
    </row>
    <row r="19" spans="1:9" s="123" customFormat="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9" s="123" customFormat="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9" s="123" customFormat="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9" s="123" customFormat="1" ht="18" x14ac:dyDescent="0.35">
      <c r="A22" s="82"/>
      <c r="B22" s="82"/>
      <c r="C22" s="83" t="s">
        <v>31</v>
      </c>
      <c r="D22" s="82"/>
      <c r="E22" s="82"/>
      <c r="F22" s="82"/>
      <c r="G22" s="77">
        <v>0</v>
      </c>
      <c r="H22" s="77">
        <v>0</v>
      </c>
      <c r="I22" s="77">
        <v>0</v>
      </c>
    </row>
    <row r="23" spans="1:9" s="123" customFormat="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9" s="307" customFormat="1" ht="15" x14ac:dyDescent="0.3">
      <c r="A24" s="300" t="s">
        <v>30</v>
      </c>
      <c r="B24" s="300"/>
      <c r="C24" s="100"/>
      <c r="D24" s="300"/>
      <c r="E24" s="300"/>
      <c r="F24" s="300"/>
      <c r="G24" s="325">
        <f>ROUND(G18-G16-G22,2)</f>
        <v>230467.22</v>
      </c>
      <c r="H24" s="309">
        <f>H18-H16-H22</f>
        <v>-71312.999999985099</v>
      </c>
      <c r="I24" s="309">
        <f>I18-I16-I22</f>
        <v>301780.22000000009</v>
      </c>
    </row>
    <row r="25" spans="1:9" s="307" customFormat="1" ht="18.75" x14ac:dyDescent="0.4">
      <c r="A25" s="384" t="s">
        <v>122</v>
      </c>
      <c r="B25" s="385"/>
      <c r="C25" s="385"/>
      <c r="D25" s="385"/>
      <c r="E25" s="385"/>
      <c r="F25" s="385"/>
      <c r="G25" s="296">
        <f>G24-G26</f>
        <v>230467.22</v>
      </c>
      <c r="H25" s="295"/>
      <c r="I25" s="295"/>
    </row>
    <row r="26" spans="1:9" s="307" customFormat="1" ht="15" x14ac:dyDescent="0.3">
      <c r="A26" s="295" t="s">
        <v>28</v>
      </c>
      <c r="B26" s="295"/>
      <c r="C26" s="295"/>
      <c r="D26" s="295"/>
      <c r="E26" s="295"/>
      <c r="F26" s="295"/>
      <c r="G26" s="296">
        <v>0</v>
      </c>
      <c r="H26" s="73"/>
      <c r="I26" s="295"/>
    </row>
    <row r="27" spans="1:9" s="123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123" customFormat="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</row>
    <row r="29" spans="1:9" s="123" customFormat="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230467.22</v>
      </c>
      <c r="H29" s="55"/>
      <c r="I29" s="4"/>
    </row>
    <row r="30" spans="1:9" s="123" customFormat="1" ht="14.25" customHeight="1" x14ac:dyDescent="0.4">
      <c r="A30" s="70"/>
      <c r="B30" s="70"/>
      <c r="E30" s="185" t="s">
        <v>114</v>
      </c>
      <c r="F30" s="292" t="s">
        <v>4</v>
      </c>
      <c r="G30" s="304">
        <v>0</v>
      </c>
      <c r="H30" s="289"/>
      <c r="I30" s="69"/>
    </row>
    <row r="31" spans="1:9" s="123" customFormat="1" ht="18.75" x14ac:dyDescent="0.4">
      <c r="A31" s="70"/>
      <c r="B31" s="70"/>
      <c r="C31" s="73"/>
      <c r="D31" s="72"/>
      <c r="E31" s="98"/>
      <c r="F31" s="305" t="s">
        <v>2</v>
      </c>
      <c r="G31" s="306">
        <v>230467.22</v>
      </c>
      <c r="H31" s="55"/>
      <c r="I31" s="69"/>
    </row>
    <row r="32" spans="1:9" s="123" customFormat="1" ht="18.75" x14ac:dyDescent="0.4">
      <c r="A32" s="70"/>
      <c r="B32" s="70"/>
      <c r="C32" s="382" t="s">
        <v>123</v>
      </c>
      <c r="D32" s="382"/>
      <c r="E32" s="382"/>
      <c r="F32" s="383"/>
      <c r="G32" s="297">
        <f>G26</f>
        <v>0</v>
      </c>
      <c r="H32" s="55"/>
      <c r="I32" s="69"/>
    </row>
    <row r="33" spans="1:11" s="123" customFormat="1" ht="18.75" x14ac:dyDescent="0.4">
      <c r="A33" s="70"/>
      <c r="B33" s="290" t="s">
        <v>25</v>
      </c>
      <c r="C33" s="380" t="s">
        <v>124</v>
      </c>
      <c r="D33" s="381"/>
      <c r="E33" s="381"/>
      <c r="F33" s="381"/>
      <c r="G33" s="298">
        <v>0</v>
      </c>
      <c r="H33" s="55"/>
      <c r="I33" s="69"/>
    </row>
    <row r="34" spans="1:11" s="123" customFormat="1" x14ac:dyDescent="0.2">
      <c r="A34" s="386"/>
      <c r="B34" s="387"/>
      <c r="C34" s="387"/>
      <c r="D34" s="387"/>
      <c r="E34" s="387"/>
      <c r="F34" s="387"/>
      <c r="G34" s="387"/>
      <c r="H34" s="387"/>
      <c r="I34" s="387"/>
    </row>
    <row r="35" spans="1:11" s="123" customFormat="1" ht="11.25" customHeight="1" x14ac:dyDescent="0.2">
      <c r="A35" s="387"/>
      <c r="B35" s="387"/>
      <c r="C35" s="387"/>
      <c r="D35" s="387"/>
      <c r="E35" s="387"/>
      <c r="F35" s="387"/>
      <c r="G35" s="387"/>
      <c r="H35" s="387"/>
      <c r="I35" s="387"/>
    </row>
    <row r="36" spans="1:11" s="123" customFormat="1" hidden="1" x14ac:dyDescent="0.2">
      <c r="A36" s="387"/>
      <c r="B36" s="387"/>
      <c r="C36" s="387"/>
      <c r="D36" s="387"/>
      <c r="E36" s="387"/>
      <c r="F36" s="387"/>
      <c r="G36" s="387"/>
      <c r="H36" s="387"/>
      <c r="I36" s="387"/>
    </row>
    <row r="37" spans="1:11" s="123" customFormat="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s="123" customFormat="1" ht="18.75" x14ac:dyDescent="0.4">
      <c r="A38" s="43"/>
      <c r="B38" s="43"/>
      <c r="C38" s="43"/>
      <c r="D38" s="66"/>
      <c r="E38" s="2"/>
      <c r="F38" s="9" t="s">
        <v>22</v>
      </c>
      <c r="G38" s="65" t="s">
        <v>21</v>
      </c>
      <c r="H38" s="4"/>
      <c r="I38" s="64" t="s">
        <v>20</v>
      </c>
    </row>
    <row r="39" spans="1:11" s="123" customFormat="1" ht="16.5" x14ac:dyDescent="0.35">
      <c r="A39" s="59" t="s">
        <v>19</v>
      </c>
      <c r="B39" s="58"/>
      <c r="C39" s="57"/>
      <c r="D39" s="58"/>
      <c r="E39" s="5"/>
      <c r="F39" s="56">
        <v>29750000</v>
      </c>
      <c r="G39" s="56">
        <v>29573276.059999999</v>
      </c>
      <c r="H39" s="55"/>
      <c r="I39" s="54">
        <f>IF(F39=0,"nerozp.",G39/F39)</f>
        <v>0.99405969949579831</v>
      </c>
      <c r="J39" s="63"/>
      <c r="K39" s="326"/>
    </row>
    <row r="40" spans="1:11" s="123" customFormat="1" ht="16.5" x14ac:dyDescent="0.35">
      <c r="A40" s="59" t="s">
        <v>18</v>
      </c>
      <c r="B40" s="58"/>
      <c r="C40" s="57"/>
      <c r="D40" s="60"/>
      <c r="E40" s="60"/>
      <c r="F40" s="56">
        <v>0</v>
      </c>
      <c r="G40" s="56">
        <v>1694405.86</v>
      </c>
      <c r="H40" s="55"/>
      <c r="I40" s="54" t="str">
        <f>IF(F40=0,"nerozp.",G40/F40)</f>
        <v>nerozp.</v>
      </c>
      <c r="J40" s="62"/>
      <c r="K40" s="326"/>
    </row>
    <row r="41" spans="1:11" s="123" customFormat="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123" customFormat="1" ht="16.5" x14ac:dyDescent="0.35">
      <c r="A42" s="59" t="s">
        <v>16</v>
      </c>
      <c r="B42" s="58"/>
      <c r="C42" s="57"/>
      <c r="D42" s="5"/>
      <c r="E42" s="5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11" s="123" customFormat="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123" customFormat="1" ht="14.25" x14ac:dyDescent="0.2">
      <c r="A44" s="53" t="s">
        <v>14</v>
      </c>
      <c r="B44" s="285" t="s">
        <v>116</v>
      </c>
      <c r="C44" s="286"/>
      <c r="D44" s="287"/>
      <c r="E44" s="287"/>
      <c r="F44" s="288"/>
      <c r="G44" s="288"/>
      <c r="H44" s="45"/>
      <c r="I44" s="44"/>
    </row>
    <row r="45" spans="1:11" s="123" customFormat="1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s="123" customFormat="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123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s="123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123" customFormat="1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s="123" customFormat="1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s="123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123" customFormat="1" ht="13.5" thickTop="1" x14ac:dyDescent="0.2">
      <c r="A52" s="24"/>
      <c r="B52" s="23"/>
      <c r="C52" s="23" t="s">
        <v>4</v>
      </c>
      <c r="D52" s="23"/>
      <c r="E52" s="327">
        <v>3000</v>
      </c>
      <c r="F52" s="22">
        <v>0</v>
      </c>
      <c r="G52" s="21">
        <v>0</v>
      </c>
      <c r="H52" s="21">
        <f>E52+F52-G52</f>
        <v>3000</v>
      </c>
      <c r="I52" s="20">
        <v>3000</v>
      </c>
    </row>
    <row r="53" spans="1:9" s="123" customFormat="1" x14ac:dyDescent="0.2">
      <c r="A53" s="19"/>
      <c r="B53" s="18"/>
      <c r="C53" s="18" t="s">
        <v>3</v>
      </c>
      <c r="D53" s="18"/>
      <c r="E53" s="328">
        <v>104491.33</v>
      </c>
      <c r="F53" s="17">
        <v>279195.09999999998</v>
      </c>
      <c r="G53" s="16">
        <v>270093.5</v>
      </c>
      <c r="H53" s="16">
        <f>E53+F53-G53</f>
        <v>113592.93</v>
      </c>
      <c r="I53" s="330">
        <v>106987.1</v>
      </c>
    </row>
    <row r="54" spans="1:9" s="123" customFormat="1" x14ac:dyDescent="0.2">
      <c r="A54" s="19"/>
      <c r="B54" s="18"/>
      <c r="C54" s="18" t="s">
        <v>2</v>
      </c>
      <c r="D54" s="18"/>
      <c r="E54" s="328">
        <v>416958.29000000004</v>
      </c>
      <c r="F54" s="17">
        <v>698591.79</v>
      </c>
      <c r="G54" s="16">
        <v>0</v>
      </c>
      <c r="H54" s="16">
        <f>E54+F54-G54</f>
        <v>1115550.08</v>
      </c>
      <c r="I54" s="15">
        <v>1110350.08</v>
      </c>
    </row>
    <row r="55" spans="1:9" s="123" customFormat="1" x14ac:dyDescent="0.2">
      <c r="A55" s="19"/>
      <c r="B55" s="18"/>
      <c r="C55" s="18" t="s">
        <v>1</v>
      </c>
      <c r="D55" s="18"/>
      <c r="E55" s="328">
        <v>2157052.4300000002</v>
      </c>
      <c r="F55" s="17">
        <v>3052442.100000001</v>
      </c>
      <c r="G55" s="16">
        <v>838416.68</v>
      </c>
      <c r="H55" s="16">
        <f>E55+F55-G55</f>
        <v>4371077.8500000015</v>
      </c>
      <c r="I55" s="15">
        <v>4371077.8499999996</v>
      </c>
    </row>
    <row r="56" spans="1:9" s="123" customFormat="1" ht="18.75" thickBot="1" x14ac:dyDescent="0.4">
      <c r="A56" s="14" t="s">
        <v>0</v>
      </c>
      <c r="B56" s="13"/>
      <c r="C56" s="13"/>
      <c r="D56" s="13"/>
      <c r="E56" s="329">
        <f>SUM(E52:E55)</f>
        <v>2681502.0500000003</v>
      </c>
      <c r="F56" s="12">
        <f>SUM(F52:F55)</f>
        <v>4030228.9900000012</v>
      </c>
      <c r="G56" s="12">
        <f>SUM(G52:G55)</f>
        <v>1108510.1800000002</v>
      </c>
      <c r="H56" s="12">
        <f>SUM(H52:H55)</f>
        <v>5603220.8600000013</v>
      </c>
      <c r="I56" s="11">
        <f>SUM(I52:I55)</f>
        <v>5591415.0299999993</v>
      </c>
    </row>
    <row r="57" spans="1:9" s="123" customFormat="1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123" customFormat="1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2:F32"/>
    <mergeCell ref="A25:F25"/>
    <mergeCell ref="E4:I4"/>
    <mergeCell ref="H47:I47"/>
    <mergeCell ref="A2:D2"/>
    <mergeCell ref="E3:I3"/>
    <mergeCell ref="E2:I2"/>
    <mergeCell ref="E5:I5"/>
    <mergeCell ref="C33:F33"/>
  </mergeCells>
  <conditionalFormatting sqref="I45:I46">
    <cfRule type="cellIs" dxfId="111" priority="8" stopIfTrue="1" operator="greaterThan">
      <formula>1</formula>
    </cfRule>
  </conditionalFormatting>
  <conditionalFormatting sqref="H52:H55">
    <cfRule type="cellIs" dxfId="110" priority="12" stopIfTrue="1" operator="notEqual">
      <formula>E52+F52-G52</formula>
    </cfRule>
  </conditionalFormatting>
  <conditionalFormatting sqref="I56">
    <cfRule type="cellIs" dxfId="109" priority="13" stopIfTrue="1" operator="notEqual">
      <formula>$I$52+$I$53+$I$54+$I$55</formula>
    </cfRule>
  </conditionalFormatting>
  <conditionalFormatting sqref="H56">
    <cfRule type="cellIs" dxfId="108" priority="14" stopIfTrue="1" operator="notEqual">
      <formula>E56+F56-G56</formula>
    </cfRule>
    <cfRule type="cellIs" dxfId="107" priority="15" stopIfTrue="1" operator="notEqual">
      <formula>SUM($H$52:$H$55)</formula>
    </cfRule>
  </conditionalFormatting>
  <conditionalFormatting sqref="G18 G16">
    <cfRule type="cellIs" dxfId="106" priority="16" stopIfTrue="1" operator="notEqual">
      <formula>H16+I16</formula>
    </cfRule>
  </conditionalFormatting>
  <conditionalFormatting sqref="G24">
    <cfRule type="cellIs" dxfId="105" priority="17" stopIfTrue="1" operator="notEqual">
      <formula>ROUND(H24+I24,2)</formula>
    </cfRule>
  </conditionalFormatting>
  <conditionalFormatting sqref="H24">
    <cfRule type="cellIs" dxfId="104" priority="18" stopIfTrue="1" operator="notEqual">
      <formula>$H$18-$H$16</formula>
    </cfRule>
  </conditionalFormatting>
  <conditionalFormatting sqref="G23">
    <cfRule type="cellIs" dxfId="103" priority="6" stopIfTrue="1" operator="notEqual">
      <formula>ROUND(H23+I23,2)</formula>
    </cfRule>
  </conditionalFormatting>
  <conditionalFormatting sqref="I24">
    <cfRule type="cellIs" dxfId="102" priority="19" stopIfTrue="1" operator="notEqual">
      <formula>I18-I16-I22</formula>
    </cfRule>
  </conditionalFormatting>
  <conditionalFormatting sqref="J39">
    <cfRule type="cellIs" dxfId="101" priority="4" operator="greaterThan">
      <formula>0</formula>
    </cfRule>
    <cfRule type="cellIs" dxfId="100" priority="5" operator="lessThan">
      <formula>0</formula>
    </cfRule>
  </conditionalFormatting>
  <conditionalFormatting sqref="J40">
    <cfRule type="cellIs" dxfId="99" priority="2" operator="greaterThan">
      <formula>0</formula>
    </cfRule>
    <cfRule type="cellIs" dxfId="98" priority="3" operator="lessThan">
      <formula>0</formula>
    </cfRule>
  </conditionalFormatting>
  <conditionalFormatting sqref="I44">
    <cfRule type="cellIs" dxfId="97" priority="1" stopIfTrue="1" operator="greaterThan">
      <formula>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zoomScaleNormal="100" workbookViewId="0">
      <selection activeCell="A34" sqref="A34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92</v>
      </c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93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94</v>
      </c>
      <c r="F6" s="374"/>
      <c r="G6" s="374"/>
      <c r="H6" s="115" t="s">
        <v>44</v>
      </c>
      <c r="I6" s="116" t="s">
        <v>67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s="123" customFormat="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s="123" customFormat="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s="123" customFormat="1" ht="15" x14ac:dyDescent="0.2">
      <c r="A14" s="69"/>
      <c r="B14" s="69"/>
      <c r="C14" s="69"/>
      <c r="D14" s="69"/>
      <c r="E14" s="105"/>
      <c r="F14" s="105"/>
      <c r="G14" s="104"/>
      <c r="H14" s="323"/>
      <c r="I14" s="324"/>
    </row>
    <row r="15" spans="1:11" s="123" customFormat="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s="123" customFormat="1" ht="19.5" x14ac:dyDescent="0.4">
      <c r="A16" s="95" t="s">
        <v>34</v>
      </c>
      <c r="B16" s="70"/>
      <c r="C16" s="100"/>
      <c r="D16" s="99"/>
      <c r="E16" s="77">
        <v>38000000</v>
      </c>
      <c r="F16" s="94">
        <v>37970000</v>
      </c>
      <c r="G16" s="91">
        <f>H16+I16</f>
        <v>37546324.840000011</v>
      </c>
      <c r="H16" s="77">
        <v>37414834.960000008</v>
      </c>
      <c r="I16" s="77">
        <v>131489.88</v>
      </c>
    </row>
    <row r="17" spans="1:9" s="123" customFormat="1" ht="14.25" x14ac:dyDescent="0.3">
      <c r="A17" s="98"/>
      <c r="B17" s="97"/>
      <c r="C17" s="97"/>
      <c r="D17" s="97"/>
      <c r="E17" s="96"/>
      <c r="F17" s="96"/>
      <c r="G17" s="2"/>
      <c r="H17" s="2"/>
      <c r="I17" s="2"/>
    </row>
    <row r="18" spans="1:9" s="123" customFormat="1" ht="19.5" x14ac:dyDescent="0.4">
      <c r="A18" s="95" t="s">
        <v>33</v>
      </c>
      <c r="B18" s="84"/>
      <c r="C18" s="84"/>
      <c r="D18" s="84"/>
      <c r="E18" s="77">
        <v>38000000</v>
      </c>
      <c r="F18" s="94">
        <v>37970000</v>
      </c>
      <c r="G18" s="91">
        <f>H18+I18</f>
        <v>37582789.640000001</v>
      </c>
      <c r="H18" s="77">
        <v>37436289.640000001</v>
      </c>
      <c r="I18" s="77">
        <v>146500</v>
      </c>
    </row>
    <row r="19" spans="1:9" s="123" customFormat="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9" s="123" customFormat="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9" s="123" customFormat="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9" s="123" customFormat="1" ht="18" x14ac:dyDescent="0.35">
      <c r="A22" s="82"/>
      <c r="B22" s="82"/>
      <c r="C22" s="83" t="s">
        <v>31</v>
      </c>
      <c r="D22" s="82"/>
      <c r="E22" s="82"/>
      <c r="F22" s="82"/>
      <c r="G22" s="77">
        <v>0</v>
      </c>
      <c r="H22" s="77">
        <v>0</v>
      </c>
      <c r="I22" s="77">
        <v>0</v>
      </c>
    </row>
    <row r="23" spans="1:9" s="123" customFormat="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9" s="307" customFormat="1" ht="15" x14ac:dyDescent="0.3">
      <c r="A24" s="300" t="s">
        <v>30</v>
      </c>
      <c r="B24" s="300"/>
      <c r="C24" s="100"/>
      <c r="D24" s="300"/>
      <c r="E24" s="300"/>
      <c r="F24" s="300"/>
      <c r="G24" s="325">
        <f>ROUND(G18-G16-G22,2)</f>
        <v>36464.800000000003</v>
      </c>
      <c r="H24" s="309">
        <f>H18-H16-H22</f>
        <v>21454.679999992251</v>
      </c>
      <c r="I24" s="309">
        <f>I18-I16-I22</f>
        <v>15010.119999999995</v>
      </c>
    </row>
    <row r="25" spans="1:9" s="307" customFormat="1" ht="18.75" x14ac:dyDescent="0.4">
      <c r="A25" s="384" t="s">
        <v>122</v>
      </c>
      <c r="B25" s="385"/>
      <c r="C25" s="385"/>
      <c r="D25" s="385"/>
      <c r="E25" s="385"/>
      <c r="F25" s="385"/>
      <c r="G25" s="296">
        <v>-12481.199999999997</v>
      </c>
      <c r="H25" s="295"/>
      <c r="I25" s="295"/>
    </row>
    <row r="26" spans="1:9" s="307" customFormat="1" ht="15" x14ac:dyDescent="0.3">
      <c r="A26" s="295" t="s">
        <v>28</v>
      </c>
      <c r="B26" s="295"/>
      <c r="C26" s="295"/>
      <c r="D26" s="295"/>
      <c r="E26" s="295"/>
      <c r="F26" s="295"/>
      <c r="G26" s="296">
        <v>48946</v>
      </c>
      <c r="H26" s="73"/>
      <c r="I26" s="295"/>
    </row>
    <row r="27" spans="1:9" s="123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123" customFormat="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</row>
    <row r="29" spans="1:9" s="123" customFormat="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0</v>
      </c>
      <c r="H29" s="55"/>
      <c r="I29" s="4"/>
    </row>
    <row r="30" spans="1:9" s="123" customFormat="1" ht="14.25" customHeight="1" x14ac:dyDescent="0.4">
      <c r="A30" s="70"/>
      <c r="B30" s="70"/>
      <c r="E30" s="185" t="s">
        <v>114</v>
      </c>
      <c r="F30" s="292" t="s">
        <v>4</v>
      </c>
      <c r="G30" s="304">
        <v>0</v>
      </c>
      <c r="H30" s="289"/>
      <c r="I30" s="69"/>
    </row>
    <row r="31" spans="1:9" s="123" customFormat="1" ht="18.75" x14ac:dyDescent="0.4">
      <c r="A31" s="70"/>
      <c r="B31" s="70"/>
      <c r="C31" s="73"/>
      <c r="D31" s="72"/>
      <c r="E31" s="98"/>
      <c r="F31" s="305" t="s">
        <v>2</v>
      </c>
      <c r="G31" s="306">
        <v>0</v>
      </c>
      <c r="H31" s="55"/>
      <c r="I31" s="69"/>
    </row>
    <row r="32" spans="1:9" s="123" customFormat="1" ht="18.75" x14ac:dyDescent="0.4">
      <c r="A32" s="70"/>
      <c r="B32" s="70"/>
      <c r="C32" s="382" t="s">
        <v>123</v>
      </c>
      <c r="D32" s="382"/>
      <c r="E32" s="382"/>
      <c r="F32" s="383"/>
      <c r="G32" s="297">
        <f>G26</f>
        <v>48946</v>
      </c>
      <c r="H32" s="55"/>
      <c r="I32" s="69"/>
    </row>
    <row r="33" spans="1:11" s="123" customFormat="1" ht="18.75" x14ac:dyDescent="0.4">
      <c r="A33" s="70"/>
      <c r="B33" s="290" t="s">
        <v>25</v>
      </c>
      <c r="C33" s="380" t="s">
        <v>124</v>
      </c>
      <c r="D33" s="381"/>
      <c r="E33" s="381"/>
      <c r="F33" s="381"/>
      <c r="G33" s="298">
        <v>0</v>
      </c>
      <c r="H33" s="55"/>
      <c r="I33" s="69"/>
    </row>
    <row r="34" spans="1:11" s="123" customFormat="1" ht="12.75" customHeight="1" x14ac:dyDescent="0.2">
      <c r="A34" s="388" t="s">
        <v>125</v>
      </c>
      <c r="B34" s="389"/>
      <c r="C34" s="389"/>
      <c r="D34" s="389"/>
      <c r="E34" s="389"/>
      <c r="F34" s="389"/>
      <c r="G34" s="389"/>
      <c r="H34" s="389"/>
      <c r="I34" s="389"/>
    </row>
    <row r="35" spans="1:11" s="123" customFormat="1" x14ac:dyDescent="0.2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11" s="123" customFormat="1" x14ac:dyDescent="0.2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11" s="123" customFormat="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s="123" customFormat="1" ht="18.75" x14ac:dyDescent="0.4">
      <c r="A38" s="43"/>
      <c r="B38" s="43"/>
      <c r="C38" s="43"/>
      <c r="D38" s="66"/>
      <c r="E38" s="2"/>
      <c r="F38" s="9" t="s">
        <v>22</v>
      </c>
      <c r="G38" s="65" t="s">
        <v>21</v>
      </c>
      <c r="H38" s="4"/>
      <c r="I38" s="64" t="s">
        <v>20</v>
      </c>
      <c r="J38" s="63"/>
      <c r="K38" s="326"/>
    </row>
    <row r="39" spans="1:11" s="123" customFormat="1" ht="16.5" x14ac:dyDescent="0.35">
      <c r="A39" s="59" t="s">
        <v>19</v>
      </c>
      <c r="B39" s="58"/>
      <c r="C39" s="57"/>
      <c r="D39" s="58"/>
      <c r="E39" s="5"/>
      <c r="F39" s="56">
        <v>22200000</v>
      </c>
      <c r="G39" s="56">
        <v>21685959</v>
      </c>
      <c r="H39" s="55"/>
      <c r="I39" s="54">
        <f>IF(F39=0,"nerozp.",G39/F39)</f>
        <v>0.97684499999999996</v>
      </c>
      <c r="J39" s="62"/>
      <c r="K39" s="326"/>
    </row>
    <row r="40" spans="1:11" s="123" customFormat="1" ht="16.5" x14ac:dyDescent="0.35">
      <c r="A40" s="59" t="s">
        <v>18</v>
      </c>
      <c r="B40" s="58"/>
      <c r="C40" s="57"/>
      <c r="D40" s="60"/>
      <c r="E40" s="60"/>
      <c r="F40" s="56">
        <v>1220000</v>
      </c>
      <c r="G40" s="56">
        <v>1221365</v>
      </c>
      <c r="H40" s="55"/>
      <c r="I40" s="54">
        <f>IF(F40=0,"nerozp.",G40/F40)</f>
        <v>1.0011188524590164</v>
      </c>
    </row>
    <row r="41" spans="1:11" s="123" customFormat="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123" customFormat="1" ht="16.5" x14ac:dyDescent="0.35">
      <c r="A42" s="59" t="s">
        <v>16</v>
      </c>
      <c r="B42" s="58"/>
      <c r="C42" s="57"/>
      <c r="D42" s="5"/>
      <c r="E42" s="5"/>
      <c r="F42" s="56">
        <v>915500</v>
      </c>
      <c r="G42" s="56">
        <v>915500</v>
      </c>
      <c r="H42" s="55"/>
      <c r="I42" s="54">
        <f>IF(F42=0,"nerozp.",G42/F42)</f>
        <v>1</v>
      </c>
    </row>
    <row r="43" spans="1:11" s="123" customFormat="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123" customFormat="1" ht="14.25" x14ac:dyDescent="0.2">
      <c r="A44" s="53" t="s">
        <v>14</v>
      </c>
      <c r="B44" s="52" t="s">
        <v>117</v>
      </c>
      <c r="C44" s="51"/>
      <c r="D44" s="47"/>
      <c r="E44" s="47"/>
      <c r="F44" s="46"/>
      <c r="G44" s="46"/>
      <c r="H44" s="45"/>
      <c r="I44" s="44"/>
    </row>
    <row r="45" spans="1:11" s="123" customFormat="1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s="123" customFormat="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123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s="123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123" customFormat="1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s="123" customFormat="1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s="123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123" customFormat="1" ht="13.5" thickTop="1" x14ac:dyDescent="0.2">
      <c r="A52" s="24"/>
      <c r="B52" s="23"/>
      <c r="C52" s="23" t="s">
        <v>4</v>
      </c>
      <c r="D52" s="23"/>
      <c r="E52" s="327">
        <v>61830</v>
      </c>
      <c r="F52" s="22">
        <v>0</v>
      </c>
      <c r="G52" s="21">
        <v>0</v>
      </c>
      <c r="H52" s="21">
        <f>E52+F52-G52</f>
        <v>61830</v>
      </c>
      <c r="I52" s="20">
        <v>61830</v>
      </c>
    </row>
    <row r="53" spans="1:9" s="123" customFormat="1" x14ac:dyDescent="0.2">
      <c r="A53" s="19"/>
      <c r="B53" s="18"/>
      <c r="C53" s="18" t="s">
        <v>3</v>
      </c>
      <c r="D53" s="18"/>
      <c r="E53" s="328">
        <v>46988.480000000003</v>
      </c>
      <c r="F53" s="17">
        <v>216073.87999999998</v>
      </c>
      <c r="G53" s="16">
        <v>227239</v>
      </c>
      <c r="H53" s="16">
        <f>E53+F53-G53</f>
        <v>35823.359999999986</v>
      </c>
      <c r="I53" s="15">
        <v>10031.549999999999</v>
      </c>
    </row>
    <row r="54" spans="1:9" s="123" customFormat="1" x14ac:dyDescent="0.2">
      <c r="A54" s="19"/>
      <c r="B54" s="18"/>
      <c r="C54" s="18" t="s">
        <v>2</v>
      </c>
      <c r="D54" s="18"/>
      <c r="E54" s="328">
        <v>2153286.7999999998</v>
      </c>
      <c r="F54" s="17">
        <v>688264.43</v>
      </c>
      <c r="G54" s="16">
        <v>148207</v>
      </c>
      <c r="H54" s="16">
        <f>E54+F54-G54</f>
        <v>2693344.23</v>
      </c>
      <c r="I54" s="15">
        <v>2693344.23</v>
      </c>
    </row>
    <row r="55" spans="1:9" s="123" customFormat="1" x14ac:dyDescent="0.2">
      <c r="A55" s="19"/>
      <c r="B55" s="18"/>
      <c r="C55" s="18" t="s">
        <v>1</v>
      </c>
      <c r="D55" s="18"/>
      <c r="E55" s="328">
        <v>817672.56</v>
      </c>
      <c r="F55" s="17">
        <v>1224669</v>
      </c>
      <c r="G55" s="16">
        <v>1548156.84</v>
      </c>
      <c r="H55" s="16">
        <f>E55+F55-G55</f>
        <v>494184.72</v>
      </c>
      <c r="I55" s="15">
        <v>494184.72</v>
      </c>
    </row>
    <row r="56" spans="1:9" s="123" customFormat="1" ht="18.75" thickBot="1" x14ac:dyDescent="0.4">
      <c r="A56" s="14" t="s">
        <v>0</v>
      </c>
      <c r="B56" s="13"/>
      <c r="C56" s="13"/>
      <c r="D56" s="13"/>
      <c r="E56" s="329">
        <f>SUM(E52:E55)</f>
        <v>3079777.84</v>
      </c>
      <c r="F56" s="12">
        <f>SUM(F52:F55)</f>
        <v>2129007.31</v>
      </c>
      <c r="G56" s="12">
        <f>SUM(G52:G55)</f>
        <v>1923602.84</v>
      </c>
      <c r="H56" s="12">
        <f>SUM(H52:H55)</f>
        <v>3285182.3099999996</v>
      </c>
      <c r="I56" s="11">
        <f>SUM(I52:I55)</f>
        <v>3259390.5</v>
      </c>
    </row>
    <row r="57" spans="1:9" s="123" customFormat="1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s="123" customFormat="1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3:F33"/>
    <mergeCell ref="C32:F32"/>
    <mergeCell ref="A25:F25"/>
    <mergeCell ref="E4:I4"/>
    <mergeCell ref="H47:I47"/>
    <mergeCell ref="A2:D2"/>
    <mergeCell ref="E3:I3"/>
    <mergeCell ref="E2:I2"/>
    <mergeCell ref="E5:I5"/>
  </mergeCells>
  <conditionalFormatting sqref="I45:I46">
    <cfRule type="cellIs" dxfId="96" priority="9" stopIfTrue="1" operator="greaterThan">
      <formula>1</formula>
    </cfRule>
  </conditionalFormatting>
  <conditionalFormatting sqref="H52:H55">
    <cfRule type="cellIs" dxfId="95" priority="13" stopIfTrue="1" operator="notEqual">
      <formula>E52+F52-G52</formula>
    </cfRule>
  </conditionalFormatting>
  <conditionalFormatting sqref="I56">
    <cfRule type="cellIs" dxfId="94" priority="14" stopIfTrue="1" operator="notEqual">
      <formula>$I$52+$I$53+$I$54+$I$55</formula>
    </cfRule>
  </conditionalFormatting>
  <conditionalFormatting sqref="H56">
    <cfRule type="cellIs" dxfId="93" priority="15" stopIfTrue="1" operator="notEqual">
      <formula>E56+F56-G56</formula>
    </cfRule>
    <cfRule type="cellIs" dxfId="92" priority="16" stopIfTrue="1" operator="notEqual">
      <formula>SUM($H$52:$H$55)</formula>
    </cfRule>
  </conditionalFormatting>
  <conditionalFormatting sqref="G18 G16">
    <cfRule type="cellIs" dxfId="91" priority="17" stopIfTrue="1" operator="notEqual">
      <formula>H16+I16</formula>
    </cfRule>
  </conditionalFormatting>
  <conditionalFormatting sqref="G24">
    <cfRule type="cellIs" dxfId="90" priority="18" stopIfTrue="1" operator="notEqual">
      <formula>ROUND(H24+I24,2)</formula>
    </cfRule>
  </conditionalFormatting>
  <conditionalFormatting sqref="H24">
    <cfRule type="cellIs" dxfId="89" priority="19" stopIfTrue="1" operator="notEqual">
      <formula>$H$18-$H$16</formula>
    </cfRule>
  </conditionalFormatting>
  <conditionalFormatting sqref="G23">
    <cfRule type="cellIs" dxfId="88" priority="7" stopIfTrue="1" operator="notEqual">
      <formula>ROUND(H23+I23,2)</formula>
    </cfRule>
  </conditionalFormatting>
  <conditionalFormatting sqref="I24">
    <cfRule type="cellIs" dxfId="87" priority="20" stopIfTrue="1" operator="notEqual">
      <formula>I18-I16-I22</formula>
    </cfRule>
  </conditionalFormatting>
  <conditionalFormatting sqref="J38">
    <cfRule type="cellIs" dxfId="86" priority="5" operator="greaterThan">
      <formula>0</formula>
    </cfRule>
    <cfRule type="cellIs" dxfId="85" priority="6" operator="lessThan">
      <formula>0</formula>
    </cfRule>
  </conditionalFormatting>
  <conditionalFormatting sqref="J39">
    <cfRule type="cellIs" dxfId="84" priority="3" operator="greaterThan">
      <formula>0</formula>
    </cfRule>
    <cfRule type="cellIs" dxfId="83" priority="4" operator="lessThan">
      <formula>0</formula>
    </cfRule>
  </conditionalFormatting>
  <conditionalFormatting sqref="I44">
    <cfRule type="cellIs" dxfId="82" priority="1" stopIfTrue="1" operator="greaterThan">
      <formula>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zoomScaleNormal="100" workbookViewId="0">
      <selection activeCell="A34" sqref="A34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63</v>
      </c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95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96</v>
      </c>
      <c r="F6" s="374"/>
      <c r="G6" s="374"/>
      <c r="H6" s="115" t="s">
        <v>44</v>
      </c>
      <c r="I6" s="116" t="s">
        <v>64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ht="15" x14ac:dyDescent="0.2">
      <c r="A14" s="69"/>
      <c r="B14" s="69"/>
      <c r="C14" s="69"/>
      <c r="D14" s="69"/>
      <c r="E14" s="105"/>
      <c r="F14" s="105"/>
      <c r="G14" s="104"/>
      <c r="H14" s="103"/>
      <c r="I14" s="102"/>
    </row>
    <row r="15" spans="1:11" s="123" customFormat="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s="123" customFormat="1" ht="19.5" x14ac:dyDescent="0.4">
      <c r="A16" s="95" t="s">
        <v>34</v>
      </c>
      <c r="B16" s="70"/>
      <c r="C16" s="100"/>
      <c r="D16" s="99"/>
      <c r="E16" s="77">
        <v>24822000</v>
      </c>
      <c r="F16" s="94">
        <v>24822000</v>
      </c>
      <c r="G16" s="91">
        <f>H16+I16</f>
        <v>27051684.93</v>
      </c>
      <c r="H16" s="77">
        <v>27046653.93</v>
      </c>
      <c r="I16" s="77">
        <v>5031</v>
      </c>
    </row>
    <row r="17" spans="1:9" s="123" customFormat="1" ht="14.25" x14ac:dyDescent="0.3">
      <c r="A17" s="98"/>
      <c r="B17" s="97"/>
      <c r="C17" s="97"/>
      <c r="D17" s="97"/>
      <c r="E17" s="96"/>
      <c r="F17" s="96"/>
      <c r="G17" s="2"/>
      <c r="H17" s="2"/>
      <c r="I17" s="2"/>
    </row>
    <row r="18" spans="1:9" s="123" customFormat="1" ht="19.5" x14ac:dyDescent="0.4">
      <c r="A18" s="95" t="s">
        <v>33</v>
      </c>
      <c r="B18" s="84"/>
      <c r="C18" s="84"/>
      <c r="D18" s="84"/>
      <c r="E18" s="77">
        <v>24822000</v>
      </c>
      <c r="F18" s="94">
        <v>24822000</v>
      </c>
      <c r="G18" s="91">
        <f>H18+I18</f>
        <v>27106493.620000001</v>
      </c>
      <c r="H18" s="77">
        <v>27101262.620000001</v>
      </c>
      <c r="I18" s="77">
        <v>5231</v>
      </c>
    </row>
    <row r="19" spans="1:9" s="123" customFormat="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9" s="123" customFormat="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9" s="123" customFormat="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9" s="123" customFormat="1" ht="18" x14ac:dyDescent="0.35">
      <c r="A22" s="82"/>
      <c r="B22" s="82"/>
      <c r="C22" s="83" t="s">
        <v>31</v>
      </c>
      <c r="D22" s="82"/>
      <c r="E22" s="82"/>
      <c r="F22" s="82"/>
      <c r="G22" s="77">
        <v>0</v>
      </c>
      <c r="H22" s="77">
        <v>0</v>
      </c>
      <c r="I22" s="77">
        <v>0</v>
      </c>
    </row>
    <row r="23" spans="1:9" s="123" customFormat="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9" s="307" customFormat="1" ht="15" x14ac:dyDescent="0.3">
      <c r="A24" s="300" t="s">
        <v>30</v>
      </c>
      <c r="B24" s="300"/>
      <c r="C24" s="100"/>
      <c r="D24" s="300"/>
      <c r="E24" s="300"/>
      <c r="F24" s="300"/>
      <c r="G24" s="325">
        <f>ROUND(G18-G16-G22,2)</f>
        <v>54808.69</v>
      </c>
      <c r="H24" s="309">
        <f>H18-H16-H22</f>
        <v>54608.690000001341</v>
      </c>
      <c r="I24" s="309">
        <f>I18-I16-I22</f>
        <v>200</v>
      </c>
    </row>
    <row r="25" spans="1:9" s="307" customFormat="1" ht="18.75" x14ac:dyDescent="0.4">
      <c r="A25" s="384" t="s">
        <v>122</v>
      </c>
      <c r="B25" s="385"/>
      <c r="C25" s="385"/>
      <c r="D25" s="385"/>
      <c r="E25" s="385"/>
      <c r="F25" s="385"/>
      <c r="G25" s="296">
        <v>54808.69</v>
      </c>
      <c r="H25" s="295"/>
      <c r="I25" s="295"/>
    </row>
    <row r="26" spans="1:9" s="307" customFormat="1" ht="15" x14ac:dyDescent="0.3">
      <c r="A26" s="295" t="s">
        <v>28</v>
      </c>
      <c r="B26" s="295"/>
      <c r="C26" s="295"/>
      <c r="D26" s="295"/>
      <c r="E26" s="295"/>
      <c r="F26" s="295"/>
      <c r="G26" s="296">
        <v>0</v>
      </c>
      <c r="H26" s="73"/>
      <c r="I26" s="295"/>
    </row>
    <row r="27" spans="1:9" s="123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s="123" customFormat="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</row>
    <row r="29" spans="1:9" s="123" customFormat="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54808.69</v>
      </c>
      <c r="H29" s="55"/>
      <c r="I29" s="4"/>
    </row>
    <row r="30" spans="1:9" s="123" customFormat="1" ht="14.25" customHeight="1" x14ac:dyDescent="0.4">
      <c r="A30" s="70"/>
      <c r="B30" s="70"/>
      <c r="E30" s="185" t="s">
        <v>114</v>
      </c>
      <c r="F30" s="292" t="s">
        <v>4</v>
      </c>
      <c r="G30" s="304">
        <v>0</v>
      </c>
      <c r="H30" s="289"/>
      <c r="I30" s="69"/>
    </row>
    <row r="31" spans="1:9" s="123" customFormat="1" ht="18.75" x14ac:dyDescent="0.4">
      <c r="A31" s="70"/>
      <c r="B31" s="70"/>
      <c r="C31" s="73"/>
      <c r="D31" s="72"/>
      <c r="E31" s="98"/>
      <c r="F31" s="305" t="s">
        <v>2</v>
      </c>
      <c r="G31" s="306">
        <v>54808.69</v>
      </c>
      <c r="H31" s="55"/>
      <c r="I31" s="69"/>
    </row>
    <row r="32" spans="1:9" s="123" customFormat="1" ht="18.75" x14ac:dyDescent="0.4">
      <c r="A32" s="70"/>
      <c r="B32" s="70"/>
      <c r="C32" s="382" t="s">
        <v>123</v>
      </c>
      <c r="D32" s="382"/>
      <c r="E32" s="382"/>
      <c r="F32" s="383"/>
      <c r="G32" s="297">
        <f>G26</f>
        <v>0</v>
      </c>
      <c r="H32" s="55"/>
      <c r="I32" s="69"/>
    </row>
    <row r="33" spans="1:11" s="123" customFormat="1" ht="18.75" x14ac:dyDescent="0.4">
      <c r="A33" s="70"/>
      <c r="B33" s="290" t="s">
        <v>25</v>
      </c>
      <c r="C33" s="380" t="s">
        <v>124</v>
      </c>
      <c r="D33" s="381"/>
      <c r="E33" s="381"/>
      <c r="F33" s="381"/>
      <c r="G33" s="298">
        <v>0</v>
      </c>
      <c r="H33" s="55"/>
      <c r="I33" s="69"/>
    </row>
    <row r="34" spans="1:11" s="123" customFormat="1" x14ac:dyDescent="0.2">
      <c r="A34" s="386"/>
      <c r="B34" s="387"/>
      <c r="C34" s="387"/>
      <c r="D34" s="387"/>
      <c r="E34" s="387"/>
      <c r="F34" s="387"/>
      <c r="G34" s="387"/>
      <c r="H34" s="387"/>
      <c r="I34" s="387"/>
    </row>
    <row r="35" spans="1:11" s="123" customFormat="1" x14ac:dyDescent="0.2">
      <c r="A35" s="387"/>
      <c r="B35" s="387"/>
      <c r="C35" s="387"/>
      <c r="D35" s="387"/>
      <c r="E35" s="387"/>
      <c r="F35" s="387"/>
      <c r="G35" s="387"/>
      <c r="H35" s="387"/>
      <c r="I35" s="387"/>
    </row>
    <row r="36" spans="1:11" s="123" customFormat="1" ht="6.75" customHeight="1" x14ac:dyDescent="0.2">
      <c r="A36" s="387"/>
      <c r="B36" s="387"/>
      <c r="C36" s="387"/>
      <c r="D36" s="387"/>
      <c r="E36" s="387"/>
      <c r="F36" s="387"/>
      <c r="G36" s="387"/>
      <c r="H36" s="387"/>
      <c r="I36" s="387"/>
    </row>
    <row r="37" spans="1:11" s="123" customFormat="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s="123" customFormat="1" ht="18.75" x14ac:dyDescent="0.4">
      <c r="A38" s="43"/>
      <c r="B38" s="43"/>
      <c r="C38" s="43"/>
      <c r="D38" s="66"/>
      <c r="E38" s="2"/>
      <c r="F38" s="9" t="s">
        <v>22</v>
      </c>
      <c r="G38" s="65" t="s">
        <v>21</v>
      </c>
      <c r="H38" s="4"/>
      <c r="I38" s="64" t="s">
        <v>20</v>
      </c>
      <c r="J38" s="63"/>
      <c r="K38" s="326"/>
    </row>
    <row r="39" spans="1:11" s="123" customFormat="1" ht="16.5" x14ac:dyDescent="0.35">
      <c r="A39" s="59" t="s">
        <v>19</v>
      </c>
      <c r="B39" s="58"/>
      <c r="C39" s="57"/>
      <c r="D39" s="58"/>
      <c r="E39" s="5"/>
      <c r="F39" s="56">
        <v>15000000</v>
      </c>
      <c r="G39" s="56">
        <v>14996119</v>
      </c>
      <c r="H39" s="55"/>
      <c r="I39" s="54">
        <f>IF(F39=0,"nerozp.",G39/F39)</f>
        <v>0.99974126666666663</v>
      </c>
      <c r="J39" s="62"/>
      <c r="K39" s="326"/>
    </row>
    <row r="40" spans="1:11" s="123" customFormat="1" ht="16.5" x14ac:dyDescent="0.35">
      <c r="A40" s="59" t="s">
        <v>18</v>
      </c>
      <c r="B40" s="58"/>
      <c r="C40" s="57"/>
      <c r="D40" s="60"/>
      <c r="E40" s="60"/>
      <c r="F40" s="56">
        <v>309000</v>
      </c>
      <c r="G40" s="56">
        <v>309938</v>
      </c>
      <c r="H40" s="55"/>
      <c r="I40" s="54">
        <f>IF(F40=0,"nerozp.",G40/F40)</f>
        <v>1.0030355987055015</v>
      </c>
    </row>
    <row r="41" spans="1:11" s="123" customFormat="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123" customFormat="1" ht="16.5" x14ac:dyDescent="0.35">
      <c r="A42" s="59" t="s">
        <v>16</v>
      </c>
      <c r="B42" s="58"/>
      <c r="C42" s="57"/>
      <c r="D42" s="5"/>
      <c r="E42" s="5"/>
      <c r="F42" s="56">
        <v>232000</v>
      </c>
      <c r="G42" s="56">
        <v>232000</v>
      </c>
      <c r="H42" s="55"/>
      <c r="I42" s="54">
        <f>IF(F42=0,"nerozp.",G42/F42)</f>
        <v>1</v>
      </c>
    </row>
    <row r="43" spans="1:11" s="123" customFormat="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123" customFormat="1" ht="14.25" x14ac:dyDescent="0.2">
      <c r="A44" s="53" t="s">
        <v>14</v>
      </c>
      <c r="B44" s="52" t="s">
        <v>118</v>
      </c>
      <c r="C44" s="51"/>
      <c r="D44" s="47"/>
      <c r="E44" s="47"/>
      <c r="F44" s="46"/>
      <c r="G44" s="46"/>
      <c r="H44" s="45"/>
      <c r="I44" s="44"/>
    </row>
    <row r="45" spans="1:11" s="123" customFormat="1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s="123" customFormat="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123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s="123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123" customFormat="1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s="123" customFormat="1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s="123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123" customFormat="1" ht="13.5" thickTop="1" x14ac:dyDescent="0.2">
      <c r="A52" s="24"/>
      <c r="B52" s="23"/>
      <c r="C52" s="23" t="s">
        <v>4</v>
      </c>
      <c r="D52" s="23"/>
      <c r="E52" s="327">
        <v>10100</v>
      </c>
      <c r="F52" s="22">
        <v>0</v>
      </c>
      <c r="G52" s="21">
        <v>0</v>
      </c>
      <c r="H52" s="21">
        <f>E52+F52-G52</f>
        <v>10100</v>
      </c>
      <c r="I52" s="20">
        <v>10100</v>
      </c>
    </row>
    <row r="53" spans="1:9" s="123" customFormat="1" x14ac:dyDescent="0.2">
      <c r="A53" s="19"/>
      <c r="B53" s="18"/>
      <c r="C53" s="18" t="s">
        <v>3</v>
      </c>
      <c r="D53" s="18"/>
      <c r="E53" s="328">
        <v>438920.97</v>
      </c>
      <c r="F53" s="17">
        <v>148869</v>
      </c>
      <c r="G53" s="16">
        <v>162356</v>
      </c>
      <c r="H53" s="16">
        <f>E53+F53-G53</f>
        <v>425433.97</v>
      </c>
      <c r="I53" s="15">
        <v>406130.37</v>
      </c>
    </row>
    <row r="54" spans="1:9" s="123" customFormat="1" x14ac:dyDescent="0.2">
      <c r="A54" s="19"/>
      <c r="B54" s="18"/>
      <c r="C54" s="18" t="s">
        <v>2</v>
      </c>
      <c r="D54" s="18"/>
      <c r="E54" s="328">
        <v>2075394.3199999998</v>
      </c>
      <c r="F54" s="17">
        <v>108111.64</v>
      </c>
      <c r="G54" s="16">
        <v>1131026</v>
      </c>
      <c r="H54" s="16">
        <f>E54+F54-G54</f>
        <v>1052479.96</v>
      </c>
      <c r="I54" s="15">
        <v>1052336.3</v>
      </c>
    </row>
    <row r="55" spans="1:9" s="123" customFormat="1" x14ac:dyDescent="0.2">
      <c r="A55" s="19"/>
      <c r="B55" s="18"/>
      <c r="C55" s="18" t="s">
        <v>1</v>
      </c>
      <c r="D55" s="18"/>
      <c r="E55" s="328">
        <v>484400.67</v>
      </c>
      <c r="F55" s="17">
        <v>1109938</v>
      </c>
      <c r="G55" s="16">
        <v>1258603</v>
      </c>
      <c r="H55" s="16">
        <f>E55+F55-G55</f>
        <v>335735.66999999993</v>
      </c>
      <c r="I55" s="15">
        <v>335735.67</v>
      </c>
    </row>
    <row r="56" spans="1:9" s="123" customFormat="1" ht="18.75" thickBot="1" x14ac:dyDescent="0.4">
      <c r="A56" s="14" t="s">
        <v>0</v>
      </c>
      <c r="B56" s="13"/>
      <c r="C56" s="13"/>
      <c r="D56" s="13"/>
      <c r="E56" s="329">
        <f>SUM(E52:E55)</f>
        <v>3008815.96</v>
      </c>
      <c r="F56" s="12">
        <f>SUM(F52:F55)</f>
        <v>1366918.6400000001</v>
      </c>
      <c r="G56" s="12">
        <f>SUM(G52:G55)</f>
        <v>2551985</v>
      </c>
      <c r="H56" s="12">
        <f>SUM(H52:H55)</f>
        <v>1823749.5999999999</v>
      </c>
      <c r="I56" s="11">
        <f>SUM(I52:I55)</f>
        <v>1804302.3399999999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E6:G6"/>
    <mergeCell ref="A34:I36"/>
    <mergeCell ref="E7:I7"/>
    <mergeCell ref="H13:I13"/>
    <mergeCell ref="C33:F33"/>
    <mergeCell ref="C32:F32"/>
    <mergeCell ref="A25:F25"/>
    <mergeCell ref="E4:I4"/>
    <mergeCell ref="H47:I47"/>
    <mergeCell ref="A2:D2"/>
    <mergeCell ref="E3:I3"/>
    <mergeCell ref="E2:I2"/>
    <mergeCell ref="E5:I5"/>
  </mergeCells>
  <conditionalFormatting sqref="I45:I46">
    <cfRule type="cellIs" dxfId="81" priority="9" stopIfTrue="1" operator="greaterThan">
      <formula>1</formula>
    </cfRule>
  </conditionalFormatting>
  <conditionalFormatting sqref="H52:H55">
    <cfRule type="cellIs" dxfId="80" priority="13" stopIfTrue="1" operator="notEqual">
      <formula>E52+F52-G52</formula>
    </cfRule>
  </conditionalFormatting>
  <conditionalFormatting sqref="I56">
    <cfRule type="cellIs" dxfId="79" priority="14" stopIfTrue="1" operator="notEqual">
      <formula>$I$52+$I$53+$I$54+$I$55</formula>
    </cfRule>
  </conditionalFormatting>
  <conditionalFormatting sqref="H56">
    <cfRule type="cellIs" dxfId="78" priority="15" stopIfTrue="1" operator="notEqual">
      <formula>E56+F56-G56</formula>
    </cfRule>
    <cfRule type="cellIs" dxfId="77" priority="16" stopIfTrue="1" operator="notEqual">
      <formula>SUM($H$52:$H$55)</formula>
    </cfRule>
  </conditionalFormatting>
  <conditionalFormatting sqref="G18 G16">
    <cfRule type="cellIs" dxfId="76" priority="17" stopIfTrue="1" operator="notEqual">
      <formula>H16+I16</formula>
    </cfRule>
  </conditionalFormatting>
  <conditionalFormatting sqref="G24">
    <cfRule type="cellIs" dxfId="75" priority="18" stopIfTrue="1" operator="notEqual">
      <formula>ROUND(H24+I24,2)</formula>
    </cfRule>
  </conditionalFormatting>
  <conditionalFormatting sqref="H24">
    <cfRule type="cellIs" dxfId="74" priority="19" stopIfTrue="1" operator="notEqual">
      <formula>$H$18-$H$16</formula>
    </cfRule>
  </conditionalFormatting>
  <conditionalFormatting sqref="G23">
    <cfRule type="cellIs" dxfId="73" priority="7" stopIfTrue="1" operator="notEqual">
      <formula>ROUND(H23+I23,2)</formula>
    </cfRule>
  </conditionalFormatting>
  <conditionalFormatting sqref="I24">
    <cfRule type="cellIs" dxfId="72" priority="20" stopIfTrue="1" operator="notEqual">
      <formula>I18-I16-I22</formula>
    </cfRule>
  </conditionalFormatting>
  <conditionalFormatting sqref="J38">
    <cfRule type="cellIs" dxfId="71" priority="5" operator="greaterThan">
      <formula>0</formula>
    </cfRule>
    <cfRule type="cellIs" dxfId="70" priority="6" operator="lessThan">
      <formula>0</formula>
    </cfRule>
  </conditionalFormatting>
  <conditionalFormatting sqref="J39">
    <cfRule type="cellIs" dxfId="69" priority="3" operator="greaterThan">
      <formula>0</formula>
    </cfRule>
    <cfRule type="cellIs" dxfId="68" priority="4" operator="lessThan">
      <formula>0</formula>
    </cfRule>
  </conditionalFormatting>
  <conditionalFormatting sqref="I44">
    <cfRule type="cellIs" dxfId="67" priority="1" stopIfTrue="1" operator="greaterThan">
      <formula>1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60"/>
  <sheetViews>
    <sheetView zoomScaleNormal="100" workbookViewId="0">
      <selection activeCell="A34" sqref="A34:I36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0" width="9.140625" style="1"/>
    <col min="11" max="11" width="10.140625" style="1" bestFit="1" customWidth="1"/>
    <col min="12" max="13" width="9.140625" style="1"/>
    <col min="14" max="14" width="14.7109375" style="1" bestFit="1" customWidth="1"/>
    <col min="15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97</v>
      </c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98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99</v>
      </c>
      <c r="F6" s="374"/>
      <c r="G6" s="374"/>
      <c r="H6" s="115" t="s">
        <v>44</v>
      </c>
      <c r="I6" s="116" t="s">
        <v>59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ht="15" x14ac:dyDescent="0.2">
      <c r="A14" s="69"/>
      <c r="B14" s="69"/>
      <c r="C14" s="69"/>
      <c r="D14" s="69"/>
      <c r="E14" s="105"/>
      <c r="F14" s="105"/>
      <c r="G14" s="104"/>
      <c r="H14" s="103"/>
      <c r="I14" s="102"/>
    </row>
    <row r="15" spans="1:11" s="123" customFormat="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s="123" customFormat="1" ht="19.5" x14ac:dyDescent="0.4">
      <c r="A16" s="95" t="s">
        <v>34</v>
      </c>
      <c r="B16" s="70"/>
      <c r="C16" s="100"/>
      <c r="D16" s="99"/>
      <c r="E16" s="77">
        <v>266650000</v>
      </c>
      <c r="F16" s="94">
        <v>273048682</v>
      </c>
      <c r="G16" s="91">
        <f>H16+I16</f>
        <v>267953938.30999997</v>
      </c>
      <c r="H16" s="77">
        <f>267117937.39-H22</f>
        <v>267018707.38999999</v>
      </c>
      <c r="I16" s="77">
        <v>935230.92</v>
      </c>
    </row>
    <row r="17" spans="1:14" s="123" customFormat="1" ht="14.25" x14ac:dyDescent="0.3">
      <c r="A17" s="98"/>
      <c r="B17" s="97"/>
      <c r="C17" s="97"/>
      <c r="D17" s="97"/>
      <c r="E17" s="96"/>
      <c r="F17" s="96"/>
      <c r="G17" s="2"/>
      <c r="H17" s="2"/>
      <c r="I17" s="2"/>
    </row>
    <row r="18" spans="1:14" s="123" customFormat="1" ht="19.5" x14ac:dyDescent="0.4">
      <c r="A18" s="95" t="s">
        <v>33</v>
      </c>
      <c r="B18" s="84"/>
      <c r="C18" s="84"/>
      <c r="D18" s="84"/>
      <c r="E18" s="77">
        <v>266650000</v>
      </c>
      <c r="F18" s="94">
        <v>273048682</v>
      </c>
      <c r="G18" s="91">
        <f>H18+I18</f>
        <v>268708901.99999994</v>
      </c>
      <c r="H18" s="77">
        <v>266858510.97999996</v>
      </c>
      <c r="I18" s="77">
        <v>1850391.02</v>
      </c>
    </row>
    <row r="19" spans="1:14" s="123" customFormat="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14" s="123" customFormat="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14" s="123" customFormat="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14" s="123" customFormat="1" ht="18" x14ac:dyDescent="0.35">
      <c r="A22" s="82"/>
      <c r="B22" s="82"/>
      <c r="C22" s="83" t="s">
        <v>31</v>
      </c>
      <c r="D22" s="82"/>
      <c r="E22" s="82"/>
      <c r="F22" s="82"/>
      <c r="G22" s="77">
        <v>99230</v>
      </c>
      <c r="H22" s="77">
        <v>99230</v>
      </c>
      <c r="I22" s="77">
        <v>0</v>
      </c>
    </row>
    <row r="23" spans="1:14" s="123" customFormat="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14" s="307" customFormat="1" ht="15" x14ac:dyDescent="0.3">
      <c r="A24" s="300" t="s">
        <v>30</v>
      </c>
      <c r="B24" s="300"/>
      <c r="C24" s="100"/>
      <c r="D24" s="300"/>
      <c r="E24" s="300"/>
      <c r="F24" s="300"/>
      <c r="G24" s="325">
        <f>ROUND(G18-G16-G22,2)</f>
        <v>655733.68999999994</v>
      </c>
      <c r="H24" s="309">
        <f>H18-H16-H22</f>
        <v>-259426.41000002623</v>
      </c>
      <c r="I24" s="309">
        <f>I18-I16-I22</f>
        <v>915160.1</v>
      </c>
      <c r="K24" s="308"/>
      <c r="N24" s="308"/>
    </row>
    <row r="25" spans="1:14" s="307" customFormat="1" ht="18.75" x14ac:dyDescent="0.4">
      <c r="A25" s="384" t="s">
        <v>122</v>
      </c>
      <c r="B25" s="385"/>
      <c r="C25" s="385"/>
      <c r="D25" s="385"/>
      <c r="E25" s="385"/>
      <c r="F25" s="385"/>
      <c r="G25" s="296">
        <v>655733.68999999994</v>
      </c>
      <c r="H25" s="295"/>
      <c r="I25" s="295"/>
      <c r="N25" s="308"/>
    </row>
    <row r="26" spans="1:14" s="307" customFormat="1" ht="15" x14ac:dyDescent="0.3">
      <c r="A26" s="295" t="s">
        <v>28</v>
      </c>
      <c r="B26" s="295"/>
      <c r="C26" s="295"/>
      <c r="D26" s="295"/>
      <c r="E26" s="295"/>
      <c r="F26" s="295"/>
      <c r="G26" s="296">
        <v>0</v>
      </c>
      <c r="H26" s="73"/>
      <c r="I26" s="295"/>
      <c r="N26" s="308"/>
    </row>
    <row r="27" spans="1:14" s="123" customForma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4" s="123" customFormat="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  <c r="N28" s="127"/>
    </row>
    <row r="29" spans="1:14" s="123" customFormat="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221761.28</v>
      </c>
      <c r="H29" s="55"/>
      <c r="I29" s="4"/>
    </row>
    <row r="30" spans="1:14" s="123" customFormat="1" ht="14.25" customHeight="1" x14ac:dyDescent="0.4">
      <c r="A30" s="70"/>
      <c r="B30" s="70"/>
      <c r="E30" s="185" t="s">
        <v>114</v>
      </c>
      <c r="F30" s="292" t="s">
        <v>4</v>
      </c>
      <c r="G30" s="304">
        <v>0</v>
      </c>
      <c r="H30" s="289"/>
      <c r="I30" s="69"/>
    </row>
    <row r="31" spans="1:14" s="123" customFormat="1" ht="18.75" x14ac:dyDescent="0.4">
      <c r="A31" s="70"/>
      <c r="B31" s="70"/>
      <c r="C31" s="73"/>
      <c r="D31" s="72"/>
      <c r="E31" s="98"/>
      <c r="F31" s="305" t="s">
        <v>2</v>
      </c>
      <c r="G31" s="306">
        <v>221761.28</v>
      </c>
      <c r="H31" s="55"/>
      <c r="I31" s="69"/>
    </row>
    <row r="32" spans="1:14" s="123" customFormat="1" ht="18.75" x14ac:dyDescent="0.4">
      <c r="A32" s="70"/>
      <c r="B32" s="70"/>
      <c r="C32" s="382" t="s">
        <v>123</v>
      </c>
      <c r="D32" s="382"/>
      <c r="E32" s="382"/>
      <c r="F32" s="383"/>
      <c r="G32" s="297">
        <f>G26</f>
        <v>0</v>
      </c>
      <c r="H32" s="55"/>
      <c r="I32" s="69"/>
    </row>
    <row r="33" spans="1:11" s="123" customFormat="1" ht="18.75" x14ac:dyDescent="0.4">
      <c r="A33" s="70"/>
      <c r="B33" s="290" t="s">
        <v>25</v>
      </c>
      <c r="C33" s="380" t="s">
        <v>124</v>
      </c>
      <c r="D33" s="381"/>
      <c r="E33" s="381"/>
      <c r="F33" s="381"/>
      <c r="G33" s="298">
        <v>-433972.41</v>
      </c>
      <c r="H33" s="55"/>
      <c r="I33" s="69"/>
    </row>
    <row r="34" spans="1:11" s="123" customFormat="1" ht="12.75" customHeight="1" x14ac:dyDescent="0.2">
      <c r="A34" s="390" t="s">
        <v>107</v>
      </c>
      <c r="B34" s="391"/>
      <c r="C34" s="391"/>
      <c r="D34" s="391"/>
      <c r="E34" s="391"/>
      <c r="F34" s="391"/>
      <c r="G34" s="391"/>
      <c r="H34" s="391"/>
      <c r="I34" s="391"/>
    </row>
    <row r="35" spans="1:11" s="123" customFormat="1" x14ac:dyDescent="0.2">
      <c r="A35" s="391"/>
      <c r="B35" s="391"/>
      <c r="C35" s="391"/>
      <c r="D35" s="391"/>
      <c r="E35" s="391"/>
      <c r="F35" s="391"/>
      <c r="G35" s="391"/>
      <c r="H35" s="391"/>
      <c r="I35" s="391"/>
    </row>
    <row r="36" spans="1:11" s="123" customFormat="1" x14ac:dyDescent="0.2">
      <c r="A36" s="391"/>
      <c r="B36" s="391"/>
      <c r="C36" s="391"/>
      <c r="D36" s="391"/>
      <c r="E36" s="391"/>
      <c r="F36" s="391"/>
      <c r="G36" s="391"/>
      <c r="H36" s="391"/>
      <c r="I36" s="391"/>
    </row>
    <row r="37" spans="1:11" s="123" customFormat="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s="123" customFormat="1" ht="18.75" x14ac:dyDescent="0.4">
      <c r="A38" s="43"/>
      <c r="B38" s="43"/>
      <c r="C38" s="43"/>
      <c r="D38" s="66"/>
      <c r="E38" s="2"/>
      <c r="F38" s="9" t="s">
        <v>22</v>
      </c>
      <c r="G38" s="65" t="s">
        <v>21</v>
      </c>
      <c r="H38" s="4"/>
      <c r="I38" s="64" t="s">
        <v>20</v>
      </c>
      <c r="J38" s="63"/>
      <c r="K38" s="326"/>
    </row>
    <row r="39" spans="1:11" s="123" customFormat="1" ht="16.5" x14ac:dyDescent="0.35">
      <c r="A39" s="59" t="s">
        <v>19</v>
      </c>
      <c r="B39" s="58"/>
      <c r="C39" s="57"/>
      <c r="D39" s="58"/>
      <c r="E39" s="5"/>
      <c r="F39" s="56">
        <v>149000000</v>
      </c>
      <c r="G39" s="56">
        <v>146741206</v>
      </c>
      <c r="H39" s="55"/>
      <c r="I39" s="54">
        <f>IF(F39=0,"nerozp.",G39/F39)</f>
        <v>0.98484030872483219</v>
      </c>
      <c r="J39" s="62"/>
      <c r="K39" s="326"/>
    </row>
    <row r="40" spans="1:11" s="123" customFormat="1" ht="16.5" x14ac:dyDescent="0.35">
      <c r="A40" s="59" t="s">
        <v>18</v>
      </c>
      <c r="B40" s="58"/>
      <c r="C40" s="57"/>
      <c r="D40" s="60"/>
      <c r="E40" s="60"/>
      <c r="F40" s="56">
        <v>18100000</v>
      </c>
      <c r="G40" s="56">
        <v>18220747.739999998</v>
      </c>
      <c r="H40" s="55"/>
      <c r="I40" s="54">
        <f>IF(F40=0,"nerozp.",G40/F40)</f>
        <v>1.0066711458563535</v>
      </c>
    </row>
    <row r="41" spans="1:11" s="123" customFormat="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s="123" customFormat="1" ht="16.5" x14ac:dyDescent="0.35">
      <c r="A42" s="59" t="s">
        <v>16</v>
      </c>
      <c r="B42" s="58"/>
      <c r="C42" s="57"/>
      <c r="D42" s="5"/>
      <c r="E42" s="5"/>
      <c r="F42" s="56">
        <v>13575000</v>
      </c>
      <c r="G42" s="56">
        <v>13575000</v>
      </c>
      <c r="H42" s="55"/>
      <c r="I42" s="54">
        <f>IF(F42=0,"nerozp.",G42/F42)</f>
        <v>1</v>
      </c>
    </row>
    <row r="43" spans="1:11" s="123" customFormat="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s="123" customFormat="1" ht="14.25" x14ac:dyDescent="0.2">
      <c r="A44" s="53" t="s">
        <v>14</v>
      </c>
      <c r="B44" s="52" t="s">
        <v>119</v>
      </c>
      <c r="C44" s="51"/>
      <c r="D44" s="47"/>
      <c r="E44" s="47"/>
      <c r="F44" s="46"/>
      <c r="G44" s="46"/>
      <c r="H44" s="45"/>
      <c r="I44" s="44"/>
    </row>
    <row r="45" spans="1:11" s="123" customFormat="1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s="123" customFormat="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s="123" customFormat="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s="123" customFormat="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s="123" customFormat="1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s="123" customFormat="1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s="123" customFormat="1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s="123" customFormat="1" ht="13.5" thickTop="1" x14ac:dyDescent="0.2">
      <c r="A52" s="24"/>
      <c r="B52" s="23"/>
      <c r="C52" s="23" t="s">
        <v>4</v>
      </c>
      <c r="D52" s="23"/>
      <c r="E52" s="327">
        <v>680281.44</v>
      </c>
      <c r="F52" s="22">
        <v>0</v>
      </c>
      <c r="G52" s="21">
        <v>0</v>
      </c>
      <c r="H52" s="21">
        <f>E52+F52-G52</f>
        <v>680281.44</v>
      </c>
      <c r="I52" s="20">
        <v>680281.44</v>
      </c>
    </row>
    <row r="53" spans="1:9" s="123" customFormat="1" x14ac:dyDescent="0.2">
      <c r="A53" s="19"/>
      <c r="B53" s="18"/>
      <c r="C53" s="18" t="s">
        <v>3</v>
      </c>
      <c r="D53" s="18"/>
      <c r="E53" s="328">
        <v>266154.40000000002</v>
      </c>
      <c r="F53" s="17">
        <v>1366272.85</v>
      </c>
      <c r="G53" s="16">
        <v>1374644</v>
      </c>
      <c r="H53" s="16">
        <f>E53+F53-G53</f>
        <v>257783.25</v>
      </c>
      <c r="I53" s="15">
        <v>234914.68</v>
      </c>
    </row>
    <row r="54" spans="1:9" s="123" customFormat="1" x14ac:dyDescent="0.2">
      <c r="A54" s="19"/>
      <c r="B54" s="18"/>
      <c r="C54" s="18" t="s">
        <v>2</v>
      </c>
      <c r="D54" s="18"/>
      <c r="E54" s="328">
        <v>559.29</v>
      </c>
      <c r="F54" s="17">
        <v>10000</v>
      </c>
      <c r="G54" s="16">
        <v>10000</v>
      </c>
      <c r="H54" s="16">
        <f>E54+F54-G54</f>
        <v>559.29000000000087</v>
      </c>
      <c r="I54" s="15">
        <v>559.29</v>
      </c>
    </row>
    <row r="55" spans="1:9" s="123" customFormat="1" x14ac:dyDescent="0.2">
      <c r="A55" s="19"/>
      <c r="B55" s="18"/>
      <c r="C55" s="18" t="s">
        <v>1</v>
      </c>
      <c r="D55" s="18"/>
      <c r="E55" s="328">
        <v>5032156.9800000004</v>
      </c>
      <c r="F55" s="17">
        <v>21080247.739999995</v>
      </c>
      <c r="G55" s="16">
        <v>21224282.399999999</v>
      </c>
      <c r="H55" s="16">
        <f>E55+F55-G55</f>
        <v>4888122.3199999966</v>
      </c>
      <c r="I55" s="15">
        <v>4888122.32</v>
      </c>
    </row>
    <row r="56" spans="1:9" s="123" customFormat="1" ht="18.75" thickBot="1" x14ac:dyDescent="0.4">
      <c r="A56" s="14" t="s">
        <v>0</v>
      </c>
      <c r="B56" s="13"/>
      <c r="C56" s="13"/>
      <c r="D56" s="13"/>
      <c r="E56" s="329">
        <f>SUM(E52:E55)</f>
        <v>5979152.1100000003</v>
      </c>
      <c r="F56" s="12">
        <f>SUM(F52:F55)</f>
        <v>22456520.589999996</v>
      </c>
      <c r="G56" s="12">
        <f>SUM(G52:G55)</f>
        <v>22608926.399999999</v>
      </c>
      <c r="H56" s="12">
        <f>SUM(H52:H55)</f>
        <v>5826746.299999997</v>
      </c>
      <c r="I56" s="11">
        <f>SUM(I52:I55)</f>
        <v>5803877.7300000004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E4:I4"/>
    <mergeCell ref="H47:I47"/>
    <mergeCell ref="A2:D2"/>
    <mergeCell ref="E3:I3"/>
    <mergeCell ref="E2:I2"/>
    <mergeCell ref="E5:I5"/>
    <mergeCell ref="A25:F25"/>
    <mergeCell ref="C32:F32"/>
    <mergeCell ref="F49:F50"/>
    <mergeCell ref="E6:G6"/>
    <mergeCell ref="A34:I36"/>
    <mergeCell ref="E7:I7"/>
    <mergeCell ref="H13:I13"/>
    <mergeCell ref="C33:F33"/>
  </mergeCells>
  <conditionalFormatting sqref="I44:I46">
    <cfRule type="cellIs" dxfId="66" priority="8" stopIfTrue="1" operator="greaterThan">
      <formula>1</formula>
    </cfRule>
  </conditionalFormatting>
  <conditionalFormatting sqref="H52:H55">
    <cfRule type="cellIs" dxfId="65" priority="12" stopIfTrue="1" operator="notEqual">
      <formula>E52+F52-G52</formula>
    </cfRule>
  </conditionalFormatting>
  <conditionalFormatting sqref="I56">
    <cfRule type="cellIs" dxfId="64" priority="13" stopIfTrue="1" operator="notEqual">
      <formula>$I$52+$I$53+$I$54+$I$55</formula>
    </cfRule>
  </conditionalFormatting>
  <conditionalFormatting sqref="H56">
    <cfRule type="cellIs" dxfId="63" priority="14" stopIfTrue="1" operator="notEqual">
      <formula>E56+F56-G56</formula>
    </cfRule>
    <cfRule type="cellIs" dxfId="62" priority="15" stopIfTrue="1" operator="notEqual">
      <formula>SUM($H$52:$H$55)</formula>
    </cfRule>
  </conditionalFormatting>
  <conditionalFormatting sqref="G18 G16">
    <cfRule type="cellIs" dxfId="61" priority="16" stopIfTrue="1" operator="notEqual">
      <formula>H16+I16</formula>
    </cfRule>
  </conditionalFormatting>
  <conditionalFormatting sqref="G24">
    <cfRule type="cellIs" dxfId="60" priority="17" stopIfTrue="1" operator="notEqual">
      <formula>ROUND(H24+I24,2)</formula>
    </cfRule>
  </conditionalFormatting>
  <conditionalFormatting sqref="H24">
    <cfRule type="cellIs" dxfId="59" priority="18" stopIfTrue="1" operator="notEqual">
      <formula>$H$18-$H$16-$H$22</formula>
    </cfRule>
  </conditionalFormatting>
  <conditionalFormatting sqref="G23">
    <cfRule type="cellIs" dxfId="58" priority="6" stopIfTrue="1" operator="notEqual">
      <formula>ROUND(H23+I23,2)</formula>
    </cfRule>
  </conditionalFormatting>
  <conditionalFormatting sqref="I24">
    <cfRule type="cellIs" dxfId="57" priority="19" stopIfTrue="1" operator="notEqual">
      <formula>I18-I16-I22</formula>
    </cfRule>
  </conditionalFormatting>
  <conditionalFormatting sqref="J38">
    <cfRule type="cellIs" dxfId="56" priority="4" operator="greaterThan">
      <formula>0</formula>
    </cfRule>
    <cfRule type="cellIs" dxfId="55" priority="5" operator="lessThan">
      <formula>0</formula>
    </cfRule>
  </conditionalFormatting>
  <conditionalFormatting sqref="J39">
    <cfRule type="cellIs" dxfId="54" priority="2" operator="greaterThan">
      <formula>0</formula>
    </cfRule>
    <cfRule type="cellIs" dxfId="53" priority="3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&amp;L&amp;"Arial,Kurzíva"Zastupitelstvo Olomouckého kraje 20.6.2014
5.2.- Závěrečný účet Olomouckého kraje za rok 2013
Příloha č.15: Financování hospodaření příspěvkových organizací Olomouckého kraje&amp;R&amp;"Arial,Kurzíva"Strana &amp;P (celkem 480)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R60"/>
  <sheetViews>
    <sheetView topLeftCell="D16" zoomScaleNormal="100" workbookViewId="0">
      <selection activeCell="L42" sqref="L42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2" width="9.140625" style="1"/>
    <col min="13" max="13" width="13.85546875" style="1" bestFit="1" customWidth="1"/>
    <col min="14" max="14" width="9.140625" style="1"/>
    <col min="15" max="15" width="12.7109375" style="1" bestFit="1" customWidth="1"/>
    <col min="16" max="16" width="12.28515625" style="1" customWidth="1"/>
    <col min="17" max="17" width="10.7109375" style="1" customWidth="1"/>
    <col min="18" max="16384" width="9.140625" style="1"/>
  </cols>
  <sheetData>
    <row r="1" spans="1:11" ht="19.5" x14ac:dyDescent="0.4">
      <c r="A1" s="122" t="s">
        <v>88</v>
      </c>
      <c r="B1" s="121"/>
      <c r="C1" s="121"/>
      <c r="D1" s="121"/>
      <c r="E1" s="120"/>
      <c r="F1" s="120"/>
    </row>
    <row r="2" spans="1:11" ht="19.5" x14ac:dyDescent="0.4">
      <c r="A2" s="371"/>
      <c r="B2" s="371"/>
      <c r="C2" s="371"/>
      <c r="D2" s="371"/>
      <c r="E2" s="373"/>
      <c r="F2" s="374"/>
      <c r="G2" s="374"/>
      <c r="H2" s="374"/>
      <c r="I2" s="374"/>
      <c r="J2" s="119"/>
      <c r="K2" s="119"/>
    </row>
    <row r="3" spans="1:11" ht="12" customHeight="1" x14ac:dyDescent="0.4">
      <c r="A3" s="118"/>
      <c r="B3" s="118"/>
      <c r="C3" s="118"/>
      <c r="D3" s="118"/>
      <c r="E3" s="372"/>
      <c r="F3" s="372"/>
      <c r="G3" s="372"/>
      <c r="H3" s="372"/>
      <c r="I3" s="372"/>
    </row>
    <row r="4" spans="1:11" ht="15.75" x14ac:dyDescent="0.25">
      <c r="A4" s="117"/>
      <c r="E4" s="368"/>
      <c r="F4" s="368"/>
      <c r="G4" s="368"/>
      <c r="H4" s="368"/>
      <c r="I4" s="368"/>
    </row>
    <row r="5" spans="1:11" ht="9" customHeight="1" x14ac:dyDescent="0.25">
      <c r="A5" s="117"/>
      <c r="E5" s="372"/>
      <c r="F5" s="372"/>
      <c r="G5" s="372"/>
      <c r="H5" s="372"/>
      <c r="I5" s="372"/>
    </row>
    <row r="6" spans="1:11" ht="19.5" x14ac:dyDescent="0.4">
      <c r="A6" s="115"/>
      <c r="E6" s="374"/>
      <c r="F6" s="374"/>
      <c r="G6" s="374"/>
      <c r="H6" s="115"/>
      <c r="I6" s="116"/>
    </row>
    <row r="7" spans="1:11" ht="9.75" customHeight="1" x14ac:dyDescent="0.4">
      <c r="A7" s="115"/>
      <c r="E7" s="372"/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ht="15" x14ac:dyDescent="0.2">
      <c r="A14" s="69"/>
      <c r="B14" s="69"/>
      <c r="C14" s="69"/>
      <c r="D14" s="69"/>
      <c r="E14" s="105"/>
      <c r="F14" s="105"/>
      <c r="G14" s="104"/>
      <c r="H14" s="103"/>
      <c r="I14" s="102"/>
    </row>
    <row r="15" spans="1:1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ht="19.5" x14ac:dyDescent="0.4">
      <c r="A16" s="95" t="s">
        <v>34</v>
      </c>
      <c r="B16" s="70"/>
      <c r="C16" s="100"/>
      <c r="D16" s="99"/>
      <c r="E16" s="197">
        <f>SUM('1. OLÚ Paseka:5. Zdravot. záchr. Olomouc'!E16)</f>
        <v>574271000</v>
      </c>
      <c r="F16" s="77">
        <f>SUM('1. OLÚ Paseka:5. Zdravot. záchr. Olomouc'!F16)</f>
        <v>568840682</v>
      </c>
      <c r="G16" s="266">
        <f>SUM('1. OLÚ Paseka:5. Zdravot. záchr. Olomouc'!G16)</f>
        <v>562931858.19999993</v>
      </c>
      <c r="H16" s="197">
        <f>SUM('1. OLÚ Paseka:5. Zdravot. záchr. Olomouc'!H16)</f>
        <v>557349246.02999997</v>
      </c>
      <c r="I16" s="197">
        <f>SUM('1. OLÚ Paseka:5. Zdravot. záchr. Olomouc'!I16)</f>
        <v>5582612.1699999999</v>
      </c>
    </row>
    <row r="17" spans="1:18" ht="14.25" x14ac:dyDescent="0.3">
      <c r="A17" s="98"/>
      <c r="B17" s="97"/>
      <c r="C17" s="97"/>
      <c r="D17" s="97"/>
      <c r="E17" s="96"/>
      <c r="F17" s="96"/>
      <c r="G17" s="188"/>
    </row>
    <row r="18" spans="1:18" ht="19.5" x14ac:dyDescent="0.4">
      <c r="A18" s="95" t="s">
        <v>33</v>
      </c>
      <c r="B18" s="84"/>
      <c r="C18" s="84"/>
      <c r="D18" s="84"/>
      <c r="E18" s="197">
        <f>SUM('1. OLÚ Paseka:5. Zdravot. záchr. Olomouc'!E18)</f>
        <v>574271000</v>
      </c>
      <c r="F18" s="77">
        <f>SUM('1. OLÚ Paseka:5. Zdravot. záchr. Olomouc'!F18)</f>
        <v>568840682</v>
      </c>
      <c r="G18" s="266">
        <f>SUM('1. OLÚ Paseka:5. Zdravot. záchr. Olomouc'!G18)</f>
        <v>564220290.53999996</v>
      </c>
      <c r="H18" s="197">
        <f>SUM('1. OLÚ Paseka:5. Zdravot. záchr. Olomouc'!H18)</f>
        <v>556403938.33999991</v>
      </c>
      <c r="I18" s="197">
        <f>SUM('1. OLÚ Paseka:5. Zdravot. záchr. Olomouc'!I18)</f>
        <v>7816352.2000000011</v>
      </c>
      <c r="M18" s="195"/>
    </row>
    <row r="19" spans="1:18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18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18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  <c r="K21" s="123" t="s">
        <v>128</v>
      </c>
      <c r="L21" s="123"/>
      <c r="M21" s="123"/>
      <c r="N21" s="123"/>
      <c r="O21" s="123"/>
      <c r="P21" s="331" t="s">
        <v>137</v>
      </c>
    </row>
    <row r="22" spans="1:18" ht="18" x14ac:dyDescent="0.35">
      <c r="A22" s="82"/>
      <c r="B22" s="82"/>
      <c r="C22" s="83" t="s">
        <v>31</v>
      </c>
      <c r="D22" s="82"/>
      <c r="E22" s="82"/>
      <c r="F22" s="82"/>
      <c r="G22" s="197">
        <f>SUM('1. OLÚ Paseka:5. Zdravot. záchr. Olomouc'!G22)</f>
        <v>99230</v>
      </c>
      <c r="H22" s="197">
        <f>SUM('1. OLÚ Paseka:5. Zdravot. záchr. Olomouc'!H22)</f>
        <v>99230</v>
      </c>
      <c r="I22" s="197">
        <f>SUM('1. OLÚ Paseka:5. Zdravot. záchr. Olomouc'!I22)</f>
        <v>0</v>
      </c>
      <c r="K22" s="123"/>
      <c r="L22" s="123" t="s">
        <v>129</v>
      </c>
      <c r="M22" s="123"/>
      <c r="N22" s="123"/>
      <c r="O22" s="127">
        <v>507037.19</v>
      </c>
      <c r="P22" s="333">
        <f>G31</f>
        <v>718765.13</v>
      </c>
    </row>
    <row r="23" spans="1:18" ht="18" x14ac:dyDescent="0.25">
      <c r="A23" s="81"/>
      <c r="B23" s="79"/>
      <c r="C23" s="80"/>
      <c r="D23" s="79"/>
      <c r="E23" s="79"/>
      <c r="F23" s="79"/>
      <c r="G23" s="78"/>
      <c r="H23" s="77"/>
      <c r="I23" s="77"/>
      <c r="K23" s="123"/>
      <c r="L23" s="123" t="s">
        <v>130</v>
      </c>
      <c r="M23" s="123"/>
      <c r="N23" s="123"/>
      <c r="O23" s="127">
        <f>G26</f>
        <v>470343.28</v>
      </c>
      <c r="P23" s="333">
        <f>O23-421397.28</f>
        <v>48946</v>
      </c>
    </row>
    <row r="24" spans="1:18" ht="22.5" x14ac:dyDescent="0.45">
      <c r="A24" s="75" t="s">
        <v>30</v>
      </c>
      <c r="B24" s="75"/>
      <c r="C24" s="76"/>
      <c r="D24" s="75"/>
      <c r="E24" s="75"/>
      <c r="F24" s="75"/>
      <c r="G24" s="266">
        <f>SUM('1. OLÚ Paseka:5. Zdravot. záchr. Olomouc'!G24)</f>
        <v>1189202.3399999999</v>
      </c>
      <c r="H24" s="197">
        <f>ROUND(SUM('1. OLÚ Paseka:5. Zdravot. záchr. Olomouc'!H24),2)</f>
        <v>-1044537.69</v>
      </c>
      <c r="I24" s="197">
        <f>SUM('1. OLÚ Paseka:5. Zdravot. záchr. Olomouc'!I24)</f>
        <v>2233740.0300000007</v>
      </c>
      <c r="K24" s="123"/>
      <c r="L24" s="123" t="s">
        <v>132</v>
      </c>
      <c r="M24" s="123"/>
      <c r="N24" s="123"/>
      <c r="O24" s="127">
        <v>0</v>
      </c>
      <c r="P24" s="332">
        <f t="shared" ref="P24:P25" si="0">O24</f>
        <v>0</v>
      </c>
    </row>
    <row r="25" spans="1:18" x14ac:dyDescent="0.2">
      <c r="A25" s="2" t="s">
        <v>29</v>
      </c>
      <c r="G25" s="77">
        <f>SUM('1. OLÚ Paseka:5. Zdravot. záchr. Olomouc'!G25)</f>
        <v>928528.39999999991</v>
      </c>
      <c r="K25" s="123"/>
      <c r="L25" s="123" t="s">
        <v>133</v>
      </c>
      <c r="M25" s="123"/>
      <c r="N25" s="123"/>
      <c r="O25" s="127">
        <f>G33</f>
        <v>-433972.41</v>
      </c>
      <c r="P25" s="333">
        <f t="shared" si="0"/>
        <v>-433972.41</v>
      </c>
    </row>
    <row r="26" spans="1:18" x14ac:dyDescent="0.2">
      <c r="A26" s="2" t="s">
        <v>28</v>
      </c>
      <c r="G26" s="197">
        <f>SUM('1. OLÚ Paseka:5. Zdravot. záchr. Olomouc'!G26)</f>
        <v>470343.28</v>
      </c>
      <c r="H26" s="69"/>
      <c r="L26" s="1" t="s">
        <v>135</v>
      </c>
      <c r="O26" s="1">
        <v>-222150.54</v>
      </c>
      <c r="P26" s="333">
        <f>O26+209669.34</f>
        <v>-12481.200000000012</v>
      </c>
      <c r="R26" s="1" t="s">
        <v>134</v>
      </c>
    </row>
    <row r="27" spans="1:18" x14ac:dyDescent="0.2">
      <c r="L27" s="320" t="s">
        <v>131</v>
      </c>
      <c r="M27" s="321"/>
      <c r="N27" s="321"/>
      <c r="O27" s="322">
        <f>O22+O23-O25+O26</f>
        <v>1189202.3399999999</v>
      </c>
      <c r="P27" s="334">
        <f>P22+P23-P25+P26</f>
        <v>1189202.3400000001</v>
      </c>
      <c r="Q27" s="244">
        <f>G33+G32</f>
        <v>-385026.41</v>
      </c>
    </row>
    <row r="28" spans="1:18" ht="18.75" x14ac:dyDescent="0.4">
      <c r="A28" s="43" t="s">
        <v>27</v>
      </c>
      <c r="B28" s="43" t="s">
        <v>103</v>
      </c>
      <c r="C28" s="43"/>
      <c r="D28" s="68"/>
      <c r="E28" s="68"/>
      <c r="F28" s="4"/>
      <c r="G28" s="90">
        <f>SUM('1. OLÚ Paseka:5. Zdravot. záchr. Olomouc'!G28)</f>
        <v>0</v>
      </c>
      <c r="H28" s="289">
        <f>G31+G32</f>
        <v>767711.13</v>
      </c>
      <c r="I28" s="4"/>
    </row>
    <row r="29" spans="1:18" ht="18.75" x14ac:dyDescent="0.4">
      <c r="A29" s="70"/>
      <c r="B29" s="70"/>
      <c r="C29" s="73" t="s">
        <v>26</v>
      </c>
      <c r="D29" s="72"/>
      <c r="E29" s="71"/>
      <c r="F29" s="69"/>
      <c r="G29" s="77">
        <f>SUM('1. OLÚ Paseka:5. Zdravot. záchr. Olomouc'!G29)</f>
        <v>718765.13</v>
      </c>
      <c r="H29" s="55"/>
      <c r="I29" s="69"/>
      <c r="O29" s="244">
        <f>O22-O25</f>
        <v>941009.6</v>
      </c>
      <c r="P29" s="244"/>
      <c r="Q29" s="244"/>
    </row>
    <row r="30" spans="1:18" ht="18.75" x14ac:dyDescent="0.4">
      <c r="A30" s="70"/>
      <c r="B30" s="70"/>
      <c r="C30" s="73"/>
      <c r="D30" s="72"/>
      <c r="E30" s="71"/>
      <c r="F30" s="69" t="s">
        <v>4</v>
      </c>
      <c r="G30" s="77">
        <f>SUM('1. OLÚ Paseka:5. Zdravot. záchr. Olomouc'!G30)</f>
        <v>0</v>
      </c>
      <c r="H30" s="396" t="s">
        <v>140</v>
      </c>
      <c r="I30" s="397"/>
      <c r="J30" s="397"/>
      <c r="K30" s="397"/>
      <c r="L30" s="397"/>
      <c r="M30" s="397"/>
      <c r="N30" s="397"/>
      <c r="O30" s="397"/>
    </row>
    <row r="31" spans="1:18" ht="36" customHeight="1" x14ac:dyDescent="0.4">
      <c r="A31" s="70"/>
      <c r="B31" s="70"/>
      <c r="C31" s="73"/>
      <c r="D31" s="72"/>
      <c r="E31" s="71"/>
      <c r="F31" s="74" t="s">
        <v>2</v>
      </c>
      <c r="G31" s="197">
        <f>SUM('1. OLÚ Paseka:5. Zdravot. záchr. Olomouc'!G31)</f>
        <v>718765.13</v>
      </c>
      <c r="H31" s="397"/>
      <c r="I31" s="397"/>
      <c r="J31" s="397"/>
      <c r="K31" s="397"/>
      <c r="L31" s="397"/>
      <c r="M31" s="397"/>
      <c r="N31" s="397"/>
      <c r="O31" s="397"/>
    </row>
    <row r="32" spans="1:18" ht="18.75" x14ac:dyDescent="0.4">
      <c r="A32" s="70"/>
      <c r="B32" s="70"/>
      <c r="C32" s="382" t="s">
        <v>123</v>
      </c>
      <c r="D32" s="382"/>
      <c r="E32" s="382"/>
      <c r="F32" s="383"/>
      <c r="G32" s="77">
        <f>SUM('1. OLÚ Paseka:5. Zdravot. záchr. Olomouc'!G32)</f>
        <v>48946</v>
      </c>
      <c r="H32" s="393" t="s">
        <v>120</v>
      </c>
      <c r="I32" s="394"/>
      <c r="J32" s="394"/>
      <c r="K32" s="394"/>
      <c r="L32" s="394"/>
      <c r="M32" s="394"/>
      <c r="O32" s="244">
        <v>433972.41</v>
      </c>
    </row>
    <row r="33" spans="1:15" ht="18.75" x14ac:dyDescent="0.4">
      <c r="A33" s="70"/>
      <c r="B33" s="290" t="s">
        <v>25</v>
      </c>
      <c r="C33" s="380" t="s">
        <v>124</v>
      </c>
      <c r="D33" s="392"/>
      <c r="E33" s="392"/>
      <c r="F33" s="392"/>
      <c r="G33" s="266">
        <f>SUM('1. OLÚ Paseka:5. Zdravot. záchr. Olomouc'!G33)</f>
        <v>-433972.41</v>
      </c>
      <c r="H33" s="394"/>
      <c r="I33" s="394"/>
      <c r="J33" s="394"/>
      <c r="K33" s="394"/>
      <c r="L33" s="394"/>
      <c r="M33" s="394"/>
      <c r="O33" s="244"/>
    </row>
    <row r="34" spans="1:15" ht="18.75" x14ac:dyDescent="0.4">
      <c r="A34" s="268"/>
      <c r="B34" s="269"/>
      <c r="C34" s="269"/>
      <c r="D34" s="269"/>
      <c r="E34" s="269"/>
      <c r="F34" s="269"/>
      <c r="G34" s="269"/>
      <c r="H34" s="395"/>
      <c r="I34" s="395"/>
      <c r="J34" s="395"/>
      <c r="K34" s="395"/>
      <c r="L34" s="395"/>
      <c r="M34" s="395"/>
      <c r="O34" s="244">
        <v>-12481.2</v>
      </c>
    </row>
    <row r="35" spans="1:15" x14ac:dyDescent="0.2">
      <c r="A35" s="269"/>
      <c r="B35" s="269"/>
      <c r="C35" s="269"/>
      <c r="D35" s="269"/>
      <c r="E35" s="269"/>
      <c r="F35" s="269"/>
      <c r="G35" s="269"/>
      <c r="H35" s="395"/>
      <c r="I35" s="395"/>
      <c r="J35" s="395"/>
      <c r="K35" s="395"/>
      <c r="L35" s="395"/>
      <c r="M35" s="395"/>
      <c r="O35" s="244">
        <f>SUM(O32:O34)</f>
        <v>421491.20999999996</v>
      </c>
    </row>
    <row r="36" spans="1:15" x14ac:dyDescent="0.2">
      <c r="A36" s="269"/>
      <c r="B36" s="269"/>
      <c r="C36" s="269"/>
      <c r="D36" s="269"/>
      <c r="E36" s="269"/>
      <c r="F36" s="269"/>
      <c r="G36" s="269"/>
      <c r="H36" s="395"/>
      <c r="I36" s="395"/>
      <c r="J36" s="395"/>
      <c r="K36" s="395"/>
      <c r="L36" s="395"/>
      <c r="M36" s="395"/>
    </row>
    <row r="37" spans="1:15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5" ht="18.75" x14ac:dyDescent="0.4">
      <c r="A38" s="43"/>
      <c r="B38" s="43"/>
      <c r="C38" s="43"/>
      <c r="D38" s="66"/>
      <c r="F38" s="9" t="s">
        <v>22</v>
      </c>
      <c r="G38" s="65" t="s">
        <v>21</v>
      </c>
      <c r="H38" s="4"/>
      <c r="I38" s="64" t="s">
        <v>20</v>
      </c>
      <c r="J38" s="63">
        <f>G39-F39</f>
        <v>-6632579.8700000048</v>
      </c>
      <c r="K38" s="61" t="str">
        <f>IF(J38&gt;0,"překročen limit",IF(J38=0," ","nedočerpáno"))</f>
        <v>nedočerpáno</v>
      </c>
    </row>
    <row r="39" spans="1:15" ht="16.5" x14ac:dyDescent="0.35">
      <c r="A39" s="59" t="s">
        <v>19</v>
      </c>
      <c r="B39" s="58"/>
      <c r="C39" s="57"/>
      <c r="D39" s="58"/>
      <c r="E39" s="5"/>
      <c r="F39" s="197">
        <f>SUM('1. OLÚ Paseka:5. Zdravot. záchr. Olomouc'!F39)</f>
        <v>299450000</v>
      </c>
      <c r="G39" s="77">
        <f>SUM('1. OLÚ Paseka:5. Zdravot. záchr. Olomouc'!G39)</f>
        <v>292817420.13</v>
      </c>
      <c r="H39" s="55"/>
      <c r="I39" s="54">
        <f>IF(F39=0,"nerozp.",G39/F39)</f>
        <v>0.97785079355485049</v>
      </c>
      <c r="J39" s="62">
        <f>G40-F40</f>
        <v>6546605.9899999984</v>
      </c>
      <c r="K39" s="61" t="str">
        <f>IF(J39&gt;0," vlast. prostř.",IF(J39=0," ","NEDOČERPÁNO"))</f>
        <v xml:space="preserve"> vlast. prostř.</v>
      </c>
    </row>
    <row r="40" spans="1:15" ht="16.5" x14ac:dyDescent="0.35">
      <c r="A40" s="59" t="s">
        <v>18</v>
      </c>
      <c r="B40" s="58"/>
      <c r="C40" s="57"/>
      <c r="D40" s="60"/>
      <c r="E40" s="60"/>
      <c r="F40" s="197">
        <f>SUM('1. OLÚ Paseka:5. Zdravot. záchr. Olomouc'!F40)</f>
        <v>19629000</v>
      </c>
      <c r="G40" s="197">
        <f>SUM('1. OLÚ Paseka:5. Zdravot. záchr. Olomouc'!G40)</f>
        <v>26175605.989999998</v>
      </c>
      <c r="H40" s="55"/>
      <c r="I40" s="54">
        <f>IF(F40=0,"nerozp.",G40/F40)</f>
        <v>1.3335170406031891</v>
      </c>
    </row>
    <row r="41" spans="1:15" ht="16.5" x14ac:dyDescent="0.35">
      <c r="A41" s="59" t="s">
        <v>17</v>
      </c>
      <c r="B41" s="58"/>
      <c r="C41" s="57"/>
      <c r="D41" s="60"/>
      <c r="E41" s="60"/>
      <c r="F41" s="77">
        <f>SUM('1. OLÚ Paseka:5. Zdravot. záchr. Olomouc'!F41)</f>
        <v>0</v>
      </c>
      <c r="G41" s="77">
        <f>SUM('1. OLÚ Paseka:5. Zdravot. záchr. Olomouc'!G41)</f>
        <v>0</v>
      </c>
      <c r="H41" s="55"/>
      <c r="I41" s="54" t="str">
        <f>IF(F41=0,"nerozp.",G41/F41)</f>
        <v>nerozp.</v>
      </c>
    </row>
    <row r="42" spans="1:15" ht="16.5" x14ac:dyDescent="0.35">
      <c r="A42" s="59" t="s">
        <v>16</v>
      </c>
      <c r="B42" s="58"/>
      <c r="C42" s="57"/>
      <c r="D42" s="5"/>
      <c r="E42" s="5"/>
      <c r="F42" s="197">
        <f>SUM('1. OLÚ Paseka:5. Zdravot. záchr. Olomouc'!F42)</f>
        <v>14722500</v>
      </c>
      <c r="G42" s="197">
        <f>SUM('1. OLÚ Paseka:5. Zdravot. záchr. Olomouc'!G42)</f>
        <v>14722500</v>
      </c>
      <c r="H42" s="55"/>
      <c r="I42" s="54">
        <f>IF(F42=0,"nerozp.",G42/F42)</f>
        <v>1</v>
      </c>
    </row>
    <row r="43" spans="1:15" ht="16.5" x14ac:dyDescent="0.35">
      <c r="A43" s="59" t="s">
        <v>15</v>
      </c>
      <c r="B43" s="58"/>
      <c r="C43" s="57"/>
      <c r="D43" s="5"/>
      <c r="E43" s="5"/>
      <c r="F43" s="77">
        <f>SUM('1. OLÚ Paseka:5. Zdravot. záchr. Olomouc'!F43)</f>
        <v>0</v>
      </c>
      <c r="G43" s="77">
        <f>SUM('1. OLÚ Paseka:5. Zdravot. záchr. Olomouc'!G43)</f>
        <v>0</v>
      </c>
      <c r="H43" s="55"/>
      <c r="I43" s="54" t="str">
        <f>IF(F43=0,"nerozp.",G43/F43)</f>
        <v>nerozp.</v>
      </c>
    </row>
    <row r="44" spans="1:15" ht="14.25" x14ac:dyDescent="0.2">
      <c r="A44" s="53" t="s">
        <v>14</v>
      </c>
      <c r="B44" s="52" t="s">
        <v>13</v>
      </c>
      <c r="C44" s="51"/>
      <c r="D44" s="47"/>
      <c r="E44" s="47"/>
      <c r="F44" s="46"/>
      <c r="G44" s="46"/>
      <c r="H44" s="45"/>
      <c r="I44" s="44"/>
    </row>
    <row r="45" spans="1:15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5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5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5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ht="13.5" thickTop="1" x14ac:dyDescent="0.2">
      <c r="A52" s="24"/>
      <c r="B52" s="23"/>
      <c r="C52" s="23" t="s">
        <v>4</v>
      </c>
      <c r="D52" s="23"/>
      <c r="E52" s="270">
        <f>SUM('1. OLÚ Paseka:5. Zdravot. záchr. Olomouc'!E52)</f>
        <v>970030.44</v>
      </c>
      <c r="F52" s="189">
        <f>SUM('1. OLÚ Paseka:5. Zdravot. záchr. Olomouc'!F52)</f>
        <v>0</v>
      </c>
      <c r="G52" s="189">
        <f>SUM('1. OLÚ Paseka:5. Zdravot. záchr. Olomouc'!G52)</f>
        <v>0</v>
      </c>
      <c r="H52" s="274">
        <f>SUM('1. OLÚ Paseka:5. Zdravot. záchr. Olomouc'!H52)</f>
        <v>970030.44</v>
      </c>
      <c r="I52" s="190">
        <f>SUM('1. OLÚ Paseka:5. Zdravot. záchr. Olomouc'!I52)</f>
        <v>970030.44</v>
      </c>
    </row>
    <row r="53" spans="1:9" x14ac:dyDescent="0.2">
      <c r="A53" s="19"/>
      <c r="B53" s="18"/>
      <c r="C53" s="18" t="s">
        <v>3</v>
      </c>
      <c r="D53" s="18"/>
      <c r="E53" s="271">
        <f>SUM('1. OLÚ Paseka:5. Zdravot. záchr. Olomouc'!E53)</f>
        <v>1366599.73</v>
      </c>
      <c r="F53" s="191">
        <f>SUM('1. OLÚ Paseka:5. Zdravot. záchr. Olomouc'!F53)</f>
        <v>2798707.87</v>
      </c>
      <c r="G53" s="191">
        <f>SUM('1. OLÚ Paseka:5. Zdravot. záchr. Olomouc'!G53)</f>
        <v>2914469.4</v>
      </c>
      <c r="H53" s="275">
        <f>SUM('1. OLÚ Paseka:5. Zdravot. záchr. Olomouc'!H53)</f>
        <v>1250838.2000000002</v>
      </c>
      <c r="I53" s="284">
        <f>SUM('1. OLÚ Paseka:5. Zdravot. záchr. Olomouc'!I53)</f>
        <v>1700190.09</v>
      </c>
    </row>
    <row r="54" spans="1:9" x14ac:dyDescent="0.2">
      <c r="A54" s="19"/>
      <c r="B54" s="18"/>
      <c r="C54" s="18" t="s">
        <v>2</v>
      </c>
      <c r="D54" s="18"/>
      <c r="E54" s="271">
        <f>SUM('1. OLÚ Paseka:5. Zdravot. záchr. Olomouc'!E54)</f>
        <v>9337744.5199999996</v>
      </c>
      <c r="F54" s="191">
        <f>SUM('1. OLÚ Paseka:5. Zdravot. záchr. Olomouc'!F54)</f>
        <v>6700214.29</v>
      </c>
      <c r="G54" s="191">
        <f>SUM('1. OLÚ Paseka:5. Zdravot. záchr. Olomouc'!G54)</f>
        <v>1289842</v>
      </c>
      <c r="H54" s="275">
        <f>SUM('1. OLÚ Paseka:5. Zdravot. záchr. Olomouc'!H54)</f>
        <v>14748116.809999999</v>
      </c>
      <c r="I54" s="192">
        <f>SUM('1. OLÚ Paseka:5. Zdravot. záchr. Olomouc'!I54)</f>
        <v>14742773.15</v>
      </c>
    </row>
    <row r="55" spans="1:9" x14ac:dyDescent="0.2">
      <c r="A55" s="19"/>
      <c r="B55" s="18"/>
      <c r="C55" s="18" t="s">
        <v>1</v>
      </c>
      <c r="D55" s="18"/>
      <c r="E55" s="271">
        <f>SUM('1. OLÚ Paseka:5. Zdravot. záchr. Olomouc'!E55)</f>
        <v>15657231.020000001</v>
      </c>
      <c r="F55" s="191">
        <f>SUM('1. OLÚ Paseka:5. Zdravot. záchr. Olomouc'!F55)</f>
        <v>35832130.409999996</v>
      </c>
      <c r="G55" s="191">
        <f>SUM('1. OLÚ Paseka:5. Zdravot. záchr. Olomouc'!G55)</f>
        <v>38699971.359999999</v>
      </c>
      <c r="H55" s="275">
        <f>SUM('1. OLÚ Paseka:5. Zdravot. záchr. Olomouc'!H55)</f>
        <v>12789390.069999997</v>
      </c>
      <c r="I55" s="192">
        <f>SUM('1. OLÚ Paseka:5. Zdravot. záchr. Olomouc'!I55)</f>
        <v>12789390.07</v>
      </c>
    </row>
    <row r="56" spans="1:9" ht="18.75" thickBot="1" x14ac:dyDescent="0.4">
      <c r="A56" s="14" t="s">
        <v>0</v>
      </c>
      <c r="B56" s="13"/>
      <c r="C56" s="13"/>
      <c r="D56" s="13"/>
      <c r="E56" s="272">
        <f>SUM('1. OLÚ Paseka:5. Zdravot. záchr. Olomouc'!E56)</f>
        <v>27331605.710000001</v>
      </c>
      <c r="F56" s="193">
        <f>SUM('1. OLÚ Paseka:5. Zdravot. záchr. Olomouc'!F56)</f>
        <v>45331052.569999993</v>
      </c>
      <c r="G56" s="193">
        <f>SUM('1. OLÚ Paseka:5. Zdravot. záchr. Olomouc'!G56)</f>
        <v>42904282.760000005</v>
      </c>
      <c r="H56" s="276">
        <f>SUM('1. OLÚ Paseka:5. Zdravot. záchr. Olomouc'!H56)</f>
        <v>29758375.519999996</v>
      </c>
      <c r="I56" s="194">
        <f>SUM('1. OLÚ Paseka:5. Zdravot. záchr. Olomouc'!I56)</f>
        <v>30202383.75</v>
      </c>
    </row>
    <row r="57" spans="1:9" ht="18.75" thickTop="1" x14ac:dyDescent="0.35">
      <c r="A57" s="7"/>
      <c r="B57" s="6"/>
      <c r="C57" s="6"/>
      <c r="D57" s="5"/>
      <c r="E57" s="273">
        <f>E52+E53+E54+E55</f>
        <v>27331605.710000001</v>
      </c>
      <c r="F57" s="273">
        <f t="shared" ref="F57:I57" si="1">F52+F53+F54+F55</f>
        <v>45331052.569999993</v>
      </c>
      <c r="G57" s="273">
        <f t="shared" si="1"/>
        <v>42904282.759999998</v>
      </c>
      <c r="H57" s="273">
        <f t="shared" si="1"/>
        <v>29758375.519999996</v>
      </c>
      <c r="I57" s="273">
        <f t="shared" si="1"/>
        <v>30202383.75</v>
      </c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F49:F50"/>
    <mergeCell ref="A2:D2"/>
    <mergeCell ref="E2:I2"/>
    <mergeCell ref="E3:I3"/>
    <mergeCell ref="E4:I4"/>
    <mergeCell ref="E5:I5"/>
    <mergeCell ref="E6:G6"/>
    <mergeCell ref="E7:I7"/>
    <mergeCell ref="H13:I13"/>
    <mergeCell ref="C33:F33"/>
    <mergeCell ref="H47:I47"/>
    <mergeCell ref="H32:M36"/>
    <mergeCell ref="C32:F32"/>
    <mergeCell ref="H30:O31"/>
  </mergeCells>
  <conditionalFormatting sqref="I39">
    <cfRule type="cellIs" dxfId="52" priority="33" stopIfTrue="1" operator="greaterThan">
      <formula>1</formula>
    </cfRule>
  </conditionalFormatting>
  <conditionalFormatting sqref="I43:I46">
    <cfRule type="cellIs" dxfId="51" priority="34" stopIfTrue="1" operator="greaterThan">
      <formula>1</formula>
    </cfRule>
  </conditionalFormatting>
  <conditionalFormatting sqref="I42 I40">
    <cfRule type="cellIs" dxfId="50" priority="35" stopIfTrue="1" operator="greaterThan">
      <formula>1</formula>
    </cfRule>
    <cfRule type="cellIs" dxfId="49" priority="36" stopIfTrue="1" operator="lessThan">
      <formula>1</formula>
    </cfRule>
  </conditionalFormatting>
  <conditionalFormatting sqref="G23">
    <cfRule type="cellIs" dxfId="48" priority="32" stopIfTrue="1" operator="notEqual">
      <formula>ROUND(H23+I23,2)</formula>
    </cfRule>
  </conditionalFormatting>
  <conditionalFormatting sqref="J38">
    <cfRule type="cellIs" dxfId="47" priority="30" operator="greaterThan">
      <formula>0</formula>
    </cfRule>
    <cfRule type="cellIs" dxfId="46" priority="31" operator="lessThan">
      <formula>0</formula>
    </cfRule>
  </conditionalFormatting>
  <conditionalFormatting sqref="J39">
    <cfRule type="cellIs" dxfId="45" priority="28" operator="greaterThan">
      <formula>0</formula>
    </cfRule>
    <cfRule type="cellIs" dxfId="44" priority="29" operator="lessThan">
      <formula>0</formula>
    </cfRule>
  </conditionalFormatting>
  <conditionalFormatting sqref="G16">
    <cfRule type="cellIs" dxfId="43" priority="27" operator="notEqual">
      <formula>562931858.2</formula>
    </cfRule>
  </conditionalFormatting>
  <conditionalFormatting sqref="G18">
    <cfRule type="cellIs" dxfId="42" priority="26" operator="notEqual">
      <formula>564220290.54</formula>
    </cfRule>
  </conditionalFormatting>
  <conditionalFormatting sqref="G22">
    <cfRule type="cellIs" dxfId="41" priority="25" operator="notEqual">
      <formula>99230</formula>
    </cfRule>
  </conditionalFormatting>
  <conditionalFormatting sqref="G24">
    <cfRule type="cellIs" dxfId="40" priority="24" operator="notEqual">
      <formula>1189202.34</formula>
    </cfRule>
  </conditionalFormatting>
  <conditionalFormatting sqref="H24">
    <cfRule type="cellIs" dxfId="39" priority="23" operator="notEqual">
      <formula>-1044537.69</formula>
    </cfRule>
  </conditionalFormatting>
  <conditionalFormatting sqref="I24">
    <cfRule type="cellIs" dxfId="38" priority="22" operator="notEqual">
      <formula>2233740.03</formula>
    </cfRule>
  </conditionalFormatting>
  <conditionalFormatting sqref="G26">
    <cfRule type="cellIs" dxfId="37" priority="21" operator="notEqual">
      <formula>470343.28</formula>
    </cfRule>
  </conditionalFormatting>
  <conditionalFormatting sqref="G33">
    <cfRule type="cellIs" dxfId="36" priority="20" operator="notEqual">
      <formula>-433972.41</formula>
    </cfRule>
  </conditionalFormatting>
  <conditionalFormatting sqref="G31">
    <cfRule type="cellIs" dxfId="35" priority="19" operator="notEqual">
      <formula>507037.19+211727.94</formula>
    </cfRule>
  </conditionalFormatting>
  <conditionalFormatting sqref="F39">
    <cfRule type="cellIs" dxfId="34" priority="18" operator="notEqual">
      <formula>299450000</formula>
    </cfRule>
  </conditionalFormatting>
  <conditionalFormatting sqref="F40">
    <cfRule type="cellIs" dxfId="33" priority="17" operator="notEqual">
      <formula>19629000</formula>
    </cfRule>
  </conditionalFormatting>
  <conditionalFormatting sqref="F42">
    <cfRule type="cellIs" dxfId="32" priority="16" operator="notEqual">
      <formula>14722500</formula>
    </cfRule>
  </conditionalFormatting>
  <conditionalFormatting sqref="G42">
    <cfRule type="cellIs" dxfId="31" priority="15" operator="notEqual">
      <formula>14722500</formula>
    </cfRule>
  </conditionalFormatting>
  <conditionalFormatting sqref="G40">
    <cfRule type="cellIs" dxfId="30" priority="14" operator="notEqual">
      <formula>26175605.99</formula>
    </cfRule>
  </conditionalFormatting>
  <conditionalFormatting sqref="E52">
    <cfRule type="cellIs" dxfId="29" priority="13" operator="notEqual">
      <formula>970030.44</formula>
    </cfRule>
  </conditionalFormatting>
  <conditionalFormatting sqref="E53">
    <cfRule type="cellIs" dxfId="28" priority="12" operator="notEqual">
      <formula>1366599.73</formula>
    </cfRule>
  </conditionalFormatting>
  <conditionalFormatting sqref="E54">
    <cfRule type="cellIs" dxfId="27" priority="11" operator="notEqual">
      <formula>9337744.52</formula>
    </cfRule>
  </conditionalFormatting>
  <conditionalFormatting sqref="E55">
    <cfRule type="cellIs" dxfId="26" priority="10" operator="notEqual">
      <formula>15657231.02</formula>
    </cfRule>
  </conditionalFormatting>
  <conditionalFormatting sqref="E56">
    <cfRule type="cellIs" dxfId="25" priority="9" operator="notEqual">
      <formula>27331605.71</formula>
    </cfRule>
  </conditionalFormatting>
  <conditionalFormatting sqref="H52">
    <cfRule type="cellIs" dxfId="24" priority="8" operator="notEqual">
      <formula>970030.44</formula>
    </cfRule>
  </conditionalFormatting>
  <conditionalFormatting sqref="H53">
    <cfRule type="cellIs" dxfId="23" priority="7" operator="notEqual">
      <formula>1250838.2</formula>
    </cfRule>
  </conditionalFormatting>
  <conditionalFormatting sqref="H54">
    <cfRule type="cellIs" dxfId="22" priority="6" operator="notEqual">
      <formula>7806561.25+6941555.56</formula>
    </cfRule>
  </conditionalFormatting>
  <conditionalFormatting sqref="H55">
    <cfRule type="cellIs" dxfId="21" priority="5" operator="notEqual">
      <formula>12789390.07</formula>
    </cfRule>
  </conditionalFormatting>
  <conditionalFormatting sqref="H56">
    <cfRule type="cellIs" dxfId="20" priority="4" operator="notEqual">
      <formula>29758375.52</formula>
    </cfRule>
  </conditionalFormatting>
  <conditionalFormatting sqref="I53">
    <cfRule type="cellIs" dxfId="19" priority="3" operator="notEqual">
      <formula>1700190.09</formula>
    </cfRule>
  </conditionalFormatting>
  <conditionalFormatting sqref="E16">
    <cfRule type="cellIs" dxfId="18" priority="2" operator="notEqual">
      <formula>574271000</formula>
    </cfRule>
  </conditionalFormatting>
  <conditionalFormatting sqref="E18">
    <cfRule type="cellIs" dxfId="17" priority="1" operator="notEqual">
      <formula>574271000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29.5.2014
x.- Rozpočet Olomouckého kraje 2014-závěrečný účet 
Příloha č.x: Financování hospodaření příspěvkových organizací Olomouckého kraje&amp;R&amp;"Arial,Kurzíva"Strana &amp;P (celkem xxx)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0"/>
  <sheetViews>
    <sheetView zoomScaleNormal="100" workbookViewId="0">
      <selection activeCell="C28" sqref="C28"/>
    </sheetView>
  </sheetViews>
  <sheetFormatPr defaultRowHeight="12.75" x14ac:dyDescent="0.2"/>
  <cols>
    <col min="1" max="1" width="7.5703125" style="2" customWidth="1"/>
    <col min="2" max="2" width="2.5703125" style="2" customWidth="1"/>
    <col min="3" max="3" width="8.42578125" style="2" customWidth="1"/>
    <col min="4" max="4" width="8.28515625" style="2" customWidth="1"/>
    <col min="5" max="5" width="14.7109375" style="2" customWidth="1"/>
    <col min="6" max="6" width="17.42578125" style="2" customWidth="1"/>
    <col min="7" max="9" width="14.7109375" style="2" customWidth="1"/>
    <col min="10" max="16384" width="9.140625" style="1"/>
  </cols>
  <sheetData>
    <row r="1" spans="1:11" ht="19.5" x14ac:dyDescent="0.4">
      <c r="A1" s="122" t="s">
        <v>49</v>
      </c>
      <c r="B1" s="121"/>
      <c r="C1" s="121"/>
      <c r="D1" s="121"/>
      <c r="E1" s="120"/>
      <c r="F1" s="120"/>
    </row>
    <row r="2" spans="1:11" ht="19.5" x14ac:dyDescent="0.4">
      <c r="A2" s="371" t="s">
        <v>48</v>
      </c>
      <c r="B2" s="371"/>
      <c r="C2" s="371"/>
      <c r="D2" s="371"/>
      <c r="E2" s="373" t="s">
        <v>89</v>
      </c>
      <c r="F2" s="374"/>
      <c r="G2" s="374"/>
      <c r="H2" s="374"/>
      <c r="I2" s="374"/>
      <c r="J2" s="119"/>
      <c r="K2" s="119"/>
    </row>
    <row r="3" spans="1:11" ht="12" customHeight="1" x14ac:dyDescent="0.4">
      <c r="A3" s="235"/>
      <c r="B3" s="235"/>
      <c r="C3" s="235"/>
      <c r="D3" s="235"/>
      <c r="E3" s="372" t="s">
        <v>46</v>
      </c>
      <c r="F3" s="372"/>
      <c r="G3" s="372"/>
      <c r="H3" s="372"/>
      <c r="I3" s="372"/>
    </row>
    <row r="4" spans="1:11" ht="15.75" x14ac:dyDescent="0.25">
      <c r="A4" s="117" t="s">
        <v>47</v>
      </c>
      <c r="E4" s="368" t="s">
        <v>90</v>
      </c>
      <c r="F4" s="368"/>
      <c r="G4" s="368"/>
      <c r="H4" s="368"/>
      <c r="I4" s="368"/>
    </row>
    <row r="5" spans="1:11" ht="9" customHeight="1" x14ac:dyDescent="0.25">
      <c r="A5" s="117"/>
      <c r="E5" s="372" t="s">
        <v>46</v>
      </c>
      <c r="F5" s="372"/>
      <c r="G5" s="372"/>
      <c r="H5" s="372"/>
      <c r="I5" s="372"/>
    </row>
    <row r="6" spans="1:11" ht="19.5" x14ac:dyDescent="0.4">
      <c r="A6" s="115" t="s">
        <v>45</v>
      </c>
      <c r="E6" s="374" t="s">
        <v>91</v>
      </c>
      <c r="F6" s="374"/>
      <c r="G6" s="374"/>
      <c r="H6" s="115" t="s">
        <v>44</v>
      </c>
      <c r="I6" s="232" t="s">
        <v>76</v>
      </c>
    </row>
    <row r="7" spans="1:11" ht="9.75" customHeight="1" x14ac:dyDescent="0.4">
      <c r="A7" s="115"/>
      <c r="E7" s="372" t="s">
        <v>43</v>
      </c>
      <c r="F7" s="372"/>
      <c r="G7" s="372"/>
      <c r="H7" s="372"/>
      <c r="I7" s="372"/>
    </row>
    <row r="8" spans="1:11" ht="3.75" customHeight="1" x14ac:dyDescent="0.4">
      <c r="A8" s="115"/>
      <c r="E8" s="113"/>
      <c r="F8" s="113"/>
      <c r="G8" s="113"/>
      <c r="H8" s="114"/>
      <c r="I8" s="113"/>
    </row>
    <row r="9" spans="1:11" ht="19.5" x14ac:dyDescent="0.4">
      <c r="A9" s="115"/>
      <c r="E9" s="113"/>
      <c r="F9" s="113"/>
      <c r="G9" s="113"/>
      <c r="H9" s="114"/>
      <c r="I9" s="113"/>
    </row>
    <row r="11" spans="1:11" ht="18.75" x14ac:dyDescent="0.4">
      <c r="A11" s="112"/>
      <c r="B11" s="111"/>
      <c r="C11" s="111"/>
      <c r="D11" s="111"/>
      <c r="E11" s="105" t="s">
        <v>42</v>
      </c>
      <c r="F11" s="105" t="s">
        <v>41</v>
      </c>
      <c r="G11" s="108" t="s">
        <v>21</v>
      </c>
      <c r="H11" s="110" t="s">
        <v>40</v>
      </c>
      <c r="I11" s="109"/>
    </row>
    <row r="12" spans="1:11" ht="18.75" x14ac:dyDescent="0.4">
      <c r="A12" s="69"/>
      <c r="B12" s="69"/>
      <c r="C12" s="69"/>
      <c r="D12" s="69"/>
      <c r="E12" s="105" t="s">
        <v>39</v>
      </c>
      <c r="F12" s="105" t="s">
        <v>39</v>
      </c>
      <c r="G12" s="108" t="s">
        <v>38</v>
      </c>
      <c r="H12" s="107" t="s">
        <v>37</v>
      </c>
      <c r="I12" s="106" t="s">
        <v>36</v>
      </c>
    </row>
    <row r="13" spans="1:11" ht="15" x14ac:dyDescent="0.2">
      <c r="A13" s="69"/>
      <c r="B13" s="69"/>
      <c r="C13" s="69"/>
      <c r="D13" s="69"/>
      <c r="E13" s="105" t="s">
        <v>0</v>
      </c>
      <c r="F13" s="105" t="s">
        <v>0</v>
      </c>
      <c r="G13" s="104"/>
      <c r="H13" s="378" t="s">
        <v>10</v>
      </c>
      <c r="I13" s="379"/>
    </row>
    <row r="14" spans="1:11" ht="15" x14ac:dyDescent="0.2">
      <c r="A14" s="69"/>
      <c r="B14" s="69"/>
      <c r="C14" s="69"/>
      <c r="D14" s="69"/>
      <c r="E14" s="105"/>
      <c r="F14" s="105"/>
      <c r="G14" s="104"/>
      <c r="H14" s="233"/>
      <c r="I14" s="234"/>
    </row>
    <row r="15" spans="1:11" ht="18.75" x14ac:dyDescent="0.4">
      <c r="A15" s="70" t="s">
        <v>35</v>
      </c>
      <c r="B15" s="70"/>
      <c r="C15" s="100"/>
      <c r="D15" s="99"/>
      <c r="E15" s="101"/>
      <c r="F15" s="101"/>
      <c r="G15" s="81"/>
      <c r="H15" s="69"/>
      <c r="I15" s="69"/>
    </row>
    <row r="16" spans="1:11" ht="19.5" x14ac:dyDescent="0.4">
      <c r="A16" s="95" t="s">
        <v>34</v>
      </c>
      <c r="B16" s="70"/>
      <c r="C16" s="100"/>
      <c r="D16" s="99"/>
      <c r="E16" s="197">
        <v>182644000</v>
      </c>
      <c r="F16" s="94">
        <v>170595000</v>
      </c>
      <c r="G16" s="91">
        <f>H16+I16</f>
        <v>170202938.27999997</v>
      </c>
      <c r="H16" s="197">
        <v>166316893.21999997</v>
      </c>
      <c r="I16" s="197">
        <v>3886045.06</v>
      </c>
    </row>
    <row r="17" spans="1:11" ht="14.25" x14ac:dyDescent="0.3">
      <c r="A17" s="98"/>
      <c r="B17" s="97"/>
      <c r="C17" s="97"/>
      <c r="D17" s="97"/>
      <c r="E17" s="96"/>
      <c r="F17" s="96"/>
    </row>
    <row r="18" spans="1:11" ht="19.5" x14ac:dyDescent="0.4">
      <c r="A18" s="95" t="s">
        <v>33</v>
      </c>
      <c r="B18" s="84"/>
      <c r="C18" s="84"/>
      <c r="D18" s="84"/>
      <c r="E18" s="197">
        <v>182644000</v>
      </c>
      <c r="F18" s="94">
        <v>170595000</v>
      </c>
      <c r="G18" s="91">
        <f>H18+I18</f>
        <v>170414666.22000003</v>
      </c>
      <c r="H18" s="197">
        <v>165527031.57000002</v>
      </c>
      <c r="I18" s="197">
        <v>4887634.6500000004</v>
      </c>
    </row>
    <row r="19" spans="1:11" ht="18" x14ac:dyDescent="0.35">
      <c r="A19" s="93"/>
      <c r="B19" s="84"/>
      <c r="C19" s="84"/>
      <c r="D19" s="84"/>
      <c r="E19" s="91"/>
      <c r="F19" s="92"/>
      <c r="G19" s="91"/>
      <c r="H19" s="90"/>
      <c r="I19" s="90"/>
    </row>
    <row r="20" spans="1:11" ht="18" hidden="1" x14ac:dyDescent="0.35">
      <c r="A20" s="89"/>
      <c r="B20" s="88"/>
      <c r="C20" s="88"/>
      <c r="D20" s="88"/>
      <c r="E20" s="84"/>
      <c r="F20" s="84"/>
      <c r="G20" s="84"/>
      <c r="H20" s="87"/>
      <c r="I20" s="87"/>
    </row>
    <row r="21" spans="1:11" ht="19.5" x14ac:dyDescent="0.4">
      <c r="A21" s="86" t="s">
        <v>32</v>
      </c>
      <c r="B21" s="82"/>
      <c r="C21" s="82"/>
      <c r="D21" s="82"/>
      <c r="E21" s="82"/>
      <c r="F21" s="82"/>
      <c r="G21" s="85"/>
      <c r="H21" s="84"/>
      <c r="I21" s="84"/>
    </row>
    <row r="22" spans="1:11" ht="18" x14ac:dyDescent="0.35">
      <c r="A22" s="82"/>
      <c r="B22" s="82"/>
      <c r="C22" s="83" t="s">
        <v>31</v>
      </c>
      <c r="D22" s="82"/>
      <c r="E22" s="82"/>
      <c r="F22" s="82"/>
      <c r="G22" s="197">
        <v>0</v>
      </c>
      <c r="H22" s="197">
        <v>0</v>
      </c>
      <c r="I22" s="197">
        <v>0</v>
      </c>
    </row>
    <row r="23" spans="1:11" ht="18" x14ac:dyDescent="0.25">
      <c r="A23" s="81"/>
      <c r="B23" s="79"/>
      <c r="C23" s="80"/>
      <c r="D23" s="79"/>
      <c r="E23" s="79"/>
      <c r="F23" s="79"/>
      <c r="G23" s="78"/>
      <c r="H23" s="77"/>
      <c r="I23" s="77"/>
    </row>
    <row r="24" spans="1:11" s="123" customFormat="1" ht="15" x14ac:dyDescent="0.3">
      <c r="A24" s="300" t="s">
        <v>30</v>
      </c>
      <c r="B24" s="300"/>
      <c r="C24" s="100"/>
      <c r="D24" s="300"/>
      <c r="E24" s="300"/>
      <c r="F24" s="300"/>
      <c r="G24" s="302">
        <f>ROUND(G18-G16-G22,2)</f>
        <v>211727.94</v>
      </c>
      <c r="H24" s="303">
        <f>H18-H16-H22</f>
        <v>-789861.64999994636</v>
      </c>
      <c r="I24" s="303">
        <f>I18-I16-I22</f>
        <v>1001589.5900000003</v>
      </c>
    </row>
    <row r="25" spans="1:11" ht="18.75" x14ac:dyDescent="0.4">
      <c r="A25" s="384" t="s">
        <v>122</v>
      </c>
      <c r="B25" s="385"/>
      <c r="C25" s="385"/>
      <c r="D25" s="385"/>
      <c r="E25" s="385"/>
      <c r="F25" s="385"/>
      <c r="G25" s="296">
        <v>-209669.34000000003</v>
      </c>
    </row>
    <row r="26" spans="1:11" ht="15" x14ac:dyDescent="0.3">
      <c r="A26" s="295" t="s">
        <v>28</v>
      </c>
      <c r="B26" s="295"/>
      <c r="C26" s="295"/>
      <c r="D26" s="295"/>
      <c r="E26" s="295"/>
      <c r="F26" s="295"/>
      <c r="G26" s="296">
        <v>421397.28</v>
      </c>
      <c r="H26" s="69"/>
    </row>
    <row r="28" spans="1:11" ht="18.75" x14ac:dyDescent="0.4">
      <c r="A28" s="43" t="s">
        <v>27</v>
      </c>
      <c r="B28" s="294" t="s">
        <v>103</v>
      </c>
      <c r="C28" s="294"/>
      <c r="D28" s="68"/>
      <c r="E28" s="68"/>
      <c r="F28" s="4"/>
      <c r="G28" s="299"/>
      <c r="H28" s="55"/>
      <c r="I28" s="4"/>
    </row>
    <row r="29" spans="1:11" ht="18.75" x14ac:dyDescent="0.4">
      <c r="A29" s="43"/>
      <c r="B29" s="43"/>
      <c r="C29" s="291" t="s">
        <v>26</v>
      </c>
      <c r="D29" s="93"/>
      <c r="E29" s="84"/>
      <c r="F29" s="293"/>
      <c r="G29" s="301">
        <f>G30+G31</f>
        <v>0</v>
      </c>
      <c r="H29" s="55"/>
      <c r="I29" s="4"/>
    </row>
    <row r="30" spans="1:11" ht="14.25" customHeight="1" x14ac:dyDescent="0.4">
      <c r="A30" s="70"/>
      <c r="B30" s="70"/>
      <c r="C30" s="1"/>
      <c r="D30" s="1"/>
      <c r="E30" s="185" t="s">
        <v>114</v>
      </c>
      <c r="F30" s="292" t="s">
        <v>4</v>
      </c>
      <c r="G30" s="304">
        <v>0</v>
      </c>
      <c r="H30" s="289"/>
      <c r="I30" s="69"/>
    </row>
    <row r="31" spans="1:11" ht="18.75" x14ac:dyDescent="0.4">
      <c r="A31" s="70"/>
      <c r="B31" s="70"/>
      <c r="C31" s="73"/>
      <c r="D31" s="72"/>
      <c r="E31" s="98"/>
      <c r="F31" s="305" t="s">
        <v>2</v>
      </c>
      <c r="G31" s="306">
        <v>0</v>
      </c>
      <c r="H31" s="55"/>
      <c r="I31" s="69"/>
    </row>
    <row r="32" spans="1:11" ht="18.75" x14ac:dyDescent="0.4">
      <c r="A32" s="70"/>
      <c r="B32" s="70"/>
      <c r="C32" s="382" t="s">
        <v>123</v>
      </c>
      <c r="D32" s="382"/>
      <c r="E32" s="382"/>
      <c r="F32" s="383"/>
      <c r="G32" s="297">
        <f>G26</f>
        <v>421397.28</v>
      </c>
      <c r="H32" s="55"/>
      <c r="I32" s="69"/>
      <c r="J32" s="123"/>
      <c r="K32" s="123"/>
    </row>
    <row r="33" spans="1:11" ht="18.75" x14ac:dyDescent="0.4">
      <c r="A33" s="70"/>
      <c r="B33" s="290" t="s">
        <v>25</v>
      </c>
      <c r="C33" s="380" t="s">
        <v>124</v>
      </c>
      <c r="D33" s="392"/>
      <c r="E33" s="392"/>
      <c r="F33" s="392"/>
      <c r="G33" s="298">
        <v>0</v>
      </c>
      <c r="H33" s="55"/>
      <c r="I33" s="69"/>
    </row>
    <row r="34" spans="1:11" x14ac:dyDescent="0.2">
      <c r="A34" s="388" t="s">
        <v>121</v>
      </c>
      <c r="B34" s="389"/>
      <c r="C34" s="389"/>
      <c r="D34" s="389"/>
      <c r="E34" s="389"/>
      <c r="F34" s="389"/>
      <c r="G34" s="389"/>
      <c r="H34" s="389"/>
      <c r="I34" s="389"/>
    </row>
    <row r="35" spans="1:11" x14ac:dyDescent="0.2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11" x14ac:dyDescent="0.2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11" ht="19.5" x14ac:dyDescent="0.4">
      <c r="A37" s="43" t="s">
        <v>24</v>
      </c>
      <c r="B37" s="43" t="s">
        <v>23</v>
      </c>
      <c r="C37" s="43"/>
      <c r="D37" s="66"/>
      <c r="E37" s="5"/>
      <c r="F37" s="68"/>
      <c r="G37" s="67"/>
      <c r="H37" s="4"/>
      <c r="I37" s="4"/>
    </row>
    <row r="38" spans="1:11" ht="18.75" x14ac:dyDescent="0.4">
      <c r="A38" s="43"/>
      <c r="B38" s="43"/>
      <c r="C38" s="43"/>
      <c r="D38" s="66"/>
      <c r="F38" s="9" t="s">
        <v>22</v>
      </c>
      <c r="G38" s="65" t="s">
        <v>21</v>
      </c>
      <c r="H38" s="4"/>
      <c r="I38" s="64" t="s">
        <v>20</v>
      </c>
      <c r="J38" s="63">
        <f>G39-F39</f>
        <v>-3679139.9300000072</v>
      </c>
      <c r="K38" s="61" t="str">
        <f>IF(J38&gt;0,"překročen limit",IF(J38=0," ","nedočerpáno"))</f>
        <v>nedočerpáno</v>
      </c>
    </row>
    <row r="39" spans="1:11" ht="16.5" x14ac:dyDescent="0.35">
      <c r="A39" s="59" t="s">
        <v>19</v>
      </c>
      <c r="B39" s="58"/>
      <c r="C39" s="57"/>
      <c r="D39" s="58"/>
      <c r="E39" s="5"/>
      <c r="F39" s="267">
        <v>83500000</v>
      </c>
      <c r="G39" s="56">
        <v>79820860.069999993</v>
      </c>
      <c r="H39" s="55"/>
      <c r="I39" s="54">
        <f>IF(F39=0,"nerozp.",G39/F39)</f>
        <v>0.95593844395209571</v>
      </c>
      <c r="J39" s="62">
        <f>G40-F40</f>
        <v>4729149.3899999997</v>
      </c>
      <c r="K39" s="61" t="str">
        <f>IF(J39&gt;0," vlast. prostř.",IF(J39=0," ","NEDOČERPÁNO"))</f>
        <v xml:space="preserve"> vlast. prostř.</v>
      </c>
    </row>
    <row r="40" spans="1:11" ht="16.5" x14ac:dyDescent="0.35">
      <c r="A40" s="59" t="s">
        <v>18</v>
      </c>
      <c r="B40" s="58"/>
      <c r="C40" s="57"/>
      <c r="D40" s="60"/>
      <c r="E40" s="60"/>
      <c r="F40" s="267">
        <v>0</v>
      </c>
      <c r="G40" s="56">
        <v>4729149.3899999997</v>
      </c>
      <c r="H40" s="55"/>
      <c r="I40" s="54" t="str">
        <f>IF(F40=0,"nerozp.",G40/F40)</f>
        <v>nerozp.</v>
      </c>
    </row>
    <row r="41" spans="1:11" ht="16.5" x14ac:dyDescent="0.35">
      <c r="A41" s="59" t="s">
        <v>17</v>
      </c>
      <c r="B41" s="58"/>
      <c r="C41" s="57"/>
      <c r="D41" s="60"/>
      <c r="E41" s="60"/>
      <c r="F41" s="56">
        <v>0</v>
      </c>
      <c r="G41" s="56">
        <v>0</v>
      </c>
      <c r="H41" s="55"/>
      <c r="I41" s="54" t="str">
        <f>IF(F41=0,"nerozp.",G41/F41)</f>
        <v>nerozp.</v>
      </c>
    </row>
    <row r="42" spans="1:11" ht="16.5" x14ac:dyDescent="0.35">
      <c r="A42" s="59" t="s">
        <v>16</v>
      </c>
      <c r="B42" s="58"/>
      <c r="C42" s="57"/>
      <c r="D42" s="5"/>
      <c r="E42" s="5"/>
      <c r="F42" s="56">
        <v>0</v>
      </c>
      <c r="G42" s="56">
        <v>0</v>
      </c>
      <c r="H42" s="55"/>
      <c r="I42" s="54" t="str">
        <f>IF(F42=0,"nerozp.",G42/F42)</f>
        <v>nerozp.</v>
      </c>
    </row>
    <row r="43" spans="1:11" ht="16.5" x14ac:dyDescent="0.35">
      <c r="A43" s="59" t="s">
        <v>15</v>
      </c>
      <c r="B43" s="58"/>
      <c r="C43" s="57"/>
      <c r="D43" s="5"/>
      <c r="E43" s="5"/>
      <c r="F43" s="56">
        <v>0</v>
      </c>
      <c r="G43" s="56">
        <v>0</v>
      </c>
      <c r="H43" s="55"/>
      <c r="I43" s="54" t="str">
        <f>IF(F43=0,"nerozp.",G43/F43)</f>
        <v>nerozp.</v>
      </c>
    </row>
    <row r="44" spans="1:11" ht="14.25" x14ac:dyDescent="0.2">
      <c r="A44" s="53" t="s">
        <v>14</v>
      </c>
      <c r="B44" s="285" t="s">
        <v>116</v>
      </c>
      <c r="C44" s="286"/>
      <c r="D44" s="287"/>
      <c r="E44" s="287"/>
      <c r="F44" s="288"/>
      <c r="G44" s="288"/>
      <c r="H44" s="45"/>
      <c r="I44" s="44"/>
    </row>
    <row r="45" spans="1:11" ht="14.25" x14ac:dyDescent="0.2">
      <c r="A45" s="53"/>
      <c r="B45" s="52"/>
      <c r="C45" s="51"/>
      <c r="D45" s="47"/>
      <c r="E45" s="47"/>
      <c r="F45" s="46"/>
      <c r="G45" s="46"/>
      <c r="H45" s="45"/>
      <c r="I45" s="44"/>
    </row>
    <row r="46" spans="1:11" ht="16.5" x14ac:dyDescent="0.35">
      <c r="A46" s="50"/>
      <c r="B46" s="49"/>
      <c r="C46" s="48"/>
      <c r="D46" s="47"/>
      <c r="E46" s="47"/>
      <c r="F46" s="46"/>
      <c r="G46" s="46"/>
      <c r="H46" s="45"/>
      <c r="I46" s="44"/>
    </row>
    <row r="47" spans="1:11" ht="19.5" thickBot="1" x14ac:dyDescent="0.45">
      <c r="A47" s="43" t="s">
        <v>12</v>
      </c>
      <c r="B47" s="43" t="s">
        <v>11</v>
      </c>
      <c r="C47" s="42"/>
      <c r="D47" s="5"/>
      <c r="E47" s="5"/>
      <c r="F47" s="4"/>
      <c r="G47" s="10"/>
      <c r="H47" s="369" t="s">
        <v>10</v>
      </c>
      <c r="I47" s="370"/>
    </row>
    <row r="48" spans="1:11" ht="18.75" thickTop="1" x14ac:dyDescent="0.35">
      <c r="A48" s="41"/>
      <c r="B48" s="39"/>
      <c r="C48" s="40"/>
      <c r="D48" s="39"/>
      <c r="E48" s="38" t="s">
        <v>9</v>
      </c>
      <c r="F48" s="37" t="s">
        <v>8</v>
      </c>
      <c r="G48" s="37" t="s">
        <v>7</v>
      </c>
      <c r="H48" s="36" t="s">
        <v>6</v>
      </c>
      <c r="I48" s="35" t="s">
        <v>5</v>
      </c>
    </row>
    <row r="49" spans="1:9" x14ac:dyDescent="0.2">
      <c r="A49" s="31"/>
      <c r="B49" s="4"/>
      <c r="C49" s="4"/>
      <c r="D49" s="4"/>
      <c r="E49" s="31"/>
      <c r="F49" s="375"/>
      <c r="G49" s="34"/>
      <c r="H49" s="33">
        <v>41639</v>
      </c>
      <c r="I49" s="32">
        <v>41639</v>
      </c>
    </row>
    <row r="50" spans="1:9" x14ac:dyDescent="0.2">
      <c r="A50" s="31"/>
      <c r="B50" s="4"/>
      <c r="C50" s="4"/>
      <c r="D50" s="4"/>
      <c r="E50" s="31"/>
      <c r="F50" s="375"/>
      <c r="G50" s="30"/>
      <c r="H50" s="30"/>
      <c r="I50" s="29"/>
    </row>
    <row r="51" spans="1:9" ht="13.5" thickBot="1" x14ac:dyDescent="0.25">
      <c r="A51" s="27"/>
      <c r="B51" s="28"/>
      <c r="C51" s="28"/>
      <c r="D51" s="28"/>
      <c r="E51" s="27"/>
      <c r="F51" s="26"/>
      <c r="G51" s="26"/>
      <c r="H51" s="26"/>
      <c r="I51" s="25"/>
    </row>
    <row r="52" spans="1:9" ht="13.5" thickTop="1" x14ac:dyDescent="0.2">
      <c r="A52" s="24"/>
      <c r="B52" s="23"/>
      <c r="C52" s="23" t="s">
        <v>4</v>
      </c>
      <c r="D52" s="23"/>
      <c r="E52" s="277">
        <v>214819</v>
      </c>
      <c r="F52" s="22">
        <v>0</v>
      </c>
      <c r="G52" s="21">
        <v>0</v>
      </c>
      <c r="H52" s="280">
        <f>E52+F52-G52</f>
        <v>214819</v>
      </c>
      <c r="I52" s="20">
        <v>214819</v>
      </c>
    </row>
    <row r="53" spans="1:9" x14ac:dyDescent="0.2">
      <c r="A53" s="19"/>
      <c r="B53" s="18"/>
      <c r="C53" s="18" t="s">
        <v>3</v>
      </c>
      <c r="D53" s="18"/>
      <c r="E53" s="278">
        <v>510044.55</v>
      </c>
      <c r="F53" s="17">
        <v>788297.04</v>
      </c>
      <c r="G53" s="16">
        <v>880136.9</v>
      </c>
      <c r="H53" s="281">
        <f>E53+F53-G53</f>
        <v>418204.69000000006</v>
      </c>
      <c r="I53" s="283">
        <v>942126.39</v>
      </c>
    </row>
    <row r="54" spans="1:9" x14ac:dyDescent="0.2">
      <c r="A54" s="19"/>
      <c r="B54" s="18"/>
      <c r="C54" s="18" t="s">
        <v>2</v>
      </c>
      <c r="D54" s="18"/>
      <c r="E54" s="278">
        <v>4691545.82</v>
      </c>
      <c r="F54" s="17">
        <v>5195246.4300000006</v>
      </c>
      <c r="G54" s="16">
        <v>609</v>
      </c>
      <c r="H54" s="281">
        <f>E54+F54-G54</f>
        <v>9886183.25</v>
      </c>
      <c r="I54" s="15">
        <v>9886183.25</v>
      </c>
    </row>
    <row r="55" spans="1:9" x14ac:dyDescent="0.2">
      <c r="A55" s="19"/>
      <c r="B55" s="18"/>
      <c r="C55" s="18" t="s">
        <v>1</v>
      </c>
      <c r="D55" s="18"/>
      <c r="E55" s="278">
        <v>7165948.3799999999</v>
      </c>
      <c r="F55" s="17">
        <v>9364833.5700000003</v>
      </c>
      <c r="G55" s="16">
        <v>13830512.440000001</v>
      </c>
      <c r="H55" s="281">
        <f>E55+F55-G55</f>
        <v>2700269.5099999979</v>
      </c>
      <c r="I55" s="15">
        <v>2700269.51</v>
      </c>
    </row>
    <row r="56" spans="1:9" ht="18.75" thickBot="1" x14ac:dyDescent="0.4">
      <c r="A56" s="14" t="s">
        <v>0</v>
      </c>
      <c r="B56" s="13"/>
      <c r="C56" s="13"/>
      <c r="D56" s="13"/>
      <c r="E56" s="279">
        <f>SUM(E52:E55)</f>
        <v>12582357.75</v>
      </c>
      <c r="F56" s="12">
        <f>SUM(F52:F55)</f>
        <v>15348377.040000001</v>
      </c>
      <c r="G56" s="12">
        <f>SUM(G52:G55)</f>
        <v>14711258.340000002</v>
      </c>
      <c r="H56" s="282">
        <f>SUM(H52:H55)</f>
        <v>13219476.449999997</v>
      </c>
      <c r="I56" s="11">
        <f>SUM(I52:I55)</f>
        <v>13743398.15</v>
      </c>
    </row>
    <row r="57" spans="1:9" ht="18.75" thickTop="1" x14ac:dyDescent="0.35">
      <c r="A57" s="7"/>
      <c r="B57" s="6"/>
      <c r="C57" s="6"/>
      <c r="D57" s="5"/>
      <c r="E57" s="5"/>
      <c r="F57" s="4"/>
      <c r="G57" s="10"/>
      <c r="H57" s="9"/>
      <c r="I57" s="9"/>
    </row>
    <row r="58" spans="1:9" ht="18" x14ac:dyDescent="0.35">
      <c r="A58" s="7"/>
      <c r="B58" s="6"/>
      <c r="C58" s="6"/>
      <c r="D58" s="5"/>
      <c r="E58" s="5"/>
      <c r="F58" s="4"/>
      <c r="G58" s="8"/>
      <c r="H58" s="4"/>
      <c r="I58" s="4"/>
    </row>
    <row r="59" spans="1:9" ht="18" x14ac:dyDescent="0.35">
      <c r="A59" s="7"/>
      <c r="B59" s="6"/>
      <c r="C59" s="6"/>
      <c r="D59" s="5"/>
      <c r="E59" s="5"/>
      <c r="F59" s="4"/>
      <c r="G59" s="4"/>
      <c r="H59" s="4"/>
      <c r="I59" s="4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</sheetData>
  <sheetProtection selectLockedCells="1"/>
  <mergeCells count="14">
    <mergeCell ref="H47:I47"/>
    <mergeCell ref="F49:F50"/>
    <mergeCell ref="C32:F32"/>
    <mergeCell ref="A2:D2"/>
    <mergeCell ref="E2:I2"/>
    <mergeCell ref="E3:I3"/>
    <mergeCell ref="E4:I4"/>
    <mergeCell ref="E5:I5"/>
    <mergeCell ref="E6:G6"/>
    <mergeCell ref="A25:F25"/>
    <mergeCell ref="E7:I7"/>
    <mergeCell ref="H13:I13"/>
    <mergeCell ref="C33:F33"/>
    <mergeCell ref="A34:I36"/>
  </mergeCells>
  <conditionalFormatting sqref="I39">
    <cfRule type="cellIs" dxfId="16" priority="6" stopIfTrue="1" operator="greaterThan">
      <formula>1</formula>
    </cfRule>
  </conditionalFormatting>
  <conditionalFormatting sqref="I43:I46">
    <cfRule type="cellIs" dxfId="15" priority="7" stopIfTrue="1" operator="greaterThan">
      <formula>1</formula>
    </cfRule>
  </conditionalFormatting>
  <conditionalFormatting sqref="I42 I40">
    <cfRule type="cellIs" dxfId="14" priority="8" stopIfTrue="1" operator="greaterThan">
      <formula>1</formula>
    </cfRule>
    <cfRule type="cellIs" dxfId="13" priority="9" stopIfTrue="1" operator="lessThan">
      <formula>1</formula>
    </cfRule>
  </conditionalFormatting>
  <conditionalFormatting sqref="H52:H55">
    <cfRule type="cellIs" dxfId="12" priority="10" stopIfTrue="1" operator="notEqual">
      <formula>E52+F52-G52</formula>
    </cfRule>
  </conditionalFormatting>
  <conditionalFormatting sqref="I56">
    <cfRule type="cellIs" dxfId="11" priority="11" stopIfTrue="1" operator="notEqual">
      <formula>$I$52+$I$53+$I$54+$I$55</formula>
    </cfRule>
  </conditionalFormatting>
  <conditionalFormatting sqref="H56">
    <cfRule type="cellIs" dxfId="10" priority="12" stopIfTrue="1" operator="notEqual">
      <formula>E56+F56-G56</formula>
    </cfRule>
    <cfRule type="cellIs" dxfId="9" priority="13" stopIfTrue="1" operator="notEqual">
      <formula>SUM($H$52:$H$55)</formula>
    </cfRule>
  </conditionalFormatting>
  <conditionalFormatting sqref="G18 G16">
    <cfRule type="cellIs" dxfId="8" priority="14" stopIfTrue="1" operator="notEqual">
      <formula>H16+I16</formula>
    </cfRule>
  </conditionalFormatting>
  <conditionalFormatting sqref="G24">
    <cfRule type="cellIs" dxfId="7" priority="15" stopIfTrue="1" operator="notEqual">
      <formula>ROUND(H24+I24,2)</formula>
    </cfRule>
  </conditionalFormatting>
  <conditionalFormatting sqref="H24">
    <cfRule type="cellIs" dxfId="6" priority="16" stopIfTrue="1" operator="notEqual">
      <formula>$H$18-$H$16</formula>
    </cfRule>
  </conditionalFormatting>
  <conditionalFormatting sqref="G23">
    <cfRule type="cellIs" dxfId="5" priority="5" stopIfTrue="1" operator="notEqual">
      <formula>ROUND(H23+I23,2)</formula>
    </cfRule>
  </conditionalFormatting>
  <conditionalFormatting sqref="I24">
    <cfRule type="cellIs" dxfId="4" priority="17" stopIfTrue="1" operator="notEqual">
      <formula>I18-I16-I22</formula>
    </cfRule>
  </conditionalFormatting>
  <conditionalFormatting sqref="J3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8740157480314965" right="0.39370078740157483" top="0.59055118110236227" bottom="0.59055118110236227" header="0.51181102362204722" footer="0.51181102362204722"/>
  <pageSetup paperSize="9" scale="85" orientation="portrait" r:id="rId1"/>
  <headerFooter alignWithMargins="0">
    <oddFooter>&amp;L&amp;"Arial,Kurzíva"Rada Olomouckého kraje x.x.2011
x.- Rozpočet Olomouckého kraje 2010-závěrečný účet 
Příloha č.x: Financování hospodaření příspěvkových organizací Olomouckého kraje&amp;R&amp;"Arial,Kurzíva"Strana &amp;P (celkem xxx)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Rekapitulace zdravotnictví </vt:lpstr>
      <vt:lpstr>1. OLÚ Paseka</vt:lpstr>
      <vt:lpstr>2. OLÚ Moravský Beroun</vt:lpstr>
      <vt:lpstr>3. Dětské centrum Ostrůvek</vt:lpstr>
      <vt:lpstr>4. Dětské centrum Pavučinka</vt:lpstr>
      <vt:lpstr>5. Zdravot. záchr. Olomouc</vt:lpstr>
      <vt:lpstr>CELKEM</vt:lpstr>
      <vt:lpstr>VZOR</vt:lpstr>
      <vt:lpstr>'1. OLÚ Paseka'!Oblast_tisku</vt:lpstr>
      <vt:lpstr>'2. OLÚ Moravský Beroun'!Oblast_tisku</vt:lpstr>
      <vt:lpstr>'3. Dětské centrum Ostrůvek'!Oblast_tisku</vt:lpstr>
      <vt:lpstr>'4. Dětské centrum Pavučinka'!Oblast_tisku</vt:lpstr>
      <vt:lpstr>'5. Zdravot. záchr. Olomouc'!Oblast_tisku</vt:lpstr>
      <vt:lpstr>CELKEM!Oblast_tisku</vt:lpstr>
      <vt:lpstr>'Rekapitulace zdravotnictví '!Oblast_tisku</vt:lpstr>
      <vt:lpstr>VZOR!Oblast_tisku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Stiebnerová Monika</cp:lastModifiedBy>
  <cp:lastPrinted>2014-06-02T13:34:58Z</cp:lastPrinted>
  <dcterms:created xsi:type="dcterms:W3CDTF">2014-03-13T08:20:19Z</dcterms:created>
  <dcterms:modified xsi:type="dcterms:W3CDTF">2014-06-02T13:40:38Z</dcterms:modified>
</cp:coreProperties>
</file>