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_RaF\Rozpočet Olomouckého kraje\2017\ZOK 19.12.2016\"/>
    </mc:Choice>
  </mc:AlternateContent>
  <bookViews>
    <workbookView xWindow="240" yWindow="1185" windowWidth="15480" windowHeight="10740" activeTab="4"/>
  </bookViews>
  <sheets>
    <sheet name="Příjmy" sheetId="4" r:id="rId1"/>
    <sheet name="daně" sheetId="3" r:id="rId2"/>
    <sheet name="odbory" sheetId="9" r:id="rId3"/>
    <sheet name="odbory1" sheetId="1" state="hidden" r:id="rId4"/>
    <sheet name="PO - odpisy" sheetId="8" r:id="rId5"/>
    <sheet name="predikce" sheetId="6" state="hidden" r:id="rId6"/>
  </sheets>
  <definedNames>
    <definedName name="_xlnm.Print_Area" localSheetId="2">odbory!$A$1:$H$220</definedName>
    <definedName name="_xlnm.Print_Area" localSheetId="3">odbory1!$A$1:$G$205</definedName>
    <definedName name="_xlnm.Print_Area" localSheetId="4">'PO - odpisy'!$A$1:$H$213</definedName>
    <definedName name="_xlnm.Print_Area" localSheetId="5">predikce!$A$1:$H$23</definedName>
    <definedName name="_xlnm.Print_Area" localSheetId="0">Příjmy!$A$1:$H$78</definedName>
  </definedNames>
  <calcPr calcId="152511"/>
</workbook>
</file>

<file path=xl/calcChain.xml><?xml version="1.0" encoding="utf-8"?>
<calcChain xmlns="http://schemas.openxmlformats.org/spreadsheetml/2006/main">
  <c r="D35" i="4" l="1"/>
  <c r="D31" i="4"/>
  <c r="D71" i="4" l="1"/>
  <c r="E46" i="4"/>
  <c r="F46" i="4"/>
  <c r="G46" i="4"/>
  <c r="D46" i="4"/>
  <c r="D24" i="4"/>
  <c r="G210" i="8" l="1"/>
  <c r="D26" i="9"/>
  <c r="D63" i="4"/>
  <c r="D11" i="4"/>
  <c r="D10" i="4"/>
  <c r="D9" i="4"/>
  <c r="D8" i="4"/>
  <c r="D12" i="4" l="1"/>
  <c r="D36" i="4" l="1"/>
  <c r="G24" i="9"/>
  <c r="D65" i="4" l="1"/>
  <c r="D70" i="4" s="1"/>
  <c r="D72" i="4" s="1"/>
  <c r="G199" i="9"/>
  <c r="G193" i="9"/>
  <c r="G8" i="9"/>
  <c r="G192" i="9" l="1"/>
  <c r="G217" i="9"/>
  <c r="G33" i="4" s="1"/>
  <c r="G25" i="9" l="1"/>
  <c r="E26" i="9"/>
  <c r="J13" i="3"/>
  <c r="J12" i="3"/>
  <c r="J11" i="3"/>
  <c r="J10" i="3"/>
  <c r="H43" i="4"/>
  <c r="H32" i="4"/>
  <c r="G29" i="4" l="1"/>
  <c r="F25" i="4"/>
  <c r="F26" i="4"/>
  <c r="F27" i="4"/>
  <c r="F28" i="4"/>
  <c r="F29" i="4"/>
  <c r="F30" i="4"/>
  <c r="E25" i="4"/>
  <c r="E26" i="4"/>
  <c r="E27" i="4"/>
  <c r="E28" i="4"/>
  <c r="E29" i="4"/>
  <c r="E30" i="4"/>
  <c r="F23" i="4"/>
  <c r="F24" i="4"/>
  <c r="E23" i="4"/>
  <c r="E24" i="4"/>
  <c r="G14" i="4" l="1"/>
  <c r="F14" i="4"/>
  <c r="F15" i="4"/>
  <c r="F16" i="4"/>
  <c r="F17" i="4"/>
  <c r="F18" i="4"/>
  <c r="F19" i="4"/>
  <c r="F20" i="4"/>
  <c r="F21" i="4"/>
  <c r="F22" i="4"/>
  <c r="F13" i="4"/>
  <c r="E14" i="4"/>
  <c r="E15" i="4"/>
  <c r="E16" i="4"/>
  <c r="E17" i="4"/>
  <c r="E18" i="4"/>
  <c r="E19" i="4"/>
  <c r="E20" i="4"/>
  <c r="E21" i="4"/>
  <c r="E22" i="4"/>
  <c r="E13" i="4"/>
  <c r="G30" i="4" l="1"/>
  <c r="H30" i="4" s="1"/>
  <c r="H24" i="9"/>
  <c r="C15" i="3" l="1"/>
  <c r="H10" i="3" l="1"/>
  <c r="H11" i="3"/>
  <c r="H12" i="3"/>
  <c r="H13" i="3"/>
  <c r="H14" i="3"/>
  <c r="G10" i="3"/>
  <c r="G11" i="3"/>
  <c r="G13" i="3"/>
  <c r="G14" i="3"/>
  <c r="G30" i="9"/>
  <c r="H8" i="9" l="1"/>
  <c r="H152" i="8" l="1"/>
  <c r="F88" i="9" s="1"/>
  <c r="H149" i="8"/>
  <c r="E87" i="9" s="1"/>
  <c r="H165" i="8"/>
  <c r="E82" i="9" s="1"/>
  <c r="G173" i="9" l="1"/>
  <c r="G117" i="9"/>
  <c r="G122" i="9"/>
  <c r="G185" i="9"/>
  <c r="G19" i="9" s="1"/>
  <c r="G25" i="4" s="1"/>
  <c r="G149" i="9"/>
  <c r="G96" i="9"/>
  <c r="G208" i="9"/>
  <c r="G203" i="9"/>
  <c r="G103" i="9"/>
  <c r="G71" i="9"/>
  <c r="G9" i="9" s="1"/>
  <c r="G15" i="4" s="1"/>
  <c r="G143" i="9"/>
  <c r="G136" i="9"/>
  <c r="G135" i="9" s="1"/>
  <c r="G14" i="9" s="1"/>
  <c r="G20" i="4" s="1"/>
  <c r="G112" i="9"/>
  <c r="G111" i="9" l="1"/>
  <c r="C24" i="9"/>
  <c r="C13" i="9"/>
  <c r="G20" i="9"/>
  <c r="G26" i="4" l="1"/>
  <c r="H20" i="9"/>
  <c r="G169" i="9"/>
  <c r="H14" i="4" l="1"/>
  <c r="H209" i="8" l="1"/>
  <c r="E83" i="9" s="1"/>
  <c r="H202" i="8"/>
  <c r="E80" i="9" s="1"/>
  <c r="B183" i="8"/>
  <c r="B184" i="8" s="1"/>
  <c r="B185" i="8" s="1"/>
  <c r="B186" i="8" s="1"/>
  <c r="B187" i="8" s="1"/>
  <c r="B188" i="8" s="1"/>
  <c r="B189" i="8" s="1"/>
  <c r="B190" i="8" s="1"/>
  <c r="B194" i="8" s="1"/>
  <c r="B195" i="8" s="1"/>
  <c r="B196" i="8" s="1"/>
  <c r="B197" i="8" s="1"/>
  <c r="B198" i="8" s="1"/>
  <c r="B199" i="8" s="1"/>
  <c r="B200" i="8" s="1"/>
  <c r="A183" i="8"/>
  <c r="A184" i="8" s="1"/>
  <c r="A185" i="8" s="1"/>
  <c r="A186" i="8" s="1"/>
  <c r="A187" i="8" s="1"/>
  <c r="A188" i="8" s="1"/>
  <c r="A189" i="8" s="1"/>
  <c r="A190" i="8" s="1"/>
  <c r="A194" i="8" s="1"/>
  <c r="A195" i="8" s="1"/>
  <c r="A196" i="8" s="1"/>
  <c r="A197" i="8" s="1"/>
  <c r="A198" i="8" s="1"/>
  <c r="A199" i="8" s="1"/>
  <c r="A200" i="8" s="1"/>
  <c r="H168" i="8"/>
  <c r="F91" i="9" s="1"/>
  <c r="E93" i="9" s="1"/>
  <c r="B161" i="8"/>
  <c r="B162" i="8" s="1"/>
  <c r="B163" i="8" s="1"/>
  <c r="B160" i="8" s="1"/>
  <c r="B170" i="8" s="1"/>
  <c r="A161" i="8"/>
  <c r="A162" i="8" s="1"/>
  <c r="A163" i="8" s="1"/>
  <c r="A160" i="8" s="1"/>
  <c r="A170" i="8" s="1"/>
  <c r="H156" i="8"/>
  <c r="E81" i="9" s="1"/>
  <c r="H146" i="8"/>
  <c r="I121" i="8"/>
  <c r="H121" i="8"/>
  <c r="J120" i="8"/>
  <c r="J119" i="8"/>
  <c r="J118" i="8"/>
  <c r="J117" i="8"/>
  <c r="J116" i="8"/>
  <c r="J115" i="8"/>
  <c r="J114" i="8"/>
  <c r="J111" i="8"/>
  <c r="J110" i="8"/>
  <c r="J109" i="8"/>
  <c r="J82" i="8"/>
  <c r="J81" i="8"/>
  <c r="J80" i="8"/>
  <c r="J79" i="8"/>
  <c r="J78" i="8"/>
  <c r="J77" i="8"/>
  <c r="J76" i="8"/>
  <c r="J75" i="8"/>
  <c r="J74" i="8"/>
  <c r="J73" i="8"/>
  <c r="J72" i="8"/>
  <c r="J71" i="8"/>
  <c r="J70" i="8"/>
  <c r="E79" i="9" l="1"/>
  <c r="E84" i="9" s="1"/>
  <c r="G76" i="9" s="1"/>
  <c r="H210" i="8"/>
  <c r="I149" i="8"/>
  <c r="I152" i="8"/>
  <c r="B171" i="8"/>
  <c r="B172" i="8" s="1"/>
  <c r="B173" i="8" s="1"/>
  <c r="B174" i="8" s="1"/>
  <c r="B175" i="8" s="1"/>
  <c r="B176" i="8" s="1"/>
  <c r="B177" i="8" s="1"/>
  <c r="B178" i="8" s="1"/>
  <c r="B179" i="8" s="1"/>
  <c r="B180" i="8" s="1"/>
  <c r="B181" i="8" s="1"/>
  <c r="A171" i="8"/>
  <c r="A172" i="8" s="1"/>
  <c r="A173" i="8" s="1"/>
  <c r="A174" i="8" s="1"/>
  <c r="A175" i="8" s="1"/>
  <c r="A176" i="8" s="1"/>
  <c r="A177" i="8" s="1"/>
  <c r="A178" i="8" s="1"/>
  <c r="A179" i="8" s="1"/>
  <c r="A180" i="8" s="1"/>
  <c r="A181" i="8" s="1"/>
  <c r="G12" i="3"/>
  <c r="H15" i="3" l="1"/>
  <c r="F26" i="9" l="1"/>
  <c r="A7" i="9" l="1"/>
  <c r="B7" i="9"/>
  <c r="C7" i="9"/>
  <c r="A10" i="9"/>
  <c r="B10" i="9"/>
  <c r="C10" i="9"/>
  <c r="A11" i="9"/>
  <c r="B11" i="9"/>
  <c r="C11" i="9"/>
  <c r="G11" i="9"/>
  <c r="A12" i="9"/>
  <c r="B12" i="9"/>
  <c r="C12" i="9"/>
  <c r="A13" i="9"/>
  <c r="B13" i="9"/>
  <c r="A14" i="9"/>
  <c r="B14" i="9"/>
  <c r="C14" i="9"/>
  <c r="G15" i="9"/>
  <c r="A16" i="9"/>
  <c r="B16" i="9"/>
  <c r="C16" i="9"/>
  <c r="A21" i="9"/>
  <c r="B21" i="9"/>
  <c r="C21" i="9"/>
  <c r="G21" i="9"/>
  <c r="A22" i="9"/>
  <c r="B22" i="9"/>
  <c r="C22" i="9"/>
  <c r="G22" i="9"/>
  <c r="A24" i="9"/>
  <c r="B24" i="9"/>
  <c r="G7" i="9"/>
  <c r="G12" i="9"/>
  <c r="H14" i="9"/>
  <c r="G16" i="9"/>
  <c r="G22" i="4" s="1"/>
  <c r="G17" i="9"/>
  <c r="G23" i="4" s="1"/>
  <c r="G18" i="9"/>
  <c r="H18" i="9" s="1"/>
  <c r="G18" i="4" l="1"/>
  <c r="H12" i="9"/>
  <c r="G28" i="4"/>
  <c r="H22" i="9"/>
  <c r="G13" i="4"/>
  <c r="H7" i="9"/>
  <c r="G24" i="4"/>
  <c r="H24" i="4" s="1"/>
  <c r="G21" i="4"/>
  <c r="H21" i="4" s="1"/>
  <c r="G27" i="4"/>
  <c r="H27" i="4" s="1"/>
  <c r="H11" i="9"/>
  <c r="G17" i="4"/>
  <c r="G10" i="9"/>
  <c r="H21" i="9"/>
  <c r="H16" i="9"/>
  <c r="H22" i="4"/>
  <c r="H20" i="4"/>
  <c r="G13" i="9"/>
  <c r="F198" i="1"/>
  <c r="F195" i="1" s="1"/>
  <c r="G26" i="9" l="1"/>
  <c r="H26" i="9" s="1"/>
  <c r="G19" i="4"/>
  <c r="H13" i="9"/>
  <c r="G16" i="4"/>
  <c r="H16" i="4" s="1"/>
  <c r="H10" i="9"/>
  <c r="H23" i="4"/>
  <c r="H26" i="4" l="1"/>
  <c r="D75" i="1"/>
  <c r="G63" i="4" l="1"/>
  <c r="G15" i="3" l="1"/>
  <c r="J14" i="3"/>
  <c r="E26" i="1" l="1"/>
  <c r="F63" i="4"/>
  <c r="G9" i="4" l="1"/>
  <c r="G10" i="4"/>
  <c r="G11" i="4"/>
  <c r="G8" i="4"/>
  <c r="G7" i="4"/>
  <c r="H7" i="4" s="1"/>
  <c r="G12" i="4" l="1"/>
  <c r="G36" i="4" s="1"/>
  <c r="F12" i="4"/>
  <c r="F36" i="4" l="1"/>
  <c r="F65" i="4" s="1"/>
  <c r="G65" i="4"/>
  <c r="F24" i="1"/>
  <c r="G24" i="1" s="1"/>
  <c r="F173" i="1" l="1"/>
  <c r="F19" i="1" s="1"/>
  <c r="F162" i="1"/>
  <c r="F152" i="1" l="1"/>
  <c r="F17" i="1" s="1"/>
  <c r="F30" i="1"/>
  <c r="F18" i="1" l="1"/>
  <c r="H44" i="4" l="1"/>
  <c r="H8" i="4" l="1"/>
  <c r="H22" i="6"/>
  <c r="E22" i="6"/>
  <c r="F11" i="1" l="1"/>
  <c r="F22" i="1"/>
  <c r="F21" i="1"/>
  <c r="F124" i="1"/>
  <c r="F14" i="1" s="1"/>
  <c r="D14" i="1"/>
  <c r="D26" i="1" s="1"/>
  <c r="F91" i="1" l="1"/>
  <c r="F12" i="1" s="1"/>
  <c r="F9" i="1" l="1"/>
  <c r="C15" i="6" l="1"/>
  <c r="F117" i="1" l="1"/>
  <c r="F95" i="1" s="1"/>
  <c r="D83" i="1" l="1"/>
  <c r="F68" i="1" l="1"/>
  <c r="F10" i="1" s="1"/>
  <c r="E15" i="3"/>
  <c r="F15" i="3"/>
  <c r="I15" i="3"/>
  <c r="D15" i="3"/>
  <c r="J15" i="3" l="1"/>
  <c r="E63" i="4"/>
  <c r="H11" i="4"/>
  <c r="H9" i="4"/>
  <c r="H10" i="4"/>
  <c r="G23" i="1"/>
  <c r="G22" i="1"/>
  <c r="G21" i="1"/>
  <c r="G11" i="1"/>
  <c r="G9" i="1"/>
  <c r="F13" i="1"/>
  <c r="F132" i="1"/>
  <c r="F15" i="1" s="1"/>
  <c r="F142" i="1"/>
  <c r="F16" i="1" s="1"/>
  <c r="H46" i="4"/>
  <c r="E12" i="4"/>
  <c r="E36" i="4" s="1"/>
  <c r="E71" i="4"/>
  <c r="G71" i="4"/>
  <c r="F71" i="4"/>
  <c r="H60" i="4"/>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F26" i="1" l="1"/>
  <c r="E15" i="6"/>
  <c r="D13" i="6"/>
  <c r="D23" i="6" s="1"/>
  <c r="D26" i="6" s="1"/>
  <c r="H63" i="4"/>
  <c r="H19" i="4"/>
  <c r="G13" i="6"/>
  <c r="F13" i="6"/>
  <c r="F23" i="6" s="1"/>
  <c r="F26" i="6" s="1"/>
  <c r="H13" i="4"/>
  <c r="C23" i="6"/>
  <c r="C26" i="6" s="1"/>
  <c r="H18" i="6"/>
  <c r="H71" i="4"/>
  <c r="H12" i="4"/>
  <c r="H28" i="4"/>
  <c r="H17" i="4"/>
  <c r="G15" i="1"/>
  <c r="G20" i="1"/>
  <c r="G12" i="1"/>
  <c r="H18" i="4"/>
  <c r="G19" i="1"/>
  <c r="G14" i="1"/>
  <c r="E65" i="4"/>
  <c r="F70" i="4"/>
  <c r="F72" i="4" s="1"/>
  <c r="G13" i="1"/>
  <c r="G16" i="1"/>
  <c r="E18" i="6"/>
  <c r="H15" i="6"/>
  <c r="H10" i="6"/>
  <c r="E10" i="6"/>
  <c r="H13" i="6" l="1"/>
  <c r="H23" i="6" s="1"/>
  <c r="H26" i="6" s="1"/>
  <c r="E13" i="6"/>
  <c r="E23" i="6" s="1"/>
  <c r="E26" i="6" s="1"/>
  <c r="G23" i="6"/>
  <c r="G26" i="6" s="1"/>
  <c r="E70" i="4"/>
  <c r="E72" i="4" s="1"/>
  <c r="G10" i="1" l="1"/>
  <c r="G26" i="1"/>
  <c r="G70" i="4" l="1"/>
  <c r="G72" i="4" s="1"/>
  <c r="H36" i="4"/>
  <c r="H65" i="4" l="1"/>
  <c r="H70" i="4"/>
  <c r="H72" i="4" l="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<sst xmlns="http://schemas.openxmlformats.org/spreadsheetml/2006/main" count="1007" uniqueCount="475">
  <si>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</si>
  <si>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</si>
  <si>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</si>
  <si>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</si>
  <si>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</si>
  <si>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</si>
  <si>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</si>
  <si>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</si>
  <si>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</si>
  <si>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</si>
  <si>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</si>
  <si>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</si>
  <si>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</si>
  <si>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</si>
  <si>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</si>
  <si>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</si>
  <si>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</si>
  <si>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</si>
  <si>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</si>
  <si>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</si>
  <si>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</si>
  <si>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</si>
  <si>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</si>
  <si>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</si>
  <si>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</si>
  <si>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</si>
  <si>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</si>
  <si>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</si>
  <si>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</si>
  <si>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</si>
  <si>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</si>
  <si>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</si>
  <si>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</si>
  <si>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 z příjmů fyzických osob - závislá činnost</t>
  </si>
  <si>
    <t>Daň z příjmů fyzických osob - podnikatelé</t>
  </si>
  <si>
    <t>Daň z příjmů fyzických osob - zvláštní sazba</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</si>
  <si>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</si>
  <si>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</si>
  <si>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</si>
  <si>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</si>
  <si>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</si>
  <si>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</si>
  <si>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</si>
  <si>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</si>
  <si>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</si>
  <si>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</si>
  <si>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</si>
  <si>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</si>
  <si>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</si>
  <si>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</si>
  <si>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</si>
  <si>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</si>
  <si>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</si>
  <si>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</si>
  <si>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</si>
  <si>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</si>
  <si>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</si>
  <si>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</si>
  <si>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</si>
  <si>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název položky</t>
  </si>
  <si>
    <t>mezisoučet - daňové příjmy</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</si>
  <si>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</si>
  <si>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</si>
  <si>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</si>
  <si>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</si>
  <si>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</si>
  <si>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</si>
  <si>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</si>
  <si>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</si>
  <si>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</si>
  <si>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</si>
  <si>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</si>
  <si>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</si>
  <si>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</si>
  <si>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</si>
  <si>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</si>
  <si>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</si>
  <si>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</si>
  <si>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</si>
  <si>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</si>
  <si>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</si>
  <si>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</si>
  <si>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</si>
  <si>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</si>
  <si>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</si>
  <si>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</si>
  <si>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Příjmy z finančního vypořádání minulých let mezi krajem a obcemi</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</si>
  <si>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</si>
  <si>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</si>
  <si>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</si>
  <si>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</si>
  <si>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</si>
  <si>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</si>
  <si>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</si>
  <si>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</si>
  <si>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</si>
  <si>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</si>
  <si>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</si>
  <si>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</si>
  <si>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</si>
  <si>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</si>
  <si>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</si>
  <si>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</si>
  <si>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</si>
  <si>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</si>
  <si>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</si>
  <si>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</si>
  <si>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</si>
  <si>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</si>
  <si>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</si>
  <si>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</si>
  <si>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</si>
  <si>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</si>
  <si>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Slovanské gymnázium, Olomouc, tř. J. z Poděbrad 13</t>
  </si>
  <si>
    <t>VOŠ a SPŠ, Šumperk, Gen. Krátkého 1</t>
  </si>
  <si>
    <t>Odborné učiliště a Praktická škola, Lipová - lázně 458</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</si>
  <si>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</si>
  <si>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</si>
  <si>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</si>
  <si>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</si>
  <si>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</si>
  <si>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</si>
  <si>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</si>
  <si>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</si>
  <si>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</si>
  <si>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</si>
  <si>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</si>
  <si>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</si>
  <si>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</si>
  <si>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</si>
  <si>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</si>
  <si>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</si>
  <si>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</si>
  <si>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</si>
  <si>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</si>
  <si>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</si>
  <si>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</si>
  <si>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školství (v souvislosti s poskytnutím příspěvku na provoz - odpisy) </t>
  </si>
  <si>
    <t>Základní škola a Mateřská škola logopedická Olomouc</t>
  </si>
  <si>
    <t>SPŠ elektrotechnická, Mohelnice, Gen. Svobody 2</t>
  </si>
  <si>
    <t>Gymnázium Šternberk, Horní nám. 5</t>
  </si>
  <si>
    <t>SŠ Olomouc, Svatý Kopeček, B. Dvorského 17</t>
  </si>
  <si>
    <t>Gymnázium  Olomouc, Čajkovského 9</t>
  </si>
  <si>
    <t>SŠ elektrotechnická, Lipník nad Bečvou, Tyršova 781</t>
  </si>
  <si>
    <t>SCHOLA SERVIS, M.Pujmanové 754, Prostějov</t>
  </si>
  <si>
    <t>SOŠ a SOU Šumperk, Gen. Krátkého 30</t>
  </si>
  <si>
    <t>Gymnázium Jeseník, Komenského 281</t>
  </si>
  <si>
    <t>VOŠ a SPŠ, elektrotechnická, Olomouc, Božetěchova 3</t>
  </si>
  <si>
    <t>SOŠ Litovel, Komenského 677</t>
  </si>
  <si>
    <t>SŠZ, Olomouc, U Hradiska 4</t>
  </si>
  <si>
    <t>ZUŠ M. Stibora, Olomouc, Pionýrská 4</t>
  </si>
  <si>
    <t>Gymnázium Olomouc - Hejčín, Tomkova 45</t>
  </si>
  <si>
    <t>SŠ polytechnická, Olomouc, Rooseveltova 79</t>
  </si>
  <si>
    <t>SŠ řezbářská, Tovačov, Nádražní 146</t>
  </si>
  <si>
    <t>Gymnázium J. Blahoslava a SŠ pedagogická, Přerov</t>
  </si>
  <si>
    <t>Střední lesnická škola Hranice, Jurikova 588</t>
  </si>
  <si>
    <t>DD a ŠJ Plumlov, Balkán 333</t>
  </si>
  <si>
    <t>SŠ sociální péče a služeb, Zábřeh, nám. 8. května 2</t>
  </si>
  <si>
    <t xml:space="preserve">Oblast školství (spoluúčast na realizaci investičních akcí)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</si>
  <si>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</si>
  <si>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</si>
  <si>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</si>
  <si>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</si>
  <si>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</si>
  <si>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</si>
  <si>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v tis. Kč</t>
  </si>
  <si>
    <t xml:space="preserve">pol. 8115 - Změna stavu krátkodobých prostředků na bankovních účtech </t>
  </si>
  <si>
    <t>Komentář:</t>
  </si>
  <si>
    <t xml:space="preserve">Daň z příjmů fyzických osob závislé činnosti a funkčních požitků </t>
  </si>
  <si>
    <t xml:space="preserve">Daň z příjmů fyzických osob ze samostatné výdělečné činnosti  </t>
  </si>
  <si>
    <t xml:space="preserve">Daň z příjmů fyzických osob z kapitálových výnosů </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</si>
  <si>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</si>
  <si>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</si>
  <si>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</si>
  <si>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</si>
  <si>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</si>
  <si>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</si>
  <si>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</si>
  <si>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</si>
  <si>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</si>
  <si>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</si>
  <si>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</si>
  <si>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</si>
  <si>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SŠ technická, Mohelnice, 1. máje 2</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</si>
  <si>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</si>
  <si>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</si>
  <si>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</si>
  <si>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</si>
  <si>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</si>
  <si>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</si>
  <si>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</si>
  <si>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</si>
  <si>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</si>
  <si>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</si>
  <si>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</si>
  <si>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</si>
  <si>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</si>
  <si>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</si>
  <si>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</si>
  <si>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</si>
  <si>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</si>
  <si>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</si>
  <si>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</si>
  <si>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</si>
  <si>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</si>
  <si>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</si>
  <si>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</si>
  <si>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</si>
  <si>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</si>
  <si>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</si>
  <si>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</si>
  <si>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</si>
  <si>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</si>
  <si>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</si>
  <si>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</si>
  <si>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</si>
  <si>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</si>
  <si>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</si>
  <si>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</si>
  <si>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</si>
  <si>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</si>
  <si>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</si>
  <si>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</si>
  <si>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</si>
  <si>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</si>
  <si>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</si>
  <si>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</si>
  <si>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Příjmy za pokuty uložené podle § 43, odst. 6 zákona č. 13/1997 Sb., o pozemních komunikacích - příjmy z nízkorychlostního vážení vozidel.</t>
  </si>
  <si>
    <t xml:space="preserve">§ 6172, pol. 2211 - Sankční platby přijaté od státu, obcí a krajů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</si>
  <si>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</si>
  <si>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Ostatní příjmy z prodeje dlouhodobého majetku</t>
  </si>
  <si>
    <t xml:space="preserve">Sankční platby přijaté od státu, obcí a krajů    </t>
  </si>
  <si>
    <t xml:space="preserve">Odbor podpory řízení příspěvkových organizací </t>
  </si>
  <si>
    <t xml:space="preserve">Ing. Miroslava Březinová </t>
  </si>
  <si>
    <t>ORJ - 19</t>
  </si>
  <si>
    <t>Příjmy z poskytnutých služeb a výrobků</t>
  </si>
  <si>
    <t>Odbor tajemníka hejtmana, ORJ - 18</t>
  </si>
  <si>
    <t xml:space="preserve">Odbor podpory řízení příspěvkových organizací - ORJ 19 </t>
  </si>
  <si>
    <t>2. Odbor životního prostředí a zemědělství, ORJ - 09</t>
  </si>
  <si>
    <t>4. Odbor dopravy a silničního hospodářství, ORJ - 12</t>
  </si>
  <si>
    <t>5. Odbor zdravotnictví, ORJ - 14</t>
  </si>
  <si>
    <t xml:space="preserve"> - Středomoravská nemocniční, a.s.</t>
  </si>
  <si>
    <t xml:space="preserve">Příjem z pronájmu roleb městu Staré Město (2010/05461/KH/OSM) a Altis ski tour (2010/05462/KH/OSM). </t>
  </si>
  <si>
    <t>Odbor dopravy a silničního hospodářství, ORJ - 12</t>
  </si>
  <si>
    <t>3. Odbor dopravy a silničního hospodářství, ORJ - 12</t>
  </si>
  <si>
    <t>1. Odvody z investičního fondu (v souvislosti s poskytnutím příspěvku na provoz - odpisy)</t>
  </si>
  <si>
    <t xml:space="preserve"> - Nájemné z pronájmů nemovitostí je odváděno do rozpočtu Olomouckého kraje v souladu s usnesením Zastupitelstva Olomouckého kraje č. UZ/13/32/2014 ze dne 12.12.2014, podle kterého byla schválena změna zřizovací listiny Vědecké knihovny v Olomouci. Dle této úpravy jsou příjmy z pronájmu nemovitostí Vědecké knihovny v Olomouci příjmem Olomouckého kraje.</t>
  </si>
  <si>
    <t>schválený rozpočet 2016</t>
  </si>
  <si>
    <t>upravený rozpočet k 31.7.2016</t>
  </si>
  <si>
    <t>návrh rozpočtu 2017</t>
  </si>
  <si>
    <t>PŘÍJMY Olomouckého kraje na rok 2017</t>
  </si>
  <si>
    <t>Příjmy z poskytování služeb a výrobků</t>
  </si>
  <si>
    <t xml:space="preserve">§ 6172, pol. 2132 - Příjmy z pronájmu ostatních nemovitostí a jejich částí    </t>
  </si>
  <si>
    <t xml:space="preserve">§ 6310, pol. 2141 - Příjmy z úroků (část)                                         </t>
  </si>
  <si>
    <t>3. Odbor školství, sportu a kultury, ORJ - 10</t>
  </si>
  <si>
    <t>1. Odbor kancelář ředitele, ORJ - 03</t>
  </si>
  <si>
    <t xml:space="preserve"> - Secat Olomouc, s.r.o. - příjmy z pronájmu nebytových prostor (provozování  kantýny)- smlouva č. 2013/00210/KŘ/OSM                     </t>
  </si>
  <si>
    <t xml:space="preserve"> - Správa nemovitosti Olomouc, a.s. - nájemní smlouva (byt) - smlouva č. 2010/02158/KŘ/OSM                                                                                                    </t>
  </si>
  <si>
    <t xml:space="preserve"> - ARES CZ, s.r.o. Olomouc - příjmy z pronájmu reklamní plochy - smlouva č. 2011/04054/KŘ/OSM</t>
  </si>
  <si>
    <t xml:space="preserve"> - Secat Olomouc, s.r.o. - příjmy z pronájmu movitých věcí (provozování kantýny) - smlouva č. 2013/00210/KŘ/OSM</t>
  </si>
  <si>
    <t xml:space="preserve"> - Veolia Energie ČR, a.s., Ostrava - nájem parovodní předávací stanice  - smlouva č. 2010/03881/KŘ/DSM</t>
  </si>
  <si>
    <t>1. Odbor  majetkový, právní a správních činností, ORJ - 04</t>
  </si>
  <si>
    <t>Odbor  majetkový, právní a správních činností, ORJ - 04</t>
  </si>
  <si>
    <t>Představuje zejména zapojené finanční prostředky získané na základě odběratelských smluv týkajících se věcných břemen.</t>
  </si>
  <si>
    <t xml:space="preserve">§ 6172, pol. 2119 - Ostatní příjmy z vlastní činnosti   </t>
  </si>
  <si>
    <t xml:space="preserve">Ostatní příjmy z vlastní činnosti   </t>
  </si>
  <si>
    <t xml:space="preserve">2. Odbor majetkový, právní a správních činností, ORJ 04 </t>
  </si>
  <si>
    <t>1. Odbor majetkový, právní a právních činností , ORJ - 04</t>
  </si>
  <si>
    <t>1. Odbor majetkový, právní a správních činností, ORJ 04</t>
  </si>
  <si>
    <t xml:space="preserve">Zahrnuje předpokládané úhrady třetích osob za náklady (např. zpracování znaleckých posudků, geometrických plánů apod.), které Olomoucký kraj vynaložil v souvislosti s odprodejem nemovitostí nebo zřízením věcných břemen. Dále, v souvislosti s organizační změnou, tato položka zahrnuje příjem náhrady za náklady soudního řízení, vymožené náhrady výdajů uskutečněných v předchozích letech apod. Patří sem i příjmy náhrad nákladů správního řízení podl § 79 zák. č. 500/2004 Sb., správní řád, ve znění pozdějších předpisů a vyhlášky č. 520/2005 Sb., o rozsahu hotových výdajů a ušlého výdělku, které správní orgán hradí jiným osobám, a o výši paušální částky nákladů řízení. </t>
  </si>
  <si>
    <t xml:space="preserve">Odbor majetkový, právní a správních činností, ORJ - 04 </t>
  </si>
  <si>
    <t>Příjmy z prodeje pozemků - vychází z podrobného rozboru veškerých dispozic, jejichž projednávání bylo zahájeno v roce 2016 i z dalších očekávaných příjmů.</t>
  </si>
  <si>
    <t>Příjmy z prodeje nemovitostí - vychází z podrobného rozboru veškerých dispozic, jejichž projednávání bylo zahájeno v roce 2016 i z dalších očekávaných příjmů.</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</si>
  <si>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</si>
  <si>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</si>
  <si>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</si>
  <si>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</si>
  <si>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 xml:space="preserve">Příjem z pokut uložených krajským úřadem je podle ustanovení § 34 zákona č. 274/2001 Sb., o vodovodech a kanalizacích, podle ustanovení § 35 zákona č. 149/2003 Sb., o obchodu s reprodukčním materiálem lesních dřevin, podle ustanovení § 13 zákona č. 226/2013 Sb., o uvádění dřeva a dřevařských výrobků na trh, podle ustanovení § 38 odst. 7 zákona č. 76/2002 Sb., o integrované prevenci, příjmem rozpočtu kraje. Příjem pokut uložených Českou inspekcí životního prostředí (ČIŽP) je podle ustanovení § 25 zákona č. 383/2012 Sb., o podmínkách obchodování s povolenkami na emise skleníkových plynů ve výši 30 % příjmem kraje. Dále je příjmem kraje 50 % z výše pokut uložených ČIŽP podle ustanovení § 38 odst. 7 zákona č. 6/2002 Sb., o integrované prevenci. Příjem z pokut uložených podle tohoto zákona je účelově určen k ochraně  životního prostředí. </t>
  </si>
  <si>
    <t xml:space="preserve">§ 3719, pol. 2329 - Ostatní nedaňové příjmy jinde nezařazené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</si>
  <si>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</si>
  <si>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</si>
  <si>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(z toho: základ daně 23 605 tis.Kč + DPH 4 957 tis.Kč)</t>
  </si>
  <si>
    <t xml:space="preserve"> - oblast školství (odvod z fondu investic)</t>
  </si>
  <si>
    <t>2. Odbor zdravotnictví, ORJ - 14</t>
  </si>
  <si>
    <t>3. Odbor podpory řízení příspěvkových organizací, ORJ - 19</t>
  </si>
  <si>
    <t>Odbor podpory řízení příspěvkových organizací, ORJ - 19</t>
  </si>
  <si>
    <t>2. Odbor dopravy a silničního hospodářství, ORJ - 12</t>
  </si>
  <si>
    <t>Návrh daňových příjmů Olomouckého kraje na rok 2017</t>
  </si>
  <si>
    <t>PŘÍJMY Olomouckého kraje na rok 2017 - odvody příspěvkových organizací</t>
  </si>
  <si>
    <t>Mateřská škola, Blanická 16, Olomouc</t>
  </si>
  <si>
    <t>ZŠ a MŠ logopedická, tř. Svornosti 37/900, Olomouc</t>
  </si>
  <si>
    <t>SŠ a ZŠ prof. Z. Matějčka, Svatoplukova 11,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</si>
  <si>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</si>
  <si>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</si>
  <si>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</si>
  <si>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</si>
  <si>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</si>
  <si>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</si>
  <si>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</si>
  <si>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</si>
  <si>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</si>
  <si>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</si>
  <si>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</si>
  <si>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</si>
  <si>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</si>
  <si>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</si>
  <si>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</si>
  <si>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</si>
  <si>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</si>
  <si>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</si>
  <si>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</si>
  <si>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</si>
  <si>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</si>
  <si>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</si>
  <si>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</si>
  <si>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</si>
  <si>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</si>
  <si>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</si>
  <si>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</si>
  <si>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</si>
  <si>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</si>
  <si>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</si>
  <si>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</si>
  <si>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</si>
  <si>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DD a ŠJ, U sportovní haly 1a, Olomouc</t>
  </si>
  <si>
    <t>Školní jídelna Olomouc, Tomkova 45, Olomouc - Hejčín</t>
  </si>
  <si>
    <t>Pedagogicko-psychologická poradna Olomouckého kraje, U Sportovní haly 1a, Olomouc</t>
  </si>
  <si>
    <t>ZŠ a MŠ, Masarykova 4, Mohelnice</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</si>
  <si>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</si>
  <si>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</si>
  <si>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</si>
  <si>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</si>
  <si>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</si>
  <si>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</si>
  <si>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 xml:space="preserve">SPŠ elektrotechnická, Gen. Svobody 2, Mohelnice </t>
  </si>
  <si>
    <t>Střední odborná škola, Zemědělská 3 , Šumperk</t>
  </si>
  <si>
    <t xml:space="preserve">SŠ železniční, technická a služeb, Gen. Krátkého 30, Šumperk </t>
  </si>
  <si>
    <t xml:space="preserve">Obchodní akademie, Olomoucká 82, Mohelnice </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</si>
  <si>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</si>
  <si>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</si>
  <si>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</si>
  <si>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</si>
  <si>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</si>
  <si>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</si>
  <si>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</si>
  <si>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</si>
  <si>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</si>
  <si>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</si>
  <si>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</si>
  <si>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</si>
  <si>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</si>
  <si>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</si>
  <si>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</si>
  <si>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</si>
  <si>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</si>
  <si>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</si>
  <si>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ZUŠ, Na Příhonech 425, Konice </t>
  </si>
  <si>
    <t xml:space="preserve">DD a ŠJ, Vrchlického 369, Konice </t>
  </si>
  <si>
    <t xml:space="preserve">DD a ŠJ, Balkán 333, Plumlov </t>
  </si>
  <si>
    <t>SCHOLA SERVIS - zařízení pro DVPP a středisko služeb školám, Olomoucká 25, Prostějov</t>
  </si>
  <si>
    <t xml:space="preserve">ZŠ a MŠ, Nová 1820, Hranice </t>
  </si>
  <si>
    <t>ZŠ a MŠ, Malá Dlážka 4, Přerov</t>
  </si>
  <si>
    <t>Střední škola a Základní škola, Osecká 301, Lipník nad Bečvou</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</si>
  <si>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</si>
  <si>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</si>
  <si>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</si>
  <si>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</si>
  <si>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</si>
  <si>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</si>
  <si>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</si>
  <si>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</si>
  <si>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</si>
  <si>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</si>
  <si>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</si>
  <si>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</si>
  <si>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</si>
  <si>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</si>
  <si>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</si>
  <si>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 xml:space="preserve">Odborné učiliště, Křenovice 8, Kojetín </t>
  </si>
  <si>
    <t xml:space="preserve">ZUŠ, Školní náměstí 35, Hranice </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</si>
  <si>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</si>
  <si>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</si>
  <si>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</si>
  <si>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</si>
  <si>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</si>
  <si>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</si>
  <si>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ZŠ a MŠ při Priessnitzových léčebných lázních a.s., Kalvodova 360,  Jeseník</t>
  </si>
  <si>
    <t xml:space="preserve">Základní škola,  Fučíkova 312, Jeseník </t>
  </si>
  <si>
    <t>Gymnázium, Komenského 281, Jeseník</t>
  </si>
  <si>
    <t>SOŠ a SOU strojírenské a stavební, Dukelská 1240, Jeseník</t>
  </si>
  <si>
    <t>Hotelová škola Vincenze Priessnitze a Obchodní akademie Jeseník, Dukelská 680, Jeseník</t>
  </si>
  <si>
    <t>SŠ gastronomie a farmářství, U Jatek 8, Jeseník</t>
  </si>
  <si>
    <t>Základní umělecká škola Karla Ditterse, Kostelní 1, Vidnava</t>
  </si>
  <si>
    <t>Základní umělecká škola Franze Schuberta, Nádražní 280, Zlaté Hory</t>
  </si>
  <si>
    <t>Koordinátor integrovaného dopravního systému Olomouckého kraje</t>
  </si>
  <si>
    <t>Rozpočet na rok 2017</t>
  </si>
  <si>
    <t>Vědecká knihovna, Ostružnická 36, Olomouc</t>
  </si>
  <si>
    <t>Vlastivědné muzeum, nám. Repbliky 6, Olomouc</t>
  </si>
  <si>
    <t>Vlastivědné muzeum Jesenicka, Zámecké nám. 1, Jeseník</t>
  </si>
  <si>
    <t>Muzeum a galerie v Prostějově, nám. T.G.Masaryka2, Prostějov</t>
  </si>
  <si>
    <t>Muzeum Komenského, Horní náměstí 7, Přerov</t>
  </si>
  <si>
    <t>Vlastivědné muzeum, Hlavní tř. 22, Šumperk</t>
  </si>
  <si>
    <t>Archeologické centrum , U Hradiska 6, Olomouc</t>
  </si>
  <si>
    <t>Domov pro seniory Javorník, Školní 104, Javorník</t>
  </si>
  <si>
    <t xml:space="preserve">Domov důchodců, Kobylá nad Vidnavkou 153 </t>
  </si>
  <si>
    <t>Domov Sněženka Jeseník, Moravská 2, Jeseník</t>
  </si>
  <si>
    <t>Středisko pečovatelské služby Jeseník, Dukelská 27, Jeseník</t>
  </si>
  <si>
    <t>Domov pro seniory Červenka, Nádražní 105, Červenka</t>
  </si>
  <si>
    <t>Dům seniorů FRANTIŠEK, Komenského 291, Náměšť na Hané</t>
  </si>
  <si>
    <t>Domov Hrubá Voda, Hrubá Voda 11, Hlubočky</t>
  </si>
  <si>
    <t>Domov seniorů POHODA, Švabinského 3, Olomouc - Chválkovice</t>
  </si>
  <si>
    <t>Sociální služby pro seniory Olomouc, Zikova 14, Olomouc</t>
  </si>
  <si>
    <t>Vincentinum - poskytovatel sociálních služeb Šternberk, Sadová 7, Šternberk</t>
  </si>
  <si>
    <t>Klíč - centrum sociálních služeb, Dolní hejčínská 28,  Olomouc</t>
  </si>
  <si>
    <t>Nové Zámky - poskytovatel sociálních služeb, Nové Zámky 2, Litovel</t>
  </si>
  <si>
    <t>Středisko sociální prevence , Na Vozovce 26, Olomouc</t>
  </si>
  <si>
    <t>Sociální služby pro seniory Šumperk, U Sanatoria 25,Šumperk</t>
  </si>
  <si>
    <t>Sociální služby Libina, Libina 540</t>
  </si>
  <si>
    <t>Domov Štíty - Jedlí,Na Pilníku 222, Štíty</t>
  </si>
  <si>
    <t>Domov u Třebůvky Loštice, Hradská 113, Loštice</t>
  </si>
  <si>
    <t>Domov Paprsek Olšany,Olšany 105</t>
  </si>
  <si>
    <t>Duha - centrum sociálních služeb Vikýřovice,Krenišovská 224, Vikýřovice</t>
  </si>
  <si>
    <t>Domov seniorů Prostějov, Nerudova 70, Prostějov</t>
  </si>
  <si>
    <t>Domov pro seniory Jesenec, Jesenec 1</t>
  </si>
  <si>
    <t>Domov "Na Zámku", nám. Děkana Františka Kvapila 17, Nezamyslice</t>
  </si>
  <si>
    <t>Centrum sociálních služeb, Lidická 86,  Prostějov</t>
  </si>
  <si>
    <t>Domov pro seniory,  Radkova Lhota 16, Dřevohostice</t>
  </si>
  <si>
    <t>Domov Alfreda Skeneho, Pavlovice u Přerova 95</t>
  </si>
  <si>
    <t>Domov pro seniory Tovačov, Nádražní 94, Tovačov I - Město</t>
  </si>
  <si>
    <t>Domov Větrný mlýn Skalička, Skalička 1</t>
  </si>
  <si>
    <t>Centrum Dominika Kokory, Kokory 54</t>
  </si>
  <si>
    <t>Domov Na zámečku Rokytnice, U Rybníčka 1, Rokytnice</t>
  </si>
  <si>
    <t>Odborný léčebný ústav, Paseka 145</t>
  </si>
  <si>
    <t>Dětské centrum Ostrůvek, U dětského domova 269, Olomouc</t>
  </si>
  <si>
    <t>Zdravotnická záchranná služba Olomouckého kraje, Aksamitova 8, Olomouc</t>
  </si>
  <si>
    <t xml:space="preserve">Oblast školství (rozpracované a nové akce) </t>
  </si>
  <si>
    <t xml:space="preserve">Celkem za oblast školství  (v souvislosti s poskytnutím příspěvku na provoz - odpisy) </t>
  </si>
  <si>
    <t xml:space="preserve">Celkem za oblast školství (rozpracované a nové akce) </t>
  </si>
  <si>
    <t>Oblast školství (odvod z fondu investic)</t>
  </si>
  <si>
    <t>Celkem za oblast školství (odvod z fondu investic)</t>
  </si>
  <si>
    <t>očekávaná skutečnost 2016 
dle predikce MF</t>
  </si>
  <si>
    <t xml:space="preserve">predikce MF na rok 2017
</t>
  </si>
  <si>
    <t>návrh rozpočtu                        na rok 2017</t>
  </si>
  <si>
    <t>Ostatní příjmy z vlastní činnosti</t>
  </si>
  <si>
    <t>Vlastivědné muzeum, nám. Republiky 6, Olomouc</t>
  </si>
  <si>
    <t>2. PŘÍJMY OLOMOUCKÉHO KRAJE NA ROK 2017</t>
  </si>
  <si>
    <t>skutečnost k 31.12.2015</t>
  </si>
  <si>
    <t>8=7/2</t>
  </si>
  <si>
    <t xml:space="preserve">Ostatní nedaňové příjmy jinde nazařazené </t>
  </si>
  <si>
    <t xml:space="preserve">Správní poplatky  za vidimaci a legalizaci, vydávání osvědčení o státním občanství, výpisy z registru a matričních knih, ověřené výstupy z centrálních evidencí a rejstříků. </t>
  </si>
  <si>
    <t>Smlouva s Českými drahami, a.s. Praha o pronájmu parkovacích míst - smlouva č. 2009/04024/KŘ/OSM.</t>
  </si>
  <si>
    <t xml:space="preserve">Položka je rozpočtována ve výši celkového nájemného za doposud uzavřené nájemní smlouvy (LOM Praha, s.p., paní Skřivánková).  </t>
  </si>
  <si>
    <t xml:space="preserve"> - Pronájem nebytových prostor a služebního bytu Domu dětí a mládeže  tř. 17. listopadu 47.</t>
  </si>
  <si>
    <t xml:space="preserve"> - OLÚ Paseka, příspěvková organizace, pronájmy jsou rozpočtovány ve výši uzavřených smluv.</t>
  </si>
  <si>
    <t xml:space="preserve"> - ZZS OK , příspěvková organizace, pronájmy jsou rozpočtovány ve výši uzavřených smluv.</t>
  </si>
  <si>
    <t>Příjmy KIDSOK - příjmy od obcí na úhradu prokazatelné ztráty.</t>
  </si>
  <si>
    <t>Přijaté příspěvky a náhrady - náklady řízení podle § 79 odst. 5 zákona č. 500/2004, správní řád (od 1.1.2014 sledovány samostatně), náklady vážení vozidel - podle § 38b) odst. 5 zákona 13/1997 o pozemních komunikacích.</t>
  </si>
  <si>
    <t xml:space="preserve">2. Vrácení půjčky od Jeseníky-SCR na překlenutí nedostatku hotovosti (2010/05454/KH/DSM). </t>
  </si>
  <si>
    <t xml:space="preserve">1. Vrácení půjčky od Jeseníky-SCR na projekt "Jeseníky turistům" (2008/2324/KH/DSM/2).                             </t>
  </si>
  <si>
    <t xml:space="preserve">Neinvestiční přijaté transfery od obcí </t>
  </si>
  <si>
    <t xml:space="preserve">4121 -  Neinvestiční přijaté transfery od obcí                                 </t>
  </si>
  <si>
    <t>Odbor veřejných zakázek a investic, ORJ - 17</t>
  </si>
  <si>
    <t xml:space="preserve">Dotace od obcí na úhradu nákladů při realizaci investičních akcí </t>
  </si>
  <si>
    <t xml:space="preserve">Neinvestiční přijaté transfery od obcí      </t>
  </si>
  <si>
    <t xml:space="preserve">Ostatní investiční přijaté transfery ze státního rozpočtu </t>
  </si>
  <si>
    <t>§ 6409, pol. 2111 - Příjmy z poskytován í služeb a výrobků</t>
  </si>
  <si>
    <t>Propagace firmy HET4GAS v rámci akcí realizovaných v roce 2017</t>
  </si>
  <si>
    <t>Odbor strategického rozvoje kraje, ORJ - 08</t>
  </si>
  <si>
    <t>1. Vrácení návratných finančních výpomocí  od MAS.</t>
  </si>
  <si>
    <t>2.  Vrácení návrhatné finanční výpomoci od OK4Inovace</t>
  </si>
  <si>
    <t>8=7/5</t>
  </si>
  <si>
    <t>Skutečnost k 31.12.2015</t>
  </si>
  <si>
    <t>Převody z ostatních vlastních fondů</t>
  </si>
  <si>
    <t>Ostatní přijaté transfery, ostatní přijaté vratky transferů a další</t>
  </si>
  <si>
    <t>skutečnost k 7.11.2016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</si>
</sst>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 numFmtId="173" formatCode="\+#,##0"/>
    <numFmt numFmtId="174" formatCode="#,##0.00\ &quot;Kč&quot;"/>
  </numFmts>
  <fonts count="41"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sz val="8"/>
      <name val="Arial"/>
      <family val="2"/>
      <charset val="238"/>
    </font>
    <font>
      <b/>
      <sz val="16"/>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14"/>
      <name val="Arial"/>
      <family val="2"/>
      <charset val="238"/>
    </font>
    <font>
      <b/>
      <sz val="11"/>
      <color indexed="9"/>
      <name val="Arial"/>
      <family val="2"/>
      <charset val="238"/>
    </font>
    <font>
      <sz val="11"/>
      <color indexed="9"/>
      <name val="Arial"/>
      <family val="2"/>
      <charset val="238"/>
    </font>
    <font>
      <b/>
      <sz val="12"/>
      <color indexed="9"/>
      <name val="Arial"/>
      <family val="2"/>
      <charset val="238"/>
    </font>
    <font>
      <i/>
      <sz val="10"/>
      <name val="Arial"/>
      <family val="2"/>
      <charset val="238"/>
    </font>
    <font>
      <i/>
      <sz val="10"/>
      <color indexed="19"/>
      <name val="Arial"/>
      <family val="2"/>
      <charset val="238"/>
    </font>
    <font>
      <sz val="16"/>
      <name val="Arial"/>
      <family val="2"/>
      <charset val="238"/>
    </font>
    <font>
      <sz val="9"/>
      <name val="Arial"/>
      <family val="2"/>
      <charset val="238"/>
    </font>
    <font>
      <b/>
      <i/>
      <sz val="11"/>
      <name val="Arial"/>
      <family val="2"/>
      <charset val="238"/>
    </font>
    <font>
      <b/>
      <sz val="13"/>
      <name val="Arial"/>
      <family val="2"/>
      <charset val="238"/>
    </font>
    <font>
      <sz val="13"/>
      <name val="Arial"/>
      <family val="2"/>
      <charset val="238"/>
    </font>
    <font>
      <sz val="10"/>
      <name val="Arial CE"/>
      <charset val="238"/>
    </font>
    <font>
      <b/>
      <u/>
      <sz val="14"/>
      <name val="Arial"/>
      <family val="2"/>
      <charset val="238"/>
    </font>
    <font>
      <b/>
      <i/>
      <sz val="12"/>
      <name val="Arial"/>
      <family val="2"/>
      <charset val="238"/>
    </font>
    <font>
      <sz val="11"/>
      <color theme="0"/>
      <name val="Arial"/>
      <family val="2"/>
      <charset val="238"/>
    </font>
    <font>
      <b/>
      <sz val="11.5"/>
      <name val="Arial"/>
      <family val="2"/>
      <charset val="238"/>
    </font>
    <font>
      <sz val="9.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vertAlign val="superscript"/>
      <sz val="10"/>
      <name val="Arial"/>
      <family val="2"/>
      <charset val="238"/>
    </font>
    <font>
      <sz val="11"/>
      <color rgb="FF92D050"/>
      <name val="Arial"/>
      <family val="2"/>
      <charset val="238"/>
    </font>
    <font>
      <sz val="11"/>
      <color rgb="FF00B050"/>
      <name val="Arial"/>
      <family val="2"/>
      <charset val="238"/>
    </font>
    <font>
      <sz val="11"/>
      <name val="Calibri"/>
      <family val="2"/>
      <charset val="238"/>
      <scheme val="minor"/>
    </font>
    <font>
      <b/>
      <sz val="11"/>
      <name val="Calibri"/>
      <family val="2"/>
      <charset val="238"/>
      <scheme val="minor"/>
    </font>
    <font>
      <b/>
      <u/>
      <sz val="11"/>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right/>
      <top style="double">
        <color indexed="64"/>
      </top>
      <bottom style="double">
        <color indexed="64"/>
      </bottom>
      <diagonal/>
    </border>
  </borders>
  <cellStyleXfs count="5">
    <xf numFmtId="0" fontId="0" fillId="0" borderId="0"/>
    <xf numFmtId="43" fontId="2" fillId="0" borderId="0" applyFont="0" applyFill="0" applyBorder="0" applyAlignment="0" applyProtection="0"/>
    <xf numFmtId="0" fontId="11" fillId="0" borderId="0"/>
    <xf numFmtId="0" fontId="2" fillId="0" borderId="0"/>
    <xf numFmtId="0" fontId="1" fillId="0" borderId="0"/>
  </cellStyleXfs>
  <cellXfs count="684">
    <xf numFmtId="0" fontId="0" fillId="0" borderId="0" xfId="0"/>
    <xf numFmtId="0" fontId="7" fillId="0" borderId="0" xfId="0" applyFont="1"/>
    <xf numFmtId="0" fontId="15" fillId="0" borderId="0" xfId="0" applyFont="1"/>
    <xf numFmtId="3" fontId="4" fillId="0" borderId="4" xfId="0" applyNumberFormat="1" applyFont="1" applyFill="1" applyBorder="1" applyAlignment="1">
      <alignment horizontal="right"/>
    </xf>
    <xf numFmtId="167" fontId="0" fillId="0" borderId="0" xfId="0" applyNumberFormat="1" applyAlignment="1">
      <alignment horizontal="center"/>
    </xf>
    <xf numFmtId="0" fontId="13" fillId="0" borderId="8" xfId="0" applyFont="1" applyBorder="1"/>
    <xf numFmtId="0" fontId="13" fillId="0" borderId="9" xfId="0" applyFont="1" applyBorder="1"/>
    <xf numFmtId="0" fontId="13" fillId="0" borderId="0" xfId="0" applyFont="1"/>
    <xf numFmtId="0" fontId="13" fillId="2" borderId="10" xfId="0" applyFont="1" applyFill="1" applyBorder="1"/>
    <xf numFmtId="0" fontId="13" fillId="2" borderId="11" xfId="0" applyFont="1" applyFill="1" applyBorder="1"/>
    <xf numFmtId="0" fontId="19" fillId="0" borderId="10" xfId="0" applyFont="1" applyBorder="1"/>
    <xf numFmtId="0" fontId="19" fillId="0" borderId="11" xfId="0" applyFont="1" applyBorder="1"/>
    <xf numFmtId="0" fontId="19" fillId="0" borderId="0" xfId="0" applyFont="1"/>
    <xf numFmtId="0" fontId="13" fillId="0" borderId="10" xfId="0" applyFont="1" applyBorder="1"/>
    <xf numFmtId="0" fontId="13" fillId="0" borderId="11" xfId="0" applyFont="1" applyBorder="1"/>
    <xf numFmtId="0" fontId="20" fillId="0" borderId="10" xfId="0" applyFont="1" applyBorder="1"/>
    <xf numFmtId="0" fontId="20" fillId="0" borderId="11" xfId="0" applyFont="1" applyBorder="1"/>
    <xf numFmtId="0" fontId="20" fillId="0" borderId="0" xfId="0" applyFont="1"/>
    <xf numFmtId="0" fontId="13"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3" fillId="2" borderId="0" xfId="0" applyFont="1" applyFill="1"/>
    <xf numFmtId="3" fontId="4" fillId="0" borderId="14" xfId="0" applyNumberFormat="1" applyFont="1" applyFill="1" applyBorder="1" applyAlignment="1">
      <alignment horizontal="right" vertical="center"/>
    </xf>
    <xf numFmtId="0" fontId="7" fillId="0" borderId="0" xfId="0" applyFont="1" applyFill="1"/>
    <xf numFmtId="0" fontId="0" fillId="0" borderId="0" xfId="0" applyFill="1"/>
    <xf numFmtId="3" fontId="4" fillId="0" borderId="2" xfId="0" applyNumberFormat="1" applyFont="1" applyFill="1" applyBorder="1" applyAlignment="1">
      <alignment horizontal="right" vertical="center"/>
    </xf>
    <xf numFmtId="0" fontId="4" fillId="0" borderId="0" xfId="0" applyFont="1" applyFill="1"/>
    <xf numFmtId="3" fontId="4" fillId="0" borderId="0" xfId="0" applyNumberFormat="1" applyFont="1" applyFill="1"/>
    <xf numFmtId="1" fontId="0" fillId="0" borderId="0" xfId="0" applyNumberFormat="1" applyFill="1" applyAlignment="1">
      <alignment horizontal="center"/>
    </xf>
    <xf numFmtId="164" fontId="0" fillId="0" borderId="0" xfId="0" applyNumberFormat="1" applyFill="1"/>
    <xf numFmtId="3" fontId="0" fillId="0" borderId="0" xfId="0" applyNumberFormat="1" applyFill="1"/>
    <xf numFmtId="166" fontId="13" fillId="0" borderId="15" xfId="0" applyNumberFormat="1" applyFont="1" applyBorder="1" applyAlignment="1">
      <alignment horizontal="center"/>
    </xf>
    <xf numFmtId="166" fontId="13" fillId="0" borderId="16" xfId="0" applyNumberFormat="1" applyFont="1" applyBorder="1" applyAlignment="1">
      <alignment horizontal="center"/>
    </xf>
    <xf numFmtId="166" fontId="13" fillId="0" borderId="17" xfId="0" applyNumberFormat="1" applyFont="1" applyBorder="1" applyAlignment="1">
      <alignment horizontal="center"/>
    </xf>
    <xf numFmtId="166" fontId="13" fillId="2" borderId="18" xfId="0" applyNumberFormat="1" applyFont="1" applyFill="1" applyBorder="1" applyAlignment="1">
      <alignment horizontal="center"/>
    </xf>
    <xf numFmtId="166" fontId="13" fillId="2" borderId="2" xfId="0" applyNumberFormat="1" applyFont="1" applyFill="1" applyBorder="1" applyAlignment="1">
      <alignment horizontal="center"/>
    </xf>
    <xf numFmtId="166" fontId="13" fillId="2" borderId="19" xfId="0" applyNumberFormat="1" applyFont="1" applyFill="1" applyBorder="1" applyAlignment="1">
      <alignment horizontal="center"/>
    </xf>
    <xf numFmtId="166" fontId="19" fillId="0" borderId="18" xfId="0" applyNumberFormat="1" applyFont="1" applyBorder="1" applyAlignment="1">
      <alignment horizontal="center"/>
    </xf>
    <xf numFmtId="166" fontId="19" fillId="0" borderId="2" xfId="0" applyNumberFormat="1" applyFont="1" applyBorder="1" applyAlignment="1">
      <alignment horizontal="center"/>
    </xf>
    <xf numFmtId="166" fontId="19" fillId="0" borderId="19" xfId="0" applyNumberFormat="1" applyFont="1" applyBorder="1" applyAlignment="1">
      <alignment horizontal="center"/>
    </xf>
    <xf numFmtId="166" fontId="20" fillId="0" borderId="18" xfId="0" applyNumberFormat="1" applyFont="1" applyBorder="1" applyAlignment="1">
      <alignment horizontal="center"/>
    </xf>
    <xf numFmtId="166" fontId="20" fillId="0" borderId="2" xfId="0" applyNumberFormat="1" applyFont="1" applyBorder="1" applyAlignment="1">
      <alignment horizontal="center"/>
    </xf>
    <xf numFmtId="166" fontId="20" fillId="0" borderId="19" xfId="0" applyNumberFormat="1" applyFont="1" applyBorder="1" applyAlignment="1">
      <alignment horizontal="center"/>
    </xf>
    <xf numFmtId="166" fontId="13" fillId="0" borderId="18" xfId="0" applyNumberFormat="1" applyFont="1" applyBorder="1" applyAlignment="1">
      <alignment horizontal="center"/>
    </xf>
    <xf numFmtId="166" fontId="13" fillId="0" borderId="2" xfId="0" applyNumberFormat="1" applyFont="1" applyBorder="1" applyAlignment="1">
      <alignment horizontal="center"/>
    </xf>
    <xf numFmtId="166" fontId="13" fillId="0" borderId="19" xfId="0" applyNumberFormat="1" applyFont="1" applyBorder="1" applyAlignment="1">
      <alignment horizontal="center"/>
    </xf>
    <xf numFmtId="0" fontId="0" fillId="0" borderId="0" xfId="0" applyFill="1" applyAlignment="1">
      <alignment horizontal="right"/>
    </xf>
    <xf numFmtId="0" fontId="0" fillId="0" borderId="14" xfId="0" applyFill="1" applyBorder="1" applyAlignment="1">
      <alignment horizontal="center" vertical="center" wrapText="1"/>
    </xf>
    <xf numFmtId="3" fontId="6" fillId="0" borderId="24" xfId="0" applyNumberFormat="1" applyFont="1" applyFill="1" applyBorder="1"/>
    <xf numFmtId="1" fontId="6" fillId="0" borderId="20" xfId="0" applyNumberFormat="1" applyFont="1" applyFill="1" applyBorder="1" applyAlignment="1">
      <alignment horizontal="left" vertical="center"/>
    </xf>
    <xf numFmtId="0" fontId="10" fillId="0" borderId="0" xfId="0" applyFont="1" applyFill="1" applyAlignment="1">
      <alignment horizontal="left"/>
    </xf>
    <xf numFmtId="0" fontId="21" fillId="0" borderId="0" xfId="0" applyFont="1" applyFill="1" applyAlignment="1">
      <alignment horizontal="left"/>
    </xf>
    <xf numFmtId="0" fontId="0" fillId="0" borderId="0" xfId="0"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168" fontId="4" fillId="0" borderId="2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vertical="center"/>
    </xf>
    <xf numFmtId="0" fontId="4" fillId="0" borderId="0" xfId="0" applyFont="1" applyFill="1" applyAlignment="1">
      <alignment vertical="center"/>
    </xf>
    <xf numFmtId="168" fontId="4" fillId="0" borderId="2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3" fontId="4" fillId="0" borderId="2" xfId="0" applyNumberFormat="1" applyFont="1" applyFill="1" applyBorder="1" applyAlignment="1">
      <alignment vertical="center"/>
    </xf>
    <xf numFmtId="168"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xf numFmtId="0" fontId="23" fillId="0" borderId="0" xfId="0" applyFont="1" applyFill="1"/>
    <xf numFmtId="168" fontId="4" fillId="0" borderId="23"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1" fontId="4" fillId="0" borderId="23" xfId="0" applyNumberFormat="1" applyFont="1" applyFill="1" applyBorder="1" applyAlignment="1">
      <alignment horizontal="center"/>
    </xf>
    <xf numFmtId="0" fontId="4" fillId="0" borderId="23" xfId="0" applyFont="1" applyFill="1" applyBorder="1" applyAlignment="1">
      <alignment horizontal="center"/>
    </xf>
    <xf numFmtId="0" fontId="4" fillId="0" borderId="23" xfId="0" applyFont="1" applyFill="1" applyBorder="1" applyAlignment="1">
      <alignment horizontal="center" vertical="center"/>
    </xf>
    <xf numFmtId="0" fontId="4" fillId="0" borderId="31" xfId="0" applyFont="1" applyFill="1" applyBorder="1" applyAlignment="1">
      <alignment vertical="center" wrapText="1"/>
    </xf>
    <xf numFmtId="1" fontId="4" fillId="0" borderId="23" xfId="0" applyNumberFormat="1" applyFont="1" applyFill="1" applyBorder="1" applyAlignment="1">
      <alignment horizontal="center" vertical="center"/>
    </xf>
    <xf numFmtId="0" fontId="7" fillId="0" borderId="1" xfId="0" applyFont="1" applyFill="1" applyBorder="1"/>
    <xf numFmtId="3" fontId="7" fillId="0" borderId="1" xfId="0" applyNumberFormat="1" applyFont="1" applyFill="1" applyBorder="1"/>
    <xf numFmtId="0" fontId="8" fillId="0" borderId="0" xfId="0" applyFont="1" applyFill="1"/>
    <xf numFmtId="3" fontId="8" fillId="0" borderId="0" xfId="0" applyNumberFormat="1" applyFont="1" applyFill="1"/>
    <xf numFmtId="0" fontId="10" fillId="0" borderId="0" xfId="0" applyFont="1" applyFill="1" applyAlignment="1">
      <alignment horizontal="center"/>
    </xf>
    <xf numFmtId="0" fontId="8" fillId="0" borderId="0" xfId="0" applyFont="1" applyFill="1" applyAlignment="1">
      <alignment horizontal="left"/>
    </xf>
    <xf numFmtId="0" fontId="18"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4" fillId="0" borderId="0" xfId="0" applyFont="1" applyFill="1" applyAlignment="1">
      <alignment horizontal="center"/>
    </xf>
    <xf numFmtId="0" fontId="4" fillId="0" borderId="42" xfId="0" applyFont="1" applyFill="1" applyBorder="1"/>
    <xf numFmtId="0" fontId="9" fillId="0" borderId="43" xfId="0" applyFont="1" applyFill="1" applyBorder="1" applyAlignment="1">
      <alignment horizontal="center"/>
    </xf>
    <xf numFmtId="0" fontId="4" fillId="0" borderId="44" xfId="0" applyFont="1" applyFill="1" applyBorder="1"/>
    <xf numFmtId="0" fontId="9" fillId="0" borderId="45" xfId="0" applyFont="1" applyFill="1" applyBorder="1" applyAlignment="1">
      <alignment horizontal="center"/>
    </xf>
    <xf numFmtId="0" fontId="26" fillId="0" borderId="0" xfId="0" applyFont="1" applyFill="1" applyBorder="1" applyAlignment="1" applyProtection="1">
      <alignment wrapText="1" shrinkToFit="1"/>
    </xf>
    <xf numFmtId="0" fontId="26" fillId="0" borderId="0" xfId="0" applyFont="1" applyFill="1" applyBorder="1" applyAlignment="1" applyProtection="1">
      <alignment wrapText="1"/>
    </xf>
    <xf numFmtId="0" fontId="26" fillId="0" borderId="2" xfId="0" applyFont="1" applyFill="1" applyBorder="1" applyAlignment="1" applyProtection="1">
      <alignment wrapText="1"/>
    </xf>
    <xf numFmtId="1" fontId="3" fillId="0" borderId="0" xfId="0" applyNumberFormat="1" applyFont="1" applyFill="1" applyAlignment="1">
      <alignment horizontal="left"/>
    </xf>
    <xf numFmtId="10" fontId="0" fillId="0" borderId="0" xfId="0" applyNumberFormat="1" applyFill="1" applyAlignment="1">
      <alignment horizontal="right"/>
    </xf>
    <xf numFmtId="0" fontId="13" fillId="0" borderId="34" xfId="0" applyFont="1" applyFill="1" applyBorder="1" applyAlignment="1">
      <alignment horizontal="left" vertical="center"/>
    </xf>
    <xf numFmtId="0" fontId="0" fillId="0" borderId="14" xfId="0" applyFill="1" applyBorder="1" applyAlignment="1">
      <alignment horizontal="left" vertical="center"/>
    </xf>
    <xf numFmtId="164" fontId="0" fillId="0" borderId="46" xfId="0" applyNumberFormat="1" applyFill="1" applyBorder="1" applyAlignment="1">
      <alignment wrapText="1"/>
    </xf>
    <xf numFmtId="1" fontId="0" fillId="0" borderId="46" xfId="0" applyNumberFormat="1" applyFill="1" applyBorder="1" applyAlignment="1">
      <alignment horizontal="center"/>
    </xf>
    <xf numFmtId="164" fontId="0" fillId="0" borderId="46" xfId="0" applyNumberFormat="1" applyFill="1" applyBorder="1"/>
    <xf numFmtId="10" fontId="0" fillId="0" borderId="0" xfId="0" applyNumberFormat="1" applyFill="1" applyBorder="1" applyAlignment="1">
      <alignment horizontal="right"/>
    </xf>
    <xf numFmtId="0" fontId="0" fillId="0" borderId="34" xfId="0" applyFill="1" applyBorder="1" applyAlignment="1">
      <alignment horizontal="left" vertical="center"/>
    </xf>
    <xf numFmtId="1" fontId="4" fillId="3" borderId="0" xfId="0" applyNumberFormat="1" applyFont="1" applyFill="1" applyAlignment="1">
      <alignment horizontal="left"/>
    </xf>
    <xf numFmtId="1" fontId="5" fillId="3" borderId="0" xfId="0" applyNumberFormat="1" applyFont="1" applyFill="1" applyAlignment="1">
      <alignment horizontal="left"/>
    </xf>
    <xf numFmtId="0" fontId="15" fillId="3" borderId="0" xfId="0" applyFont="1" applyFill="1"/>
    <xf numFmtId="0" fontId="4" fillId="3" borderId="2" xfId="0" applyFont="1" applyFill="1" applyBorder="1" applyAlignment="1">
      <alignment horizontal="center" vertical="center"/>
    </xf>
    <xf numFmtId="0" fontId="4" fillId="3" borderId="0" xfId="0" applyFont="1" applyFill="1" applyAlignment="1">
      <alignment vertical="center"/>
    </xf>
    <xf numFmtId="0" fontId="6" fillId="3" borderId="0" xfId="0" applyFont="1" applyFill="1"/>
    <xf numFmtId="1" fontId="4" fillId="3" borderId="0" xfId="0" applyNumberFormat="1" applyFont="1" applyFill="1" applyAlignment="1">
      <alignment horizontal="center"/>
    </xf>
    <xf numFmtId="0" fontId="4" fillId="3" borderId="0" xfId="0" applyFont="1" applyFill="1"/>
    <xf numFmtId="3" fontId="4" fillId="3" borderId="0" xfId="0" applyNumberFormat="1" applyFont="1" applyFill="1"/>
    <xf numFmtId="10" fontId="4" fillId="3" borderId="0" xfId="0" applyNumberFormat="1" applyFont="1" applyFill="1"/>
    <xf numFmtId="0" fontId="7" fillId="3" borderId="0" xfId="0" applyFont="1" applyFill="1"/>
    <xf numFmtId="1" fontId="4" fillId="3" borderId="0" xfId="0" applyNumberFormat="1" applyFont="1" applyFill="1" applyBorder="1" applyAlignment="1">
      <alignment wrapText="1"/>
    </xf>
    <xf numFmtId="1" fontId="7" fillId="3" borderId="0" xfId="0" applyNumberFormat="1" applyFont="1" applyFill="1" applyBorder="1" applyAlignment="1">
      <alignment horizontal="left"/>
    </xf>
    <xf numFmtId="165" fontId="7" fillId="3" borderId="0" xfId="0" applyNumberFormat="1" applyFont="1" applyFill="1" applyBorder="1" applyAlignment="1">
      <alignment horizontal="right"/>
    </xf>
    <xf numFmtId="0" fontId="7" fillId="3" borderId="0" xfId="0" applyFont="1" applyFill="1" applyBorder="1"/>
    <xf numFmtId="0" fontId="4" fillId="3" borderId="0" xfId="0" applyFont="1" applyFill="1" applyAlignment="1">
      <alignment horizontal="left"/>
    </xf>
    <xf numFmtId="0" fontId="4" fillId="3" borderId="0" xfId="0" applyFont="1" applyFill="1" applyBorder="1" applyAlignment="1">
      <alignment horizontal="left"/>
    </xf>
    <xf numFmtId="0" fontId="4" fillId="3" borderId="23" xfId="0" applyFont="1" applyFill="1" applyBorder="1" applyAlignment="1">
      <alignment horizontal="center" vertical="center"/>
    </xf>
    <xf numFmtId="0" fontId="4" fillId="3" borderId="2" xfId="0" applyFont="1" applyFill="1" applyBorder="1" applyAlignment="1">
      <alignment vertical="center" wrapText="1"/>
    </xf>
    <xf numFmtId="0" fontId="14" fillId="0" borderId="21" xfId="0" applyFont="1" applyFill="1" applyBorder="1" applyAlignment="1">
      <alignment horizontal="center" vertical="center" wrapText="1"/>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shrinkToFit="1"/>
    </xf>
    <xf numFmtId="4" fontId="0" fillId="0" borderId="0" xfId="0" applyNumberFormat="1" applyFill="1"/>
    <xf numFmtId="4" fontId="0" fillId="0" borderId="0" xfId="0" applyNumberFormat="1" applyFill="1" applyAlignment="1">
      <alignment horizontal="right"/>
    </xf>
    <xf numFmtId="4" fontId="4" fillId="0" borderId="22"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33" xfId="0" applyNumberFormat="1" applyFont="1" applyFill="1" applyBorder="1" applyAlignment="1">
      <alignment vertical="center"/>
    </xf>
    <xf numFmtId="4" fontId="6" fillId="0" borderId="1" xfId="0" applyNumberFormat="1" applyFont="1" applyFill="1" applyBorder="1" applyAlignment="1">
      <alignment vertical="center"/>
    </xf>
    <xf numFmtId="4" fontId="4" fillId="0" borderId="36" xfId="0" applyNumberFormat="1" applyFont="1" applyFill="1" applyBorder="1" applyAlignment="1">
      <alignment vertical="center"/>
    </xf>
    <xf numFmtId="1" fontId="13" fillId="0" borderId="14" xfId="0" applyNumberFormat="1" applyFont="1" applyFill="1" applyBorder="1" applyAlignment="1">
      <alignment horizontal="center"/>
    </xf>
    <xf numFmtId="164" fontId="13" fillId="0" borderId="14" xfId="0" applyNumberFormat="1" applyFont="1" applyFill="1" applyBorder="1"/>
    <xf numFmtId="0" fontId="13" fillId="0" borderId="14" xfId="0" applyFont="1" applyFill="1" applyBorder="1"/>
    <xf numFmtId="0" fontId="6" fillId="0" borderId="34"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xf numFmtId="0" fontId="6" fillId="0" borderId="48" xfId="0" applyFont="1" applyFill="1" applyBorder="1"/>
    <xf numFmtId="1" fontId="6" fillId="0" borderId="31" xfId="0" applyNumberFormat="1" applyFont="1" applyFill="1" applyBorder="1" applyAlignment="1">
      <alignment horizontal="center"/>
    </xf>
    <xf numFmtId="164" fontId="6" fillId="0" borderId="31" xfId="0" applyNumberFormat="1" applyFont="1" applyFill="1" applyBorder="1"/>
    <xf numFmtId="0" fontId="6" fillId="0" borderId="31" xfId="0" applyFont="1" applyFill="1" applyBorder="1"/>
    <xf numFmtId="0" fontId="2" fillId="0" borderId="0" xfId="0" applyFont="1" applyAlignment="1"/>
    <xf numFmtId="0" fontId="4" fillId="4" borderId="0" xfId="0" applyFont="1" applyFill="1"/>
    <xf numFmtId="0" fontId="0" fillId="0" borderId="0" xfId="0" applyFill="1" applyAlignment="1">
      <alignment horizontal="right"/>
    </xf>
    <xf numFmtId="1" fontId="2" fillId="0" borderId="23" xfId="0" applyNumberFormat="1" applyFont="1" applyFill="1" applyBorder="1" applyAlignment="1">
      <alignment horizontal="center"/>
    </xf>
    <xf numFmtId="1" fontId="2" fillId="0" borderId="2" xfId="0" applyNumberFormat="1" applyFont="1" applyFill="1" applyBorder="1" applyAlignment="1">
      <alignment horizontal="center"/>
    </xf>
    <xf numFmtId="164" fontId="2" fillId="0" borderId="2" xfId="0" applyNumberFormat="1" applyFont="1" applyFill="1" applyBorder="1"/>
    <xf numFmtId="3" fontId="4" fillId="0" borderId="2" xfId="0" applyNumberFormat="1" applyFont="1" applyFill="1" applyBorder="1"/>
    <xf numFmtId="4" fontId="4" fillId="0" borderId="22" xfId="0" applyNumberFormat="1" applyFont="1" applyFill="1" applyBorder="1"/>
    <xf numFmtId="0" fontId="2" fillId="0" borderId="0" xfId="0" applyFont="1" applyFill="1" applyBorder="1"/>
    <xf numFmtId="0" fontId="2" fillId="0" borderId="2" xfId="0" applyFont="1" applyFill="1" applyBorder="1"/>
    <xf numFmtId="0" fontId="23" fillId="3" borderId="0" xfId="0" applyFont="1" applyFill="1"/>
    <xf numFmtId="0" fontId="2" fillId="0" borderId="0" xfId="0" applyFont="1" applyFill="1"/>
    <xf numFmtId="1" fontId="4" fillId="0" borderId="0" xfId="0" applyNumberFormat="1" applyFont="1" applyFill="1" applyAlignment="1">
      <alignment horizontal="center"/>
    </xf>
    <xf numFmtId="10" fontId="4" fillId="0" borderId="0" xfId="0" applyNumberFormat="1" applyFont="1" applyFill="1"/>
    <xf numFmtId="3" fontId="4" fillId="0" borderId="31" xfId="0" applyNumberFormat="1" applyFont="1" applyFill="1" applyBorder="1" applyAlignment="1">
      <alignment vertical="center"/>
    </xf>
    <xf numFmtId="3" fontId="4" fillId="0" borderId="2" xfId="0" applyNumberFormat="1" applyFont="1" applyFill="1" applyBorder="1" applyAlignment="1"/>
    <xf numFmtId="4" fontId="4" fillId="3" borderId="22" xfId="0" applyNumberFormat="1" applyFont="1" applyFill="1" applyBorder="1" applyAlignment="1">
      <alignment vertical="center"/>
    </xf>
    <xf numFmtId="3" fontId="4" fillId="3" borderId="2" xfId="0" applyNumberFormat="1" applyFont="1" applyFill="1" applyBorder="1" applyAlignment="1">
      <alignment horizontal="right" vertical="center"/>
    </xf>
    <xf numFmtId="0" fontId="2" fillId="0" borderId="2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4" fillId="0" borderId="22" xfId="0" applyNumberFormat="1" applyFont="1" applyFill="1" applyBorder="1" applyAlignment="1">
      <alignment vertical="center"/>
    </xf>
    <xf numFmtId="0" fontId="2" fillId="0" borderId="0" xfId="0" applyNumberFormat="1" applyFont="1" applyFill="1" applyBorder="1" applyAlignment="1">
      <alignment vertical="center"/>
    </xf>
    <xf numFmtId="169" fontId="0" fillId="0" borderId="0" xfId="0" applyNumberFormat="1" applyFill="1" applyAlignment="1">
      <alignment horizontal="right"/>
    </xf>
    <xf numFmtId="1" fontId="4" fillId="0" borderId="0" xfId="0" applyNumberFormat="1" applyFont="1" applyFill="1" applyAlignment="1">
      <alignment horizontal="left"/>
    </xf>
    <xf numFmtId="1" fontId="5" fillId="0" borderId="0" xfId="0" applyNumberFormat="1" applyFont="1" applyFill="1" applyAlignment="1">
      <alignment horizontal="left"/>
    </xf>
    <xf numFmtId="3" fontId="4" fillId="0" borderId="22" xfId="0" applyNumberFormat="1" applyFont="1" applyFill="1" applyBorder="1"/>
    <xf numFmtId="1" fontId="2" fillId="0" borderId="2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64" fontId="2" fillId="0" borderId="2" xfId="0" applyNumberFormat="1" applyFont="1" applyFill="1" applyBorder="1" applyAlignment="1">
      <alignment vertical="center"/>
    </xf>
    <xf numFmtId="0" fontId="2" fillId="0" borderId="2" xfId="0" applyFont="1" applyFill="1" applyBorder="1" applyAlignment="1">
      <alignment vertical="center"/>
    </xf>
    <xf numFmtId="3" fontId="4" fillId="0" borderId="22" xfId="0" applyNumberFormat="1" applyFont="1" applyFill="1" applyBorder="1" applyAlignment="1">
      <alignment vertical="center"/>
    </xf>
    <xf numFmtId="0" fontId="2" fillId="0" borderId="0" xfId="0" applyFont="1" applyFill="1" applyBorder="1" applyAlignment="1">
      <alignment vertical="center"/>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64" fontId="2" fillId="0" borderId="31" xfId="0" applyNumberFormat="1" applyFont="1" applyFill="1" applyBorder="1"/>
    <xf numFmtId="0" fontId="2" fillId="0" borderId="31" xfId="0" applyFont="1" applyFill="1" applyBorder="1"/>
    <xf numFmtId="3" fontId="4" fillId="0" borderId="24" xfId="0" applyNumberFormat="1" applyFont="1" applyFill="1" applyBorder="1"/>
    <xf numFmtId="3" fontId="2" fillId="0" borderId="0" xfId="0" applyNumberFormat="1" applyFont="1" applyFill="1" applyBorder="1"/>
    <xf numFmtId="1" fontId="2" fillId="0" borderId="47" xfId="0" applyNumberFormat="1" applyFont="1" applyFill="1" applyBorder="1" applyAlignment="1">
      <alignment horizontal="center"/>
    </xf>
    <xf numFmtId="3" fontId="4" fillId="0" borderId="29" xfId="0" applyNumberFormat="1" applyFont="1" applyFill="1" applyBorder="1"/>
    <xf numFmtId="1" fontId="2" fillId="0" borderId="48" xfId="0" applyNumberFormat="1" applyFont="1" applyFill="1" applyBorder="1" applyAlignment="1">
      <alignment horizontal="center"/>
    </xf>
    <xf numFmtId="3" fontId="4" fillId="0" borderId="0" xfId="0" applyNumberFormat="1" applyFont="1" applyFill="1" applyBorder="1"/>
    <xf numFmtId="166" fontId="2" fillId="0" borderId="0" xfId="0" applyNumberFormat="1" applyFont="1" applyFill="1" applyBorder="1" applyAlignment="1" applyProtection="1">
      <alignment horizontal="left" wrapText="1"/>
      <protection hidden="1"/>
    </xf>
    <xf numFmtId="166" fontId="2" fillId="0" borderId="0" xfId="0" applyNumberFormat="1" applyFont="1" applyFill="1" applyBorder="1" applyAlignment="1" applyProtection="1">
      <alignment horizontal="left" vertical="center" wrapText="1"/>
      <protection hidden="1"/>
    </xf>
    <xf numFmtId="166" fontId="2" fillId="0" borderId="46" xfId="0" applyNumberFormat="1" applyFont="1" applyFill="1" applyBorder="1" applyAlignment="1" applyProtection="1">
      <alignment horizontal="left" vertical="center" wrapText="1"/>
      <protection hidden="1"/>
    </xf>
    <xf numFmtId="1" fontId="2" fillId="0" borderId="46" xfId="0" applyNumberFormat="1" applyFont="1" applyFill="1" applyBorder="1" applyAlignment="1">
      <alignment horizontal="center" vertical="center"/>
    </xf>
    <xf numFmtId="164" fontId="2" fillId="0" borderId="46" xfId="0" applyNumberFormat="1" applyFont="1" applyFill="1" applyBorder="1" applyAlignment="1">
      <alignment vertical="center"/>
    </xf>
    <xf numFmtId="0" fontId="2" fillId="0" borderId="46" xfId="0" applyFont="1" applyFill="1" applyBorder="1" applyAlignment="1">
      <alignment vertical="center"/>
    </xf>
    <xf numFmtId="3" fontId="4" fillId="0" borderId="46" xfId="0" applyNumberFormat="1" applyFont="1" applyFill="1" applyBorder="1"/>
    <xf numFmtId="166" fontId="2" fillId="0" borderId="0" xfId="0" applyNumberFormat="1" applyFont="1" applyFill="1" applyBorder="1" applyAlignment="1" applyProtection="1">
      <alignment horizontal="left" wrapText="1"/>
      <protection locked="0"/>
    </xf>
    <xf numFmtId="164" fontId="2" fillId="0" borderId="49" xfId="0" applyNumberFormat="1" applyFont="1" applyFill="1" applyBorder="1"/>
    <xf numFmtId="0" fontId="2" fillId="0" borderId="2" xfId="2" applyFont="1" applyFill="1" applyBorder="1" applyAlignment="1" applyProtection="1">
      <alignment wrapText="1"/>
      <protection hidden="1"/>
    </xf>
    <xf numFmtId="164" fontId="2" fillId="0" borderId="31" xfId="0" applyNumberFormat="1" applyFont="1" applyFill="1" applyBorder="1" applyAlignment="1">
      <alignment wrapText="1"/>
    </xf>
    <xf numFmtId="4" fontId="4" fillId="0" borderId="24" xfId="0" applyNumberFormat="1" applyFont="1" applyFill="1" applyBorder="1" applyAlignment="1">
      <alignment vertical="center"/>
    </xf>
    <xf numFmtId="1" fontId="2" fillId="0" borderId="0" xfId="0" applyNumberFormat="1" applyFont="1" applyFill="1" applyBorder="1" applyAlignment="1">
      <alignment horizontal="center"/>
    </xf>
    <xf numFmtId="164" fontId="2" fillId="0" borderId="0" xfId="0" applyNumberFormat="1" applyFont="1" applyFill="1" applyBorder="1"/>
    <xf numFmtId="3" fontId="6" fillId="0" borderId="33" xfId="0" applyNumberFormat="1" applyFont="1" applyFill="1" applyBorder="1"/>
    <xf numFmtId="0" fontId="0" fillId="0" borderId="0" xfId="0" applyFill="1" applyAlignment="1">
      <alignment horizontal="right"/>
    </xf>
    <xf numFmtId="0" fontId="11" fillId="5" borderId="8" xfId="0" applyFont="1" applyFill="1" applyBorder="1"/>
    <xf numFmtId="0" fontId="11" fillId="5" borderId="17" xfId="0" applyFont="1" applyFill="1" applyBorder="1"/>
    <xf numFmtId="0" fontId="11" fillId="5" borderId="10" xfId="0" applyFont="1" applyFill="1" applyBorder="1" applyAlignment="1">
      <alignment horizontal="center" vertical="center"/>
    </xf>
    <xf numFmtId="0" fontId="12" fillId="5" borderId="19" xfId="0" applyFont="1" applyFill="1" applyBorder="1" applyAlignment="1">
      <alignment horizontal="center" vertical="center"/>
    </xf>
    <xf numFmtId="0" fontId="14" fillId="5" borderId="41" xfId="0" applyFont="1" applyFill="1" applyBorder="1" applyAlignment="1">
      <alignment horizontal="center" vertical="center" wrapText="1"/>
    </xf>
    <xf numFmtId="0" fontId="14" fillId="5" borderId="41" xfId="0" applyNumberFormat="1" applyFont="1" applyFill="1" applyBorder="1" applyAlignment="1">
      <alignment horizontal="center" vertical="center" wrapText="1"/>
    </xf>
    <xf numFmtId="3" fontId="7" fillId="5" borderId="38" xfId="0" applyNumberFormat="1" applyFont="1" applyFill="1" applyBorder="1" applyAlignment="1">
      <alignment horizontal="right"/>
    </xf>
    <xf numFmtId="166" fontId="6" fillId="5" borderId="41" xfId="0" applyNumberFormat="1" applyFont="1" applyFill="1" applyBorder="1"/>
    <xf numFmtId="1" fontId="0" fillId="5" borderId="28" xfId="0" applyNumberFormat="1" applyFill="1" applyBorder="1" applyAlignment="1">
      <alignment horizontal="center" vertical="center" wrapText="1"/>
    </xf>
    <xf numFmtId="1" fontId="0" fillId="5" borderId="14"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14" fillId="5" borderId="33" xfId="0" applyFont="1" applyFill="1" applyBorder="1" applyAlignment="1">
      <alignment horizontal="center" vertical="center" wrapText="1"/>
    </xf>
    <xf numFmtId="1" fontId="0" fillId="5" borderId="25" xfId="0" applyNumberFormat="1" applyFill="1" applyBorder="1" applyAlignment="1">
      <alignment horizontal="center" vertical="center" wrapText="1"/>
    </xf>
    <xf numFmtId="1" fontId="0" fillId="5" borderId="26" xfId="0" applyNumberFormat="1" applyFill="1" applyBorder="1" applyAlignment="1">
      <alignment horizontal="center" vertical="center" wrapText="1"/>
    </xf>
    <xf numFmtId="164" fontId="0" fillId="5" borderId="26" xfId="0" applyNumberFormat="1" applyFill="1" applyBorder="1" applyAlignment="1">
      <alignment horizontal="center" vertical="center" wrapText="1"/>
    </xf>
    <xf numFmtId="0" fontId="0" fillId="5" borderId="26" xfId="0" applyFill="1" applyBorder="1" applyAlignment="1">
      <alignment horizontal="center" vertical="center" wrapText="1"/>
    </xf>
    <xf numFmtId="0" fontId="14" fillId="5" borderId="27" xfId="0" applyFont="1" applyFill="1" applyBorder="1" applyAlignment="1">
      <alignment horizontal="center" vertical="center" wrapText="1"/>
    </xf>
    <xf numFmtId="0" fontId="6" fillId="5" borderId="48" xfId="0" applyFont="1" applyFill="1" applyBorder="1"/>
    <xf numFmtId="1" fontId="6" fillId="5" borderId="31" xfId="0" applyNumberFormat="1" applyFont="1" applyFill="1" applyBorder="1" applyAlignment="1">
      <alignment horizontal="center"/>
    </xf>
    <xf numFmtId="164" fontId="6" fillId="5" borderId="31" xfId="0" applyNumberFormat="1" applyFont="1" applyFill="1" applyBorder="1"/>
    <xf numFmtId="0" fontId="6" fillId="5" borderId="31" xfId="0" applyFont="1" applyFill="1" applyBorder="1"/>
    <xf numFmtId="3" fontId="6" fillId="5" borderId="32" xfId="0" applyNumberFormat="1" applyFont="1" applyFill="1" applyBorder="1"/>
    <xf numFmtId="0" fontId="4" fillId="5" borderId="0" xfId="0" applyFont="1" applyFill="1"/>
    <xf numFmtId="0" fontId="6" fillId="5" borderId="50" xfId="0" applyFont="1" applyFill="1" applyBorder="1"/>
    <xf numFmtId="1" fontId="6" fillId="5" borderId="26" xfId="0" applyNumberFormat="1" applyFont="1" applyFill="1" applyBorder="1" applyAlignment="1">
      <alignment horizontal="center"/>
    </xf>
    <xf numFmtId="164" fontId="6" fillId="5" borderId="26" xfId="0" applyNumberFormat="1" applyFont="1" applyFill="1" applyBorder="1"/>
    <xf numFmtId="0" fontId="6" fillId="5" borderId="26" xfId="0" applyFont="1" applyFill="1" applyBorder="1"/>
    <xf numFmtId="3" fontId="6" fillId="5" borderId="65" xfId="0" applyNumberFormat="1" applyFont="1" applyFill="1" applyBorder="1"/>
    <xf numFmtId="0" fontId="6" fillId="5" borderId="25" xfId="0" applyFont="1" applyFill="1" applyBorder="1"/>
    <xf numFmtId="0" fontId="4" fillId="5" borderId="0" xfId="0" applyFont="1" applyFill="1" applyBorder="1"/>
    <xf numFmtId="0" fontId="0" fillId="5" borderId="0" xfId="0" applyFill="1"/>
    <xf numFmtId="1" fontId="13" fillId="5" borderId="31" xfId="0" applyNumberFormat="1" applyFont="1" applyFill="1" applyBorder="1" applyAlignment="1">
      <alignment horizontal="center"/>
    </xf>
    <xf numFmtId="0" fontId="13" fillId="5" borderId="31" xfId="0" applyFont="1" applyFill="1" applyBorder="1"/>
    <xf numFmtId="0" fontId="2" fillId="5" borderId="0" xfId="0" applyFont="1" applyFill="1" applyBorder="1"/>
    <xf numFmtId="1" fontId="27" fillId="0" borderId="0" xfId="0" applyNumberFormat="1" applyFont="1" applyFill="1" applyAlignment="1">
      <alignment horizontal="left"/>
    </xf>
    <xf numFmtId="0" fontId="22" fillId="5" borderId="25" xfId="0" applyFont="1" applyFill="1" applyBorder="1" applyAlignment="1">
      <alignment horizontal="center" vertical="center"/>
    </xf>
    <xf numFmtId="0" fontId="22" fillId="5" borderId="26" xfId="0" applyFont="1" applyFill="1" applyBorder="1" applyAlignment="1">
      <alignment vertical="center"/>
    </xf>
    <xf numFmtId="0" fontId="22" fillId="5" borderId="26" xfId="0" applyFont="1" applyFill="1" applyBorder="1" applyAlignment="1">
      <alignment horizontal="center" vertical="center"/>
    </xf>
    <xf numFmtId="3" fontId="2" fillId="5" borderId="26" xfId="0" applyNumberFormat="1" applyFont="1" applyFill="1" applyBorder="1" applyAlignment="1">
      <alignment horizontal="center" vertical="center" wrapText="1"/>
    </xf>
    <xf numFmtId="0" fontId="14" fillId="5" borderId="26" xfId="0" applyFont="1" applyFill="1" applyBorder="1" applyAlignment="1">
      <alignment horizontal="center" vertical="center" wrapText="1"/>
    </xf>
    <xf numFmtId="4" fontId="22" fillId="5" borderId="27" xfId="0" applyNumberFormat="1" applyFont="1" applyFill="1" applyBorder="1" applyAlignment="1">
      <alignment horizontal="center" vertical="center"/>
    </xf>
    <xf numFmtId="0" fontId="22" fillId="5" borderId="28"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4" xfId="0" applyFont="1" applyFill="1" applyBorder="1" applyAlignment="1">
      <alignment horizontal="center" vertical="center" wrapText="1"/>
    </xf>
    <xf numFmtId="168" fontId="23" fillId="5" borderId="25" xfId="0" applyNumberFormat="1" applyFont="1" applyFill="1" applyBorder="1" applyAlignment="1">
      <alignment horizontal="left"/>
    </xf>
    <xf numFmtId="0" fontId="23" fillId="5" borderId="26" xfId="0" applyFont="1" applyFill="1" applyBorder="1" applyAlignment="1">
      <alignment horizontal="center"/>
    </xf>
    <xf numFmtId="0" fontId="23" fillId="5" borderId="26" xfId="0" applyFont="1" applyFill="1" applyBorder="1"/>
    <xf numFmtId="3" fontId="23" fillId="5" borderId="31" xfId="0" applyNumberFormat="1" applyFont="1" applyFill="1" applyBorder="1" applyAlignment="1"/>
    <xf numFmtId="3" fontId="23" fillId="5" borderId="26" xfId="0" applyNumberFormat="1" applyFont="1" applyFill="1" applyBorder="1" applyAlignment="1"/>
    <xf numFmtId="4" fontId="23" fillId="5" borderId="24" xfId="1" applyNumberFormat="1" applyFont="1" applyFill="1" applyBorder="1" applyAlignment="1">
      <alignment vertical="center" shrinkToFit="1"/>
    </xf>
    <xf numFmtId="3" fontId="7" fillId="5" borderId="26" xfId="0" applyNumberFormat="1" applyFont="1" applyFill="1" applyBorder="1" applyAlignment="1"/>
    <xf numFmtId="4" fontId="6" fillId="5" borderId="27" xfId="0" applyNumberFormat="1" applyFont="1" applyFill="1" applyBorder="1" applyAlignment="1">
      <alignment vertical="center"/>
    </xf>
    <xf numFmtId="4" fontId="14" fillId="5" borderId="24" xfId="0" applyNumberFormat="1" applyFont="1" applyFill="1" applyBorder="1" applyAlignment="1">
      <alignment horizontal="center" vertical="center"/>
    </xf>
    <xf numFmtId="3" fontId="24" fillId="5" borderId="35" xfId="0" applyNumberFormat="1" applyFont="1" applyFill="1" applyBorder="1"/>
    <xf numFmtId="4" fontId="6" fillId="5" borderId="35" xfId="0" applyNumberFormat="1" applyFont="1" applyFill="1" applyBorder="1" applyAlignment="1">
      <alignment vertical="center"/>
    </xf>
    <xf numFmtId="0" fontId="25" fillId="5" borderId="0" xfId="0" applyFont="1" applyFill="1"/>
    <xf numFmtId="0" fontId="7" fillId="5" borderId="35" xfId="0" applyFont="1" applyFill="1" applyBorder="1"/>
    <xf numFmtId="3" fontId="7" fillId="5" borderId="35" xfId="0" applyNumberFormat="1" applyFont="1" applyFill="1" applyBorder="1"/>
    <xf numFmtId="0" fontId="22" fillId="5" borderId="26" xfId="0" applyFont="1" applyFill="1" applyBorder="1" applyAlignment="1">
      <alignment horizontal="center" vertical="center" wrapText="1"/>
    </xf>
    <xf numFmtId="1" fontId="2" fillId="5" borderId="53" xfId="0" applyNumberFormat="1" applyFont="1" applyFill="1" applyBorder="1" applyAlignment="1">
      <alignment horizontal="center"/>
    </xf>
    <xf numFmtId="3" fontId="6" fillId="5" borderId="26" xfId="0" applyNumberFormat="1" applyFont="1" applyFill="1" applyBorder="1"/>
    <xf numFmtId="4" fontId="6" fillId="5" borderId="27" xfId="0" applyNumberFormat="1" applyFont="1" applyFill="1" applyBorder="1"/>
    <xf numFmtId="0" fontId="6" fillId="5" borderId="0" xfId="0" applyFont="1" applyFill="1"/>
    <xf numFmtId="166" fontId="13" fillId="0" borderId="49" xfId="0" applyNumberFormat="1" applyFont="1" applyBorder="1" applyAlignment="1">
      <alignment horizontal="center"/>
    </xf>
    <xf numFmtId="1" fontId="4" fillId="3" borderId="0" xfId="0" applyNumberFormat="1" applyFont="1" applyFill="1" applyAlignment="1">
      <alignment horizontal="left" wrapText="1"/>
    </xf>
    <xf numFmtId="3" fontId="2" fillId="3" borderId="0" xfId="0" applyNumberFormat="1" applyFont="1" applyFill="1"/>
    <xf numFmtId="10" fontId="2" fillId="3" borderId="0" xfId="0" applyNumberFormat="1" applyFont="1" applyFill="1"/>
    <xf numFmtId="0" fontId="2" fillId="3" borderId="0" xfId="0" applyFont="1" applyFill="1"/>
    <xf numFmtId="0" fontId="2" fillId="4" borderId="0" xfId="0" applyFont="1" applyFill="1"/>
    <xf numFmtId="1" fontId="2" fillId="3" borderId="0" xfId="0" applyNumberFormat="1" applyFont="1" applyFill="1" applyAlignment="1">
      <alignment horizontal="center"/>
    </xf>
    <xf numFmtId="1" fontId="2" fillId="5" borderId="25" xfId="0" applyNumberFormat="1" applyFont="1" applyFill="1" applyBorder="1" applyAlignment="1">
      <alignment horizontal="center" vertical="center" wrapText="1"/>
    </xf>
    <xf numFmtId="1" fontId="2" fillId="5" borderId="26"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10" fontId="2" fillId="5" borderId="51" xfId="0" applyNumberFormat="1" applyFont="1" applyFill="1" applyBorder="1" applyAlignment="1">
      <alignment horizontal="center" vertical="center" wrapText="1"/>
    </xf>
    <xf numFmtId="1" fontId="2" fillId="5" borderId="30" xfId="0" applyNumberFormat="1" applyFont="1" applyFill="1" applyBorder="1" applyAlignment="1">
      <alignment horizontal="center"/>
    </xf>
    <xf numFmtId="1" fontId="2" fillId="5" borderId="31" xfId="0" applyNumberFormat="1" applyFont="1" applyFill="1" applyBorder="1" applyAlignment="1">
      <alignment horizontal="center"/>
    </xf>
    <xf numFmtId="3" fontId="2" fillId="5" borderId="52" xfId="0" applyNumberFormat="1" applyFont="1" applyFill="1" applyBorder="1" applyAlignment="1">
      <alignment horizontal="center"/>
    </xf>
    <xf numFmtId="3" fontId="4" fillId="3" borderId="2" xfId="0" applyNumberFormat="1" applyFont="1" applyFill="1" applyBorder="1"/>
    <xf numFmtId="1" fontId="2" fillId="3" borderId="23"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2" xfId="0" applyFont="1" applyFill="1" applyBorder="1"/>
    <xf numFmtId="0" fontId="2" fillId="4" borderId="0" xfId="0" applyFont="1" applyFill="1" applyBorder="1"/>
    <xf numFmtId="0" fontId="2" fillId="3" borderId="0" xfId="0" applyFont="1" applyFill="1" applyBorder="1" applyAlignment="1">
      <alignment wrapText="1"/>
    </xf>
    <xf numFmtId="0" fontId="6" fillId="3" borderId="0" xfId="0" applyFont="1" applyFill="1" applyAlignment="1">
      <alignment horizontal="left"/>
    </xf>
    <xf numFmtId="165" fontId="4" fillId="3" borderId="0" xfId="0" applyNumberFormat="1" applyFont="1" applyFill="1" applyBorder="1" applyAlignment="1">
      <alignment horizontal="right"/>
    </xf>
    <xf numFmtId="0" fontId="28" fillId="3" borderId="0" xfId="0" applyFont="1" applyFill="1" applyBorder="1"/>
    <xf numFmtId="1" fontId="7" fillId="3" borderId="0" xfId="0" applyNumberFormat="1" applyFont="1" applyFill="1"/>
    <xf numFmtId="0" fontId="2" fillId="3" borderId="0" xfId="0" applyFont="1" applyFill="1" applyAlignment="1">
      <alignment wrapText="1"/>
    </xf>
    <xf numFmtId="1" fontId="2" fillId="4" borderId="0" xfId="0" applyNumberFormat="1" applyFont="1" applyFill="1" applyAlignment="1">
      <alignment horizontal="center"/>
    </xf>
    <xf numFmtId="3" fontId="2" fillId="4" borderId="0" xfId="0" applyNumberFormat="1" applyFont="1" applyFill="1"/>
    <xf numFmtId="10" fontId="2" fillId="4" borderId="0" xfId="0" applyNumberFormat="1" applyFont="1" applyFill="1"/>
    <xf numFmtId="1" fontId="6" fillId="3" borderId="0" xfId="0" applyNumberFormat="1" applyFont="1" applyFill="1" applyAlignment="1">
      <alignment horizontal="left"/>
    </xf>
    <xf numFmtId="1" fontId="6" fillId="3" borderId="1" xfId="0" applyNumberFormat="1" applyFont="1" applyFill="1" applyBorder="1" applyAlignment="1">
      <alignment horizontal="left"/>
    </xf>
    <xf numFmtId="1" fontId="6" fillId="3" borderId="1" xfId="0" applyNumberFormat="1" applyFont="1" applyFill="1" applyBorder="1" applyAlignment="1">
      <alignment horizontal="center"/>
    </xf>
    <xf numFmtId="0" fontId="6" fillId="3" borderId="1" xfId="0" applyFont="1" applyFill="1" applyBorder="1"/>
    <xf numFmtId="3" fontId="29" fillId="0" borderId="0" xfId="0" applyNumberFormat="1" applyFont="1" applyFill="1"/>
    <xf numFmtId="0" fontId="14" fillId="5" borderId="41" xfId="0" applyNumberFormat="1" applyFont="1" applyFill="1" applyBorder="1" applyAlignment="1">
      <alignment horizontal="center" wrapText="1"/>
    </xf>
    <xf numFmtId="0" fontId="14" fillId="5" borderId="41" xfId="0" applyFont="1" applyFill="1" applyBorder="1" applyAlignment="1">
      <alignment horizontal="center" wrapText="1"/>
    </xf>
    <xf numFmtId="166" fontId="4" fillId="0" borderId="5" xfId="0" applyNumberFormat="1" applyFont="1" applyFill="1" applyBorder="1"/>
    <xf numFmtId="0" fontId="2" fillId="0" borderId="2" xfId="0" applyFont="1" applyFill="1" applyBorder="1" applyAlignment="1">
      <alignment wrapText="1"/>
    </xf>
    <xf numFmtId="1" fontId="5" fillId="3" borderId="0" xfId="0" applyNumberFormat="1" applyFont="1" applyFill="1" applyBorder="1" applyAlignment="1">
      <alignment horizontal="left"/>
    </xf>
    <xf numFmtId="165" fontId="4" fillId="3" borderId="0" xfId="0" applyNumberFormat="1" applyFont="1" applyFill="1" applyBorder="1" applyAlignment="1">
      <alignment horizontal="right"/>
    </xf>
    <xf numFmtId="0" fontId="30" fillId="0" borderId="0" xfId="0" applyFont="1" applyFill="1" applyAlignment="1"/>
    <xf numFmtId="4" fontId="6" fillId="5" borderId="35" xfId="0" applyNumberFormat="1" applyFont="1" applyFill="1" applyBorder="1" applyAlignment="1"/>
    <xf numFmtId="0" fontId="10" fillId="0" borderId="0" xfId="0" applyFont="1" applyFill="1" applyAlignment="1">
      <alignment horizontal="left"/>
    </xf>
    <xf numFmtId="0" fontId="21" fillId="0" borderId="0" xfId="0" applyFont="1" applyFill="1" applyAlignment="1">
      <alignment horizontal="left"/>
    </xf>
    <xf numFmtId="0" fontId="14" fillId="5" borderId="0" xfId="0" applyFont="1" applyFill="1"/>
    <xf numFmtId="0" fontId="6" fillId="5" borderId="37" xfId="0" applyFont="1" applyFill="1" applyBorder="1"/>
    <xf numFmtId="0" fontId="6" fillId="5" borderId="38" xfId="0" applyFont="1" applyFill="1" applyBorder="1"/>
    <xf numFmtId="166" fontId="6" fillId="5" borderId="39" xfId="0" applyNumberFormat="1" applyFont="1" applyFill="1" applyBorder="1" applyAlignment="1">
      <alignment horizontal="center"/>
    </xf>
    <xf numFmtId="166" fontId="6" fillId="5" borderId="40" xfId="0" applyNumberFormat="1" applyFont="1" applyFill="1" applyBorder="1" applyAlignment="1">
      <alignment horizontal="center"/>
    </xf>
    <xf numFmtId="166" fontId="4" fillId="3" borderId="2" xfId="0" applyNumberFormat="1" applyFont="1" applyFill="1" applyBorder="1"/>
    <xf numFmtId="0" fontId="31" fillId="0" borderId="0" xfId="0" applyFont="1" applyFill="1"/>
    <xf numFmtId="166" fontId="4" fillId="0" borderId="2" xfId="0" applyNumberFormat="1" applyFont="1" applyFill="1" applyBorder="1" applyAlignment="1"/>
    <xf numFmtId="0" fontId="2" fillId="3" borderId="0" xfId="0" applyFont="1" applyFill="1" applyAlignment="1">
      <alignment horizontal="justify" wrapText="1"/>
    </xf>
    <xf numFmtId="0" fontId="2" fillId="3" borderId="0" xfId="0" applyFont="1" applyFill="1" applyAlignment="1">
      <alignment horizontal="justify"/>
    </xf>
    <xf numFmtId="0" fontId="2" fillId="3" borderId="0" xfId="0" applyFont="1" applyFill="1" applyBorder="1"/>
    <xf numFmtId="1" fontId="4" fillId="0" borderId="0" xfId="3" applyNumberFormat="1" applyFont="1" applyBorder="1" applyAlignment="1">
      <alignment horizontal="left" wrapText="1"/>
    </xf>
    <xf numFmtId="1" fontId="4" fillId="0" borderId="0" xfId="3" applyNumberFormat="1" applyFont="1" applyAlignment="1">
      <alignment horizontal="left"/>
    </xf>
    <xf numFmtId="1" fontId="4" fillId="0" borderId="0" xfId="3" applyNumberFormat="1" applyFont="1" applyBorder="1" applyAlignment="1">
      <alignment horizontal="left"/>
    </xf>
    <xf numFmtId="0" fontId="2" fillId="0" borderId="0" xfId="0" applyFont="1" applyAlignment="1">
      <alignment horizontal="justify"/>
    </xf>
    <xf numFmtId="165" fontId="4" fillId="3" borderId="0" xfId="0" applyNumberFormat="1" applyFont="1" applyFill="1" applyBorder="1" applyAlignment="1">
      <alignment horizontal="right"/>
    </xf>
    <xf numFmtId="0" fontId="4" fillId="3" borderId="0" xfId="0" applyFont="1" applyFill="1" applyAlignment="1">
      <alignment horizontal="justify" wrapText="1"/>
    </xf>
    <xf numFmtId="172" fontId="4" fillId="3" borderId="0" xfId="0" applyNumberFormat="1" applyFont="1" applyFill="1" applyAlignment="1">
      <alignment vertical="center"/>
    </xf>
    <xf numFmtId="3" fontId="4" fillId="3" borderId="2" xfId="0" applyNumberFormat="1" applyFont="1" applyFill="1" applyBorder="1" applyAlignment="1">
      <alignment vertical="center"/>
    </xf>
    <xf numFmtId="0" fontId="4" fillId="3" borderId="0" xfId="0" applyFont="1" applyFill="1" applyAlignment="1">
      <alignment horizontal="left" vertical="top"/>
    </xf>
    <xf numFmtId="0" fontId="4" fillId="3" borderId="0" xfId="0" applyFont="1" applyFill="1" applyAlignment="1">
      <alignment horizontal="justify"/>
    </xf>
    <xf numFmtId="165" fontId="6" fillId="3" borderId="0" xfId="0" applyNumberFormat="1" applyFont="1" applyFill="1" applyBorder="1" applyAlignment="1">
      <alignment horizontal="left"/>
    </xf>
    <xf numFmtId="3" fontId="4" fillId="3" borderId="0" xfId="0" applyNumberFormat="1" applyFont="1" applyFill="1" applyAlignment="1">
      <alignment horizontal="left" vertical="top"/>
    </xf>
    <xf numFmtId="3" fontId="4" fillId="3" borderId="0" xfId="0" applyNumberFormat="1" applyFont="1" applyFill="1" applyAlignment="1">
      <alignment horizontal="left"/>
    </xf>
    <xf numFmtId="10" fontId="4" fillId="3" borderId="0" xfId="0" applyNumberFormat="1" applyFont="1" applyFill="1" applyAlignment="1">
      <alignment horizontal="left"/>
    </xf>
    <xf numFmtId="1" fontId="4" fillId="3" borderId="0" xfId="3" applyNumberFormat="1" applyFont="1" applyFill="1" applyBorder="1" applyAlignment="1">
      <alignment horizontal="left" wrapText="1"/>
    </xf>
    <xf numFmtId="1" fontId="4" fillId="3" borderId="0" xfId="3" applyNumberFormat="1" applyFont="1" applyFill="1" applyAlignment="1">
      <alignment horizontal="left"/>
    </xf>
    <xf numFmtId="166" fontId="2" fillId="4" borderId="0" xfId="0" applyNumberFormat="1" applyFont="1" applyFill="1"/>
    <xf numFmtId="0" fontId="32" fillId="3" borderId="0" xfId="0" applyFont="1" applyFill="1" applyAlignment="1">
      <alignment horizontal="justify" wrapText="1"/>
    </xf>
    <xf numFmtId="3" fontId="4" fillId="3" borderId="5" xfId="0" applyNumberFormat="1" applyFont="1" applyFill="1" applyBorder="1"/>
    <xf numFmtId="3" fontId="8" fillId="3" borderId="5" xfId="0" applyNumberFormat="1" applyFont="1" applyFill="1" applyBorder="1"/>
    <xf numFmtId="3" fontId="6" fillId="3" borderId="6" xfId="0" applyNumberFormat="1" applyFont="1" applyFill="1" applyBorder="1" applyAlignment="1">
      <alignment horizontal="right"/>
    </xf>
    <xf numFmtId="3" fontId="6" fillId="3" borderId="5" xfId="0" applyNumberFormat="1" applyFont="1" applyFill="1" applyBorder="1" applyAlignment="1">
      <alignment horizontal="right"/>
    </xf>
    <xf numFmtId="3" fontId="6" fillId="3" borderId="7" xfId="0" applyNumberFormat="1" applyFont="1" applyFill="1" applyBorder="1" applyAlignment="1">
      <alignment horizontal="right"/>
    </xf>
    <xf numFmtId="1" fontId="7" fillId="3" borderId="0" xfId="0" applyNumberFormat="1" applyFont="1" applyFill="1" applyBorder="1" applyAlignment="1">
      <alignment horizontal="left" wrapText="1"/>
    </xf>
    <xf numFmtId="3" fontId="4" fillId="0" borderId="0" xfId="0" applyNumberFormat="1" applyFont="1" applyFill="1" applyAlignment="1">
      <alignment vertical="center"/>
    </xf>
    <xf numFmtId="3" fontId="0" fillId="5" borderId="0" xfId="0" applyNumberFormat="1" applyFill="1"/>
    <xf numFmtId="0" fontId="2" fillId="5" borderId="0" xfId="0" applyFont="1" applyFill="1"/>
    <xf numFmtId="0" fontId="4" fillId="0" borderId="0" xfId="0" applyFont="1" applyFill="1" applyAlignment="1">
      <alignment horizontal="left" vertical="center"/>
    </xf>
    <xf numFmtId="0" fontId="2" fillId="0" borderId="0" xfId="0" applyFont="1" applyAlignment="1">
      <alignmen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0" fillId="0" borderId="0" xfId="0" applyFill="1" applyAlignment="1">
      <alignment horizontal="right"/>
    </xf>
    <xf numFmtId="0" fontId="2" fillId="0" borderId="0" xfId="0" applyFont="1" applyBorder="1" applyAlignment="1">
      <alignment horizontal="justify"/>
    </xf>
    <xf numFmtId="1" fontId="4" fillId="0" borderId="2" xfId="0" applyNumberFormat="1" applyFont="1" applyFill="1" applyBorder="1" applyAlignment="1">
      <alignment horizontal="center"/>
    </xf>
    <xf numFmtId="0" fontId="0" fillId="0" borderId="67" xfId="0" applyFill="1" applyBorder="1" applyAlignment="1">
      <alignment horizontal="left" vertical="center"/>
    </xf>
    <xf numFmtId="164" fontId="6" fillId="5" borderId="68" xfId="0" applyNumberFormat="1" applyFont="1" applyFill="1" applyBorder="1"/>
    <xf numFmtId="0" fontId="4" fillId="0" borderId="0" xfId="0" applyFont="1" applyFill="1" applyBorder="1"/>
    <xf numFmtId="164" fontId="2" fillId="0" borderId="49" xfId="0" applyNumberFormat="1" applyFont="1" applyFill="1" applyBorder="1" applyAlignment="1">
      <alignment vertical="center"/>
    </xf>
    <xf numFmtId="164" fontId="2" fillId="0" borderId="69" xfId="0" applyNumberFormat="1" applyFont="1" applyFill="1" applyBorder="1"/>
    <xf numFmtId="3" fontId="4" fillId="0" borderId="32" xfId="0" applyNumberFormat="1" applyFont="1" applyFill="1" applyBorder="1"/>
    <xf numFmtId="164" fontId="0" fillId="5" borderId="68" xfId="0" applyNumberFormat="1" applyFill="1" applyBorder="1" applyAlignment="1">
      <alignment horizontal="center" vertical="center" wrapText="1"/>
    </xf>
    <xf numFmtId="164" fontId="13" fillId="5" borderId="69" xfId="0" applyNumberFormat="1" applyFont="1" applyFill="1" applyBorder="1"/>
    <xf numFmtId="165" fontId="2" fillId="4" borderId="0" xfId="0" applyNumberFormat="1" applyFont="1" applyFill="1"/>
    <xf numFmtId="173" fontId="2" fillId="4" borderId="0" xfId="0" applyNumberFormat="1" applyFont="1" applyFill="1"/>
    <xf numFmtId="173" fontId="2" fillId="0" borderId="0" xfId="0" applyNumberFormat="1" applyFont="1" applyFill="1"/>
    <xf numFmtId="173" fontId="6" fillId="5" borderId="0" xfId="0" applyNumberFormat="1" applyFont="1" applyFill="1"/>
    <xf numFmtId="173" fontId="0" fillId="0" borderId="0" xfId="0" applyNumberFormat="1" applyFill="1"/>
    <xf numFmtId="0" fontId="2" fillId="4" borderId="0" xfId="4" applyFont="1" applyFill="1"/>
    <xf numFmtId="10" fontId="2" fillId="4" borderId="0" xfId="4" applyNumberFormat="1" applyFont="1" applyFill="1"/>
    <xf numFmtId="3" fontId="2" fillId="4" borderId="0" xfId="4" applyNumberFormat="1" applyFont="1" applyFill="1"/>
    <xf numFmtId="1" fontId="2" fillId="4" borderId="0" xfId="4" applyNumberFormat="1" applyFont="1" applyFill="1" applyAlignment="1">
      <alignment horizontal="center"/>
    </xf>
    <xf numFmtId="0" fontId="2" fillId="3" borderId="0" xfId="4" applyFont="1" applyFill="1"/>
    <xf numFmtId="10" fontId="2" fillId="3" borderId="0" xfId="4" applyNumberFormat="1" applyFont="1" applyFill="1"/>
    <xf numFmtId="3" fontId="2" fillId="3" borderId="0" xfId="4" applyNumberFormat="1" applyFont="1" applyFill="1"/>
    <xf numFmtId="1" fontId="2" fillId="3" borderId="0" xfId="4" applyNumberFormat="1" applyFont="1" applyFill="1" applyAlignment="1">
      <alignment horizontal="center"/>
    </xf>
    <xf numFmtId="0" fontId="7" fillId="3" borderId="0" xfId="4" applyFont="1" applyFill="1"/>
    <xf numFmtId="0" fontId="4" fillId="3" borderId="0" xfId="4" applyFont="1" applyFill="1"/>
    <xf numFmtId="0" fontId="7" fillId="3" borderId="0" xfId="4" applyFont="1" applyFill="1" applyBorder="1"/>
    <xf numFmtId="165" fontId="7" fillId="3" borderId="0" xfId="4" applyNumberFormat="1" applyFont="1" applyFill="1" applyBorder="1" applyAlignment="1">
      <alignment horizontal="right"/>
    </xf>
    <xf numFmtId="1" fontId="7" fillId="3" borderId="0" xfId="4" applyNumberFormat="1" applyFont="1" applyFill="1" applyBorder="1" applyAlignment="1">
      <alignment horizontal="left" wrapText="1"/>
    </xf>
    <xf numFmtId="1" fontId="7" fillId="3" borderId="0" xfId="4" applyNumberFormat="1" applyFont="1" applyFill="1" applyBorder="1" applyAlignment="1">
      <alignment horizontal="left"/>
    </xf>
    <xf numFmtId="1" fontId="4" fillId="3" borderId="0" xfId="4" applyNumberFormat="1" applyFont="1" applyFill="1" applyAlignment="1">
      <alignment horizontal="left"/>
    </xf>
    <xf numFmtId="0" fontId="23" fillId="3" borderId="0" xfId="4" applyFont="1" applyFill="1"/>
    <xf numFmtId="0" fontId="28" fillId="3" borderId="0" xfId="4" applyFont="1" applyFill="1" applyBorder="1"/>
    <xf numFmtId="3" fontId="4" fillId="3" borderId="0" xfId="4" applyNumberFormat="1" applyFont="1" applyFill="1"/>
    <xf numFmtId="1" fontId="4" fillId="3" borderId="0" xfId="4" applyNumberFormat="1" applyFont="1" applyFill="1" applyAlignment="1">
      <alignment horizontal="center"/>
    </xf>
    <xf numFmtId="1" fontId="4" fillId="3" borderId="0" xfId="4" applyNumberFormat="1" applyFont="1" applyFill="1" applyBorder="1" applyAlignment="1">
      <alignment wrapText="1"/>
    </xf>
    <xf numFmtId="10" fontId="4" fillId="3" borderId="0" xfId="4" applyNumberFormat="1" applyFont="1" applyFill="1"/>
    <xf numFmtId="0" fontId="2" fillId="3" borderId="0" xfId="4" applyFont="1" applyFill="1" applyBorder="1" applyAlignment="1">
      <alignment wrapText="1"/>
    </xf>
    <xf numFmtId="0" fontId="6" fillId="5" borderId="0" xfId="4" applyFont="1" applyFill="1"/>
    <xf numFmtId="173" fontId="6" fillId="5" borderId="0" xfId="4" applyNumberFormat="1" applyFont="1" applyFill="1"/>
    <xf numFmtId="4" fontId="6" fillId="5" borderId="27" xfId="4" applyNumberFormat="1" applyFont="1" applyFill="1" applyBorder="1"/>
    <xf numFmtId="3" fontId="6" fillId="5" borderId="26" xfId="4" applyNumberFormat="1" applyFont="1" applyFill="1" applyBorder="1"/>
    <xf numFmtId="3" fontId="4" fillId="3" borderId="2" xfId="4" applyNumberFormat="1" applyFont="1" applyFill="1" applyBorder="1"/>
    <xf numFmtId="1" fontId="2" fillId="0" borderId="2" xfId="4" applyNumberFormat="1" applyFont="1" applyFill="1" applyBorder="1" applyAlignment="1">
      <alignment horizontal="center"/>
    </xf>
    <xf numFmtId="1" fontId="2" fillId="0" borderId="23" xfId="4" applyNumberFormat="1" applyFont="1" applyFill="1" applyBorder="1" applyAlignment="1">
      <alignment horizontal="center"/>
    </xf>
    <xf numFmtId="166" fontId="4" fillId="3" borderId="2" xfId="4" applyNumberFormat="1" applyFont="1" applyFill="1" applyBorder="1"/>
    <xf numFmtId="3" fontId="4" fillId="3" borderId="2" xfId="4" applyNumberFormat="1" applyFont="1" applyFill="1" applyBorder="1" applyAlignment="1">
      <alignment vertical="center"/>
    </xf>
    <xf numFmtId="0" fontId="2" fillId="3" borderId="2" xfId="4" applyFont="1" applyFill="1" applyBorder="1"/>
    <xf numFmtId="1" fontId="2" fillId="3" borderId="2" xfId="4" applyNumberFormat="1" applyFont="1" applyFill="1" applyBorder="1" applyAlignment="1">
      <alignment horizontal="center"/>
    </xf>
    <xf numFmtId="1" fontId="2" fillId="3" borderId="23" xfId="4" applyNumberFormat="1" applyFont="1" applyFill="1" applyBorder="1" applyAlignment="1">
      <alignment horizontal="center"/>
    </xf>
    <xf numFmtId="3" fontId="2" fillId="5" borderId="52" xfId="4" applyNumberFormat="1" applyFont="1" applyFill="1" applyBorder="1" applyAlignment="1">
      <alignment horizontal="center"/>
    </xf>
    <xf numFmtId="1" fontId="2" fillId="5" borderId="31" xfId="4" applyNumberFormat="1" applyFont="1" applyFill="1" applyBorder="1" applyAlignment="1">
      <alignment horizontal="center"/>
    </xf>
    <xf numFmtId="1" fontId="2" fillId="5" borderId="30" xfId="4" applyNumberFormat="1" applyFont="1" applyFill="1" applyBorder="1" applyAlignment="1">
      <alignment horizontal="center"/>
    </xf>
    <xf numFmtId="0" fontId="14" fillId="5" borderId="26" xfId="4" applyFont="1" applyFill="1" applyBorder="1" applyAlignment="1">
      <alignment horizontal="center" vertical="center" wrapText="1"/>
    </xf>
    <xf numFmtId="3" fontId="2" fillId="5" borderId="26" xfId="4" applyNumberFormat="1" applyFont="1" applyFill="1" applyBorder="1" applyAlignment="1">
      <alignment horizontal="center" vertical="center" wrapText="1"/>
    </xf>
    <xf numFmtId="0" fontId="2" fillId="5" borderId="26" xfId="4" applyFont="1" applyFill="1" applyBorder="1" applyAlignment="1">
      <alignment horizontal="center" vertical="center" wrapText="1"/>
    </xf>
    <xf numFmtId="1" fontId="2" fillId="5" borderId="26" xfId="4" applyNumberFormat="1" applyFont="1" applyFill="1" applyBorder="1" applyAlignment="1">
      <alignment horizontal="center" vertical="center" wrapText="1"/>
    </xf>
    <xf numFmtId="1" fontId="2" fillId="5" borderId="25" xfId="4" applyNumberFormat="1" applyFont="1" applyFill="1" applyBorder="1" applyAlignment="1">
      <alignment horizontal="center" vertical="center" wrapText="1"/>
    </xf>
    <xf numFmtId="0" fontId="15" fillId="3" borderId="0" xfId="4" applyFont="1" applyFill="1"/>
    <xf numFmtId="1" fontId="5" fillId="3" borderId="0" xfId="4" applyNumberFormat="1" applyFont="1" applyFill="1" applyAlignment="1">
      <alignment horizontal="left"/>
    </xf>
    <xf numFmtId="0" fontId="4" fillId="0" borderId="2" xfId="4" applyFont="1" applyFill="1" applyBorder="1"/>
    <xf numFmtId="1" fontId="4" fillId="0" borderId="28" xfId="0" applyNumberFormat="1" applyFont="1" applyFill="1" applyBorder="1" applyAlignment="1">
      <alignment horizontal="center" vertical="center"/>
    </xf>
    <xf numFmtId="166" fontId="6" fillId="5" borderId="0" xfId="4" applyNumberFormat="1" applyFont="1" applyFill="1"/>
    <xf numFmtId="0" fontId="15" fillId="0" borderId="0" xfId="0" applyFont="1" applyFill="1" applyAlignment="1">
      <alignment horizontal="center"/>
    </xf>
    <xf numFmtId="0" fontId="0" fillId="0" borderId="0" xfId="0" applyFill="1" applyAlignment="1">
      <alignment horizontal="right"/>
    </xf>
    <xf numFmtId="3" fontId="37" fillId="0" borderId="2" xfId="0" applyNumberFormat="1" applyFont="1" applyFill="1" applyBorder="1" applyAlignment="1">
      <alignment horizontal="right" vertical="center"/>
    </xf>
    <xf numFmtId="3" fontId="4" fillId="0" borderId="49" xfId="0" applyNumberFormat="1" applyFont="1" applyFill="1" applyBorder="1"/>
    <xf numFmtId="3" fontId="4" fillId="0" borderId="49" xfId="0" applyNumberFormat="1" applyFont="1" applyFill="1" applyBorder="1" applyAlignment="1">
      <alignment vertical="center"/>
    </xf>
    <xf numFmtId="0" fontId="0" fillId="0" borderId="0" xfId="0" applyFill="1" applyBorder="1"/>
    <xf numFmtId="4" fontId="4" fillId="0" borderId="22" xfId="0" applyNumberFormat="1" applyFont="1" applyFill="1" applyBorder="1" applyAlignment="1">
      <alignment vertical="center" shrinkToFit="1"/>
    </xf>
    <xf numFmtId="10" fontId="2" fillId="5" borderId="33" xfId="4" applyNumberFormat="1" applyFont="1" applyFill="1" applyBorder="1" applyAlignment="1">
      <alignment horizontal="center" vertical="center" wrapText="1"/>
    </xf>
    <xf numFmtId="1" fontId="2" fillId="5" borderId="27" xfId="4" applyNumberFormat="1" applyFont="1" applyFill="1" applyBorder="1" applyAlignment="1">
      <alignment horizontal="center"/>
    </xf>
    <xf numFmtId="4" fontId="4" fillId="0" borderId="1" xfId="0" applyNumberFormat="1" applyFont="1" applyFill="1" applyBorder="1" applyAlignment="1">
      <alignment vertical="center"/>
    </xf>
    <xf numFmtId="1" fontId="3" fillId="3" borderId="0" xfId="4" applyNumberFormat="1" applyFont="1" applyFill="1" applyAlignment="1"/>
    <xf numFmtId="0" fontId="4" fillId="3" borderId="0" xfId="4" applyFont="1" applyFill="1" applyAlignment="1">
      <alignment horizontal="justify" wrapText="1"/>
    </xf>
    <xf numFmtId="0" fontId="4" fillId="3" borderId="0" xfId="4" applyFont="1" applyFill="1" applyAlignment="1">
      <alignment horizontal="justify" wrapText="1"/>
    </xf>
    <xf numFmtId="0" fontId="2" fillId="3" borderId="0" xfId="4" applyFont="1" applyFill="1" applyAlignment="1">
      <alignment horizontal="justify" wrapText="1"/>
    </xf>
    <xf numFmtId="165" fontId="4" fillId="3" borderId="0" xfId="4" applyNumberFormat="1" applyFont="1" applyFill="1" applyBorder="1" applyAlignment="1">
      <alignment horizontal="right"/>
    </xf>
    <xf numFmtId="0" fontId="4" fillId="4" borderId="0" xfId="4" applyFont="1" applyFill="1"/>
    <xf numFmtId="0" fontId="7" fillId="4" borderId="0" xfId="4" applyFont="1" applyFill="1"/>
    <xf numFmtId="165" fontId="4" fillId="4" borderId="0" xfId="4" applyNumberFormat="1" applyFont="1" applyFill="1"/>
    <xf numFmtId="0" fontId="6" fillId="4" borderId="0" xfId="4" applyFont="1" applyFill="1"/>
    <xf numFmtId="170" fontId="4" fillId="4" borderId="0" xfId="4" applyNumberFormat="1" applyFont="1" applyFill="1"/>
    <xf numFmtId="166" fontId="4" fillId="4" borderId="0" xfId="4" applyNumberFormat="1" applyFont="1" applyFill="1"/>
    <xf numFmtId="0" fontId="2" fillId="4" borderId="0" xfId="4" applyFont="1" applyFill="1" applyBorder="1"/>
    <xf numFmtId="1" fontId="36" fillId="4" borderId="0" xfId="4" applyNumberFormat="1" applyFont="1" applyFill="1" applyAlignment="1">
      <alignment horizontal="left"/>
    </xf>
    <xf numFmtId="1" fontId="36" fillId="4" borderId="0" xfId="4" applyNumberFormat="1" applyFont="1" applyFill="1" applyAlignment="1">
      <alignment horizontal="center"/>
    </xf>
    <xf numFmtId="0" fontId="36" fillId="4" borderId="0" xfId="4" applyFont="1" applyFill="1"/>
    <xf numFmtId="3" fontId="36" fillId="4" borderId="0" xfId="4" applyNumberFormat="1" applyFont="1" applyFill="1"/>
    <xf numFmtId="1" fontId="4" fillId="3" borderId="0" xfId="3" applyNumberFormat="1" applyFont="1" applyFill="1" applyBorder="1" applyAlignment="1">
      <alignment horizontal="left"/>
    </xf>
    <xf numFmtId="0" fontId="2" fillId="4" borderId="0" xfId="4" applyNumberFormat="1" applyFont="1" applyFill="1" applyBorder="1" applyAlignment="1">
      <alignment vertical="center"/>
    </xf>
    <xf numFmtId="0" fontId="2" fillId="3" borderId="23" xfId="4" applyNumberFormat="1" applyFont="1" applyFill="1" applyBorder="1" applyAlignment="1">
      <alignment horizontal="center" vertical="center"/>
    </xf>
    <xf numFmtId="0" fontId="2" fillId="3" borderId="2" xfId="4" applyNumberFormat="1" applyFont="1" applyFill="1" applyBorder="1" applyAlignment="1">
      <alignment horizontal="center" vertical="center"/>
    </xf>
    <xf numFmtId="0" fontId="2" fillId="3" borderId="2" xfId="4" applyNumberFormat="1" applyFont="1" applyFill="1" applyBorder="1" applyAlignment="1">
      <alignment vertical="center" wrapText="1"/>
    </xf>
    <xf numFmtId="0" fontId="2" fillId="3" borderId="2" xfId="4" applyFont="1" applyFill="1" applyBorder="1" applyAlignment="1">
      <alignment wrapText="1"/>
    </xf>
    <xf numFmtId="0" fontId="6" fillId="3" borderId="0" xfId="4" applyFont="1" applyFill="1"/>
    <xf numFmtId="174" fontId="4" fillId="3" borderId="0" xfId="4" applyNumberFormat="1" applyFont="1" applyFill="1" applyBorder="1" applyAlignment="1">
      <alignment horizontal="right"/>
    </xf>
    <xf numFmtId="0" fontId="2" fillId="3" borderId="0" xfId="4" applyFont="1" applyFill="1" applyAlignment="1">
      <alignment wrapText="1"/>
    </xf>
    <xf numFmtId="0" fontId="2" fillId="3" borderId="0" xfId="4" applyFont="1" applyFill="1" applyAlignment="1"/>
    <xf numFmtId="0" fontId="38" fillId="3" borderId="0" xfId="4" applyFont="1" applyFill="1" applyAlignment="1">
      <alignment horizontal="justify" wrapText="1"/>
    </xf>
    <xf numFmtId="0" fontId="2" fillId="3" borderId="0" xfId="4" applyFont="1" applyFill="1" applyAlignment="1">
      <alignment horizontal="left"/>
    </xf>
    <xf numFmtId="1" fontId="7" fillId="3" borderId="0" xfId="4" applyNumberFormat="1" applyFont="1" applyFill="1"/>
    <xf numFmtId="0" fontId="32" fillId="3" borderId="0" xfId="4" applyFont="1" applyFill="1" applyAlignment="1">
      <alignment horizontal="justify" wrapText="1"/>
    </xf>
    <xf numFmtId="0" fontId="38" fillId="3" borderId="0" xfId="4" applyFont="1" applyFill="1" applyAlignment="1">
      <alignment horizontal="left" vertical="top" wrapText="1"/>
    </xf>
    <xf numFmtId="0" fontId="2" fillId="3" borderId="0" xfId="4" applyFont="1" applyFill="1" applyBorder="1"/>
    <xf numFmtId="0" fontId="2" fillId="3" borderId="0" xfId="4" applyFont="1" applyFill="1" applyBorder="1" applyAlignment="1">
      <alignment horizontal="justify"/>
    </xf>
    <xf numFmtId="165" fontId="4" fillId="3" borderId="0" xfId="4" applyNumberFormat="1" applyFont="1" applyFill="1"/>
    <xf numFmtId="1" fontId="7" fillId="3" borderId="0" xfId="4" applyNumberFormat="1" applyFont="1" applyFill="1" applyBorder="1" applyAlignment="1"/>
    <xf numFmtId="1" fontId="6" fillId="3" borderId="0" xfId="4" applyNumberFormat="1" applyFont="1" applyFill="1" applyBorder="1" applyAlignment="1">
      <alignment horizontal="left"/>
    </xf>
    <xf numFmtId="1" fontId="4" fillId="3" borderId="0" xfId="4" applyNumberFormat="1" applyFont="1" applyFill="1" applyAlignment="1">
      <alignment horizontal="justify" wrapText="1"/>
    </xf>
    <xf numFmtId="0" fontId="4" fillId="3" borderId="0" xfId="4" applyFont="1" applyFill="1" applyAlignment="1">
      <alignment horizontal="left" vertical="top"/>
    </xf>
    <xf numFmtId="0" fontId="4" fillId="3" borderId="0" xfId="4" applyFont="1" applyFill="1" applyAlignment="1">
      <alignment horizontal="justify"/>
    </xf>
    <xf numFmtId="1" fontId="6" fillId="3" borderId="0" xfId="4" applyNumberFormat="1" applyFont="1" applyFill="1" applyAlignment="1">
      <alignment horizontal="left"/>
    </xf>
    <xf numFmtId="1" fontId="6" fillId="3" borderId="1" xfId="4" applyNumberFormat="1" applyFont="1" applyFill="1" applyBorder="1" applyAlignment="1">
      <alignment horizontal="left"/>
    </xf>
    <xf numFmtId="1" fontId="6" fillId="3" borderId="1" xfId="4" applyNumberFormat="1" applyFont="1" applyFill="1" applyBorder="1" applyAlignment="1">
      <alignment horizontal="center"/>
    </xf>
    <xf numFmtId="0" fontId="6" fillId="3" borderId="1" xfId="4" applyFont="1" applyFill="1" applyBorder="1"/>
    <xf numFmtId="0" fontId="4" fillId="3" borderId="0" xfId="4" applyNumberFormat="1" applyFont="1" applyFill="1" applyBorder="1" applyAlignment="1">
      <alignment vertical="top"/>
    </xf>
    <xf numFmtId="1" fontId="3" fillId="0" borderId="0" xfId="0" applyNumberFormat="1" applyFont="1" applyFill="1" applyAlignment="1">
      <alignment horizontal="left" wrapText="1"/>
    </xf>
    <xf numFmtId="1" fontId="5" fillId="0" borderId="0" xfId="0" applyNumberFormat="1" applyFont="1" applyFill="1" applyAlignment="1">
      <alignment horizontal="left" wrapText="1"/>
    </xf>
    <xf numFmtId="164" fontId="0" fillId="0" borderId="0" xfId="0" applyNumberFormat="1" applyFill="1" applyAlignment="1">
      <alignment wrapText="1"/>
    </xf>
    <xf numFmtId="0" fontId="0" fillId="0" borderId="14" xfId="0" applyFill="1" applyBorder="1" applyAlignment="1">
      <alignment horizontal="left" vertical="center" wrapText="1"/>
    </xf>
    <xf numFmtId="0" fontId="26" fillId="0" borderId="46" xfId="0" applyFont="1" applyFill="1" applyBorder="1" applyAlignment="1" applyProtection="1">
      <alignment wrapText="1" shrinkToFit="1"/>
    </xf>
    <xf numFmtId="0" fontId="26" fillId="0" borderId="2" xfId="0" applyFont="1" applyFill="1" applyBorder="1" applyAlignment="1" applyProtection="1">
      <alignment wrapText="1" shrinkToFit="1"/>
    </xf>
    <xf numFmtId="164" fontId="6" fillId="5" borderId="31" xfId="0" applyNumberFormat="1" applyFont="1" applyFill="1" applyBorder="1" applyAlignment="1">
      <alignment wrapText="1"/>
    </xf>
    <xf numFmtId="164" fontId="13" fillId="0" borderId="34" xfId="0" applyNumberFormat="1" applyFont="1" applyFill="1" applyBorder="1" applyAlignment="1">
      <alignment wrapText="1"/>
    </xf>
    <xf numFmtId="164" fontId="6" fillId="0" borderId="31" xfId="0" applyNumberFormat="1" applyFont="1" applyFill="1" applyBorder="1" applyAlignment="1">
      <alignment wrapText="1"/>
    </xf>
    <xf numFmtId="164" fontId="2" fillId="0" borderId="2" xfId="0" applyNumberFormat="1" applyFont="1" applyFill="1" applyBorder="1" applyAlignment="1">
      <alignment wrapText="1" shrinkToFit="1"/>
    </xf>
    <xf numFmtId="164" fontId="6" fillId="5" borderId="26" xfId="0" applyNumberFormat="1" applyFont="1" applyFill="1" applyBorder="1" applyAlignment="1">
      <alignment wrapText="1"/>
    </xf>
    <xf numFmtId="164" fontId="2" fillId="0" borderId="2" xfId="0" applyNumberFormat="1" applyFont="1" applyFill="1" applyBorder="1" applyAlignment="1">
      <alignment wrapText="1"/>
    </xf>
    <xf numFmtId="166" fontId="2" fillId="0" borderId="0" xfId="0" applyNumberFormat="1" applyFont="1" applyFill="1" applyBorder="1" applyAlignment="1" applyProtection="1">
      <alignment horizontal="left" wrapText="1" shrinkToFit="1"/>
      <protection hidden="1"/>
    </xf>
    <xf numFmtId="166" fontId="2" fillId="0" borderId="2" xfId="0" applyNumberFormat="1" applyFont="1" applyFill="1" applyBorder="1" applyAlignment="1" applyProtection="1">
      <alignment horizontal="left" wrapText="1" shrinkToFit="1"/>
      <protection hidden="1"/>
    </xf>
    <xf numFmtId="166" fontId="2" fillId="0" borderId="46" xfId="0" applyNumberFormat="1" applyFont="1" applyFill="1" applyBorder="1" applyAlignment="1" applyProtection="1">
      <alignment horizontal="left" wrapText="1" shrinkToFit="1"/>
      <protection hidden="1"/>
    </xf>
    <xf numFmtId="166" fontId="2" fillId="0" borderId="31" xfId="0" applyNumberFormat="1" applyFont="1" applyFill="1" applyBorder="1" applyAlignment="1" applyProtection="1">
      <alignment horizontal="left" wrapText="1" shrinkToFit="1"/>
      <protection hidden="1"/>
    </xf>
    <xf numFmtId="164" fontId="13" fillId="5" borderId="31" xfId="0" applyNumberFormat="1" applyFont="1" applyFill="1" applyBorder="1" applyAlignment="1">
      <alignment wrapText="1"/>
    </xf>
    <xf numFmtId="0" fontId="0" fillId="0" borderId="0" xfId="0" applyFill="1" applyAlignment="1">
      <alignment wrapText="1"/>
    </xf>
    <xf numFmtId="164" fontId="2" fillId="0" borderId="2" xfId="0" applyNumberFormat="1" applyFont="1" applyFill="1" applyBorder="1" applyAlignment="1"/>
    <xf numFmtId="164" fontId="0" fillId="0" borderId="0" xfId="0" applyNumberFormat="1" applyFill="1" applyAlignment="1"/>
    <xf numFmtId="0" fontId="0" fillId="0" borderId="14" xfId="0" applyFill="1" applyBorder="1" applyAlignment="1">
      <alignment horizontal="left"/>
    </xf>
    <xf numFmtId="164" fontId="2" fillId="0" borderId="31" xfId="0" applyNumberFormat="1" applyFont="1" applyFill="1" applyBorder="1" applyAlignment="1"/>
    <xf numFmtId="164" fontId="2" fillId="0" borderId="0" xfId="0" applyNumberFormat="1" applyFont="1" applyFill="1" applyBorder="1" applyAlignment="1"/>
    <xf numFmtId="164" fontId="0" fillId="0" borderId="46" xfId="0" applyNumberFormat="1" applyFill="1" applyBorder="1" applyAlignment="1"/>
    <xf numFmtId="164" fontId="6" fillId="5" borderId="31" xfId="0" applyNumberFormat="1" applyFont="1" applyFill="1" applyBorder="1" applyAlignment="1"/>
    <xf numFmtId="164" fontId="13" fillId="0" borderId="14" xfId="0" applyNumberFormat="1" applyFont="1" applyFill="1" applyBorder="1" applyAlignment="1"/>
    <xf numFmtId="164" fontId="6" fillId="0" borderId="31" xfId="0" applyNumberFormat="1" applyFont="1" applyFill="1" applyBorder="1" applyAlignment="1"/>
    <xf numFmtId="164" fontId="6" fillId="5" borderId="26" xfId="0" applyNumberFormat="1" applyFont="1" applyFill="1" applyBorder="1" applyAlignment="1"/>
    <xf numFmtId="0" fontId="6" fillId="0" borderId="14" xfId="0" applyFont="1" applyFill="1" applyBorder="1" applyAlignment="1">
      <alignment horizontal="left"/>
    </xf>
    <xf numFmtId="164" fontId="2" fillId="0" borderId="46" xfId="0" applyNumberFormat="1" applyFont="1" applyFill="1" applyBorder="1" applyAlignment="1"/>
    <xf numFmtId="164" fontId="2" fillId="0" borderId="49" xfId="0" applyNumberFormat="1" applyFont="1" applyFill="1" applyBorder="1" applyAlignment="1"/>
    <xf numFmtId="164" fontId="13" fillId="5" borderId="31" xfId="0" applyNumberFormat="1" applyFont="1" applyFill="1" applyBorder="1" applyAlignment="1"/>
    <xf numFmtId="0" fontId="2" fillId="0" borderId="23" xfId="0" applyNumberFormat="1" applyFont="1" applyFill="1" applyBorder="1" applyAlignment="1">
      <alignment horizontal="center"/>
    </xf>
    <xf numFmtId="0" fontId="2" fillId="0" borderId="2" xfId="0" applyNumberFormat="1" applyFont="1" applyFill="1" applyBorder="1" applyAlignment="1">
      <alignment horizontal="center"/>
    </xf>
    <xf numFmtId="4" fontId="4" fillId="3" borderId="22" xfId="4" applyNumberFormat="1" applyFont="1" applyFill="1" applyBorder="1"/>
    <xf numFmtId="2" fontId="4" fillId="3" borderId="22" xfId="4" applyNumberFormat="1" applyFont="1" applyFill="1" applyBorder="1" applyAlignment="1">
      <alignment vertical="center"/>
    </xf>
    <xf numFmtId="165" fontId="4" fillId="3" borderId="0" xfId="4" applyNumberFormat="1" applyFont="1" applyFill="1" applyBorder="1" applyAlignment="1">
      <alignment horizontal="right"/>
    </xf>
    <xf numFmtId="165" fontId="4" fillId="3" borderId="0" xfId="4" applyNumberFormat="1" applyFont="1" applyFill="1" applyBorder="1" applyAlignment="1">
      <alignment horizontal="right"/>
    </xf>
    <xf numFmtId="10" fontId="2" fillId="3" borderId="0" xfId="4" applyNumberFormat="1" applyFont="1" applyFill="1" applyAlignment="1">
      <alignment horizontal="right"/>
    </xf>
    <xf numFmtId="1" fontId="40" fillId="3" borderId="0" xfId="4" applyNumberFormat="1" applyFont="1" applyFill="1" applyAlignment="1">
      <alignment horizontal="left"/>
    </xf>
    <xf numFmtId="0" fontId="7" fillId="5" borderId="0" xfId="4" applyFont="1" applyFill="1"/>
    <xf numFmtId="1" fontId="7" fillId="5" borderId="0" xfId="4" applyNumberFormat="1" applyFont="1" applyFill="1"/>
    <xf numFmtId="0" fontId="2" fillId="5" borderId="0" xfId="4" applyFont="1" applyFill="1"/>
    <xf numFmtId="0" fontId="7" fillId="5" borderId="0" xfId="4" applyFont="1" applyFill="1" applyBorder="1"/>
    <xf numFmtId="166" fontId="6" fillId="5" borderId="26" xfId="4" applyNumberFormat="1" applyFont="1" applyFill="1" applyBorder="1"/>
    <xf numFmtId="166" fontId="4" fillId="3" borderId="2" xfId="0" applyNumberFormat="1" applyFont="1" applyFill="1" applyBorder="1" applyAlignment="1">
      <alignment horizontal="right" vertical="center"/>
    </xf>
    <xf numFmtId="0" fontId="14" fillId="5" borderId="37" xfId="0" applyFont="1" applyFill="1" applyBorder="1" applyAlignment="1">
      <alignment horizontal="center" vertical="center"/>
    </xf>
    <xf numFmtId="0" fontId="14" fillId="5" borderId="71" xfId="0" applyFont="1" applyFill="1" applyBorder="1" applyAlignment="1">
      <alignment horizontal="center" vertical="center"/>
    </xf>
    <xf numFmtId="0" fontId="0" fillId="0" borderId="0" xfId="0" applyFill="1" applyAlignment="1">
      <alignment horizontal="right"/>
    </xf>
    <xf numFmtId="0" fontId="4" fillId="3" borderId="23" xfId="0" applyNumberFormat="1" applyFont="1" applyFill="1" applyBorder="1" applyAlignment="1">
      <alignment horizontal="center"/>
    </xf>
    <xf numFmtId="0" fontId="4" fillId="3" borderId="2" xfId="0" applyNumberFormat="1" applyFont="1" applyFill="1" applyBorder="1" applyAlignment="1">
      <alignment horizontal="center"/>
    </xf>
    <xf numFmtId="0" fontId="4" fillId="3" borderId="2" xfId="0" applyNumberFormat="1" applyFont="1" applyFill="1" applyBorder="1" applyAlignment="1">
      <alignment wrapText="1"/>
    </xf>
    <xf numFmtId="0" fontId="4" fillId="3" borderId="2" xfId="0" applyNumberFormat="1" applyFont="1" applyFill="1" applyBorder="1" applyAlignment="1">
      <alignment horizontal="right"/>
    </xf>
    <xf numFmtId="0" fontId="4" fillId="3" borderId="22" xfId="0" applyNumberFormat="1" applyFont="1" applyFill="1" applyBorder="1" applyAlignment="1"/>
    <xf numFmtId="0" fontId="4" fillId="3" borderId="0" xfId="0" applyNumberFormat="1" applyFont="1" applyFill="1" applyAlignment="1"/>
    <xf numFmtId="3" fontId="4" fillId="3" borderId="2" xfId="0" applyNumberFormat="1" applyFont="1" applyFill="1" applyBorder="1" applyAlignment="1">
      <alignment horizontal="right"/>
    </xf>
    <xf numFmtId="0" fontId="4" fillId="3" borderId="0" xfId="4" applyFont="1" applyFill="1" applyAlignment="1">
      <alignment horizontal="justify" wrapText="1"/>
    </xf>
    <xf numFmtId="165" fontId="4" fillId="3" borderId="0" xfId="4" applyNumberFormat="1" applyFont="1" applyFill="1" applyBorder="1" applyAlignment="1">
      <alignment horizontal="right"/>
    </xf>
    <xf numFmtId="0" fontId="4" fillId="3" borderId="0" xfId="4" applyFont="1" applyFill="1" applyAlignment="1">
      <alignment horizontal="justify" wrapText="1"/>
    </xf>
    <xf numFmtId="0" fontId="2" fillId="3" borderId="0" xfId="4" applyFont="1" applyFill="1" applyAlignment="1">
      <alignment horizontal="justify" wrapText="1"/>
    </xf>
    <xf numFmtId="0" fontId="21" fillId="0" borderId="0" xfId="0" applyFont="1" applyFill="1" applyAlignment="1">
      <alignment horizontal="left"/>
    </xf>
    <xf numFmtId="0" fontId="4" fillId="3" borderId="0" xfId="4" applyFont="1" applyFill="1" applyAlignment="1">
      <alignment horizontal="justify" wrapText="1"/>
    </xf>
    <xf numFmtId="0" fontId="2" fillId="3" borderId="0" xfId="4" applyFont="1" applyFill="1" applyAlignment="1">
      <alignment horizontal="justify" wrapText="1"/>
    </xf>
    <xf numFmtId="0" fontId="4" fillId="3" borderId="0" xfId="4" applyFont="1" applyFill="1" applyAlignment="1">
      <alignment wrapText="1"/>
    </xf>
    <xf numFmtId="0" fontId="2" fillId="3" borderId="0" xfId="4" applyFont="1" applyFill="1" applyAlignment="1">
      <alignment wrapText="1"/>
    </xf>
    <xf numFmtId="0" fontId="38" fillId="3" borderId="0" xfId="4" applyFont="1" applyFill="1" applyAlignment="1">
      <alignment horizontal="justify" wrapText="1"/>
    </xf>
    <xf numFmtId="0" fontId="0" fillId="0" borderId="34" xfId="0" applyFill="1" applyBorder="1" applyAlignment="1">
      <alignment horizontal="center" vertical="center" wrapText="1"/>
    </xf>
    <xf numFmtId="0" fontId="2" fillId="0" borderId="49" xfId="0" applyFont="1" applyFill="1" applyBorder="1"/>
    <xf numFmtId="0" fontId="2" fillId="0" borderId="49" xfId="0" applyFont="1" applyFill="1" applyBorder="1" applyAlignment="1">
      <alignment vertical="center"/>
    </xf>
    <xf numFmtId="0" fontId="2" fillId="0" borderId="69" xfId="0" applyFont="1" applyFill="1" applyBorder="1"/>
    <xf numFmtId="0" fontId="13" fillId="0" borderId="67" xfId="0" applyFont="1" applyFill="1" applyBorder="1"/>
    <xf numFmtId="0" fontId="6" fillId="0" borderId="69" xfId="0" applyFont="1" applyFill="1" applyBorder="1"/>
    <xf numFmtId="0" fontId="6" fillId="5" borderId="72" xfId="0" applyFont="1" applyFill="1" applyBorder="1"/>
    <xf numFmtId="3" fontId="14" fillId="0" borderId="33" xfId="0" applyNumberFormat="1" applyFont="1" applyFill="1" applyBorder="1" applyAlignment="1">
      <alignment horizontal="center" vertical="center" wrapText="1"/>
    </xf>
    <xf numFmtId="3" fontId="6" fillId="5" borderId="27" xfId="0" applyNumberFormat="1" applyFont="1" applyFill="1" applyBorder="1"/>
    <xf numFmtId="0" fontId="2" fillId="0" borderId="14" xfId="0" applyFont="1" applyFill="1" applyBorder="1"/>
    <xf numFmtId="0" fontId="2" fillId="5" borderId="67" xfId="0" applyFont="1" applyFill="1" applyBorder="1" applyAlignment="1">
      <alignment horizontal="center" vertical="center" wrapText="1"/>
    </xf>
    <xf numFmtId="0" fontId="4" fillId="0" borderId="28" xfId="0" applyFont="1" applyFill="1" applyBorder="1" applyAlignment="1">
      <alignment horizontal="center"/>
    </xf>
    <xf numFmtId="49" fontId="4" fillId="0" borderId="23" xfId="0" applyNumberFormat="1" applyFont="1" applyFill="1" applyBorder="1" applyAlignment="1">
      <alignment horizontal="center" vertical="center"/>
    </xf>
    <xf numFmtId="0" fontId="4" fillId="0" borderId="14" xfId="0" applyFont="1" applyFill="1" applyBorder="1" applyAlignment="1">
      <alignment horizontal="center"/>
    </xf>
    <xf numFmtId="0" fontId="4" fillId="0" borderId="14" xfId="0" applyFont="1" applyFill="1" applyBorder="1"/>
    <xf numFmtId="1" fontId="26" fillId="0" borderId="34" xfId="0" applyNumberFormat="1" applyFont="1" applyFill="1" applyBorder="1" applyAlignment="1">
      <alignment horizontal="left" wrapText="1"/>
    </xf>
    <xf numFmtId="0" fontId="10" fillId="0" borderId="0" xfId="0" applyFont="1" applyFill="1" applyAlignment="1">
      <alignment horizontal="left"/>
    </xf>
    <xf numFmtId="0" fontId="21" fillId="0" borderId="0" xfId="0" applyFont="1" applyFill="1" applyAlignment="1">
      <alignment horizontal="left"/>
    </xf>
    <xf numFmtId="0" fontId="7" fillId="5" borderId="25" xfId="0" applyFont="1" applyFill="1" applyBorder="1" applyAlignment="1"/>
    <xf numFmtId="0" fontId="7" fillId="5" borderId="26" xfId="0" applyFont="1" applyFill="1" applyBorder="1" applyAlignment="1"/>
    <xf numFmtId="0" fontId="24" fillId="5" borderId="35" xfId="0" applyFont="1" applyFill="1" applyBorder="1" applyAlignment="1">
      <alignment shrinkToFit="1"/>
    </xf>
    <xf numFmtId="0" fontId="13" fillId="5" borderId="62" xfId="0" applyNumberFormat="1" applyFont="1" applyFill="1" applyBorder="1" applyAlignment="1">
      <alignment horizontal="center" vertical="center" wrapText="1"/>
    </xf>
    <xf numFmtId="0" fontId="13" fillId="5" borderId="63" xfId="0" applyNumberFormat="1" applyFont="1" applyFill="1" applyBorder="1" applyAlignment="1">
      <alignment horizontal="center" vertical="center" wrapText="1"/>
    </xf>
    <xf numFmtId="0" fontId="2"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0" fillId="5" borderId="61" xfId="0" applyFill="1" applyBorder="1" applyAlignment="1">
      <alignment horizontal="center" vertical="center" wrapText="1"/>
    </xf>
    <xf numFmtId="0" fontId="6" fillId="5" borderId="37" xfId="0" applyFont="1" applyFill="1" applyBorder="1" applyAlignment="1"/>
    <xf numFmtId="0" fontId="0" fillId="5" borderId="38" xfId="0" applyFill="1" applyBorder="1" applyAlignment="1"/>
    <xf numFmtId="0" fontId="15" fillId="0" borderId="0" xfId="0" applyFont="1" applyFill="1" applyAlignment="1">
      <alignment horizontal="center"/>
    </xf>
    <xf numFmtId="0" fontId="16" fillId="0" borderId="0" xfId="0" applyFont="1" applyFill="1" applyAlignment="1">
      <alignment horizontal="center"/>
    </xf>
    <xf numFmtId="0" fontId="17" fillId="0" borderId="0" xfId="0" applyFont="1" applyFill="1" applyAlignment="1"/>
    <xf numFmtId="0" fontId="2"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2" fillId="5" borderId="66" xfId="0" applyNumberFormat="1" applyFont="1" applyFill="1" applyBorder="1" applyAlignment="1">
      <alignment horizontal="center" vertical="center" wrapText="1"/>
    </xf>
    <xf numFmtId="0" fontId="11" fillId="5" borderId="63" xfId="0" applyNumberFormat="1" applyFont="1" applyFill="1" applyBorder="1" applyAlignment="1">
      <alignment horizontal="center" wrapText="1"/>
    </xf>
    <xf numFmtId="165" fontId="7" fillId="5" borderId="46" xfId="4" applyNumberFormat="1" applyFont="1" applyFill="1" applyBorder="1" applyAlignment="1">
      <alignment horizontal="right"/>
    </xf>
    <xf numFmtId="0" fontId="6" fillId="3" borderId="34" xfId="4" applyNumberFormat="1" applyFont="1" applyFill="1" applyBorder="1" applyAlignment="1">
      <alignment horizontal="left" wrapText="1"/>
    </xf>
    <xf numFmtId="165" fontId="6" fillId="3" borderId="0" xfId="4" applyNumberFormat="1" applyFont="1" applyFill="1" applyBorder="1" applyAlignment="1">
      <alignment horizontal="right"/>
    </xf>
    <xf numFmtId="0" fontId="4" fillId="3" borderId="0" xfId="4" applyFont="1" applyFill="1" applyAlignment="1">
      <alignment horizontal="justify" wrapText="1"/>
    </xf>
    <xf numFmtId="165" fontId="4" fillId="3" borderId="0" xfId="4" applyNumberFormat="1" applyFont="1" applyFill="1" applyBorder="1" applyAlignment="1">
      <alignment horizontal="right"/>
    </xf>
    <xf numFmtId="165" fontId="6" fillId="3" borderId="1" xfId="4" applyNumberFormat="1" applyFont="1" applyFill="1" applyBorder="1" applyAlignment="1">
      <alignment horizontal="right"/>
    </xf>
    <xf numFmtId="1" fontId="7" fillId="5" borderId="46" xfId="4" applyNumberFormat="1" applyFont="1" applyFill="1" applyBorder="1" applyAlignment="1">
      <alignment horizontal="left"/>
    </xf>
    <xf numFmtId="165" fontId="6" fillId="3" borderId="0" xfId="4" applyNumberFormat="1" applyFont="1" applyFill="1" applyAlignment="1">
      <alignment horizontal="right"/>
    </xf>
    <xf numFmtId="165" fontId="39" fillId="3" borderId="0" xfId="4" applyNumberFormat="1" applyFont="1" applyFill="1" applyAlignment="1">
      <alignment horizontal="right"/>
    </xf>
    <xf numFmtId="0" fontId="6" fillId="3" borderId="0" xfId="4" applyNumberFormat="1" applyFont="1" applyFill="1" applyBorder="1" applyAlignment="1">
      <alignment horizontal="left" wrapText="1"/>
    </xf>
    <xf numFmtId="0" fontId="2" fillId="3" borderId="0" xfId="4" applyNumberFormat="1" applyFont="1" applyFill="1" applyBorder="1" applyAlignment="1">
      <alignment wrapText="1"/>
    </xf>
    <xf numFmtId="0" fontId="2" fillId="3" borderId="0" xfId="4" applyFont="1" applyFill="1" applyAlignment="1">
      <alignment horizontal="justify" wrapText="1"/>
    </xf>
    <xf numFmtId="0" fontId="2" fillId="4" borderId="0" xfId="4" applyFont="1" applyFill="1" applyAlignment="1">
      <alignment horizontal="justify" wrapText="1"/>
    </xf>
    <xf numFmtId="0" fontId="4" fillId="3" borderId="0" xfId="4" applyFont="1" applyFill="1" applyAlignment="1">
      <alignment wrapText="1"/>
    </xf>
    <xf numFmtId="0" fontId="38" fillId="3" borderId="0" xfId="4" applyFont="1" applyFill="1" applyAlignment="1">
      <alignment wrapText="1"/>
    </xf>
    <xf numFmtId="1" fontId="6" fillId="5" borderId="25" xfId="4" applyNumberFormat="1" applyFont="1" applyFill="1" applyBorder="1" applyAlignment="1">
      <alignment horizontal="left"/>
    </xf>
    <xf numFmtId="1" fontId="6" fillId="5" borderId="26" xfId="4" applyNumberFormat="1" applyFont="1" applyFill="1" applyBorder="1" applyAlignment="1">
      <alignment horizontal="left"/>
    </xf>
    <xf numFmtId="0" fontId="4" fillId="3" borderId="0" xfId="4" applyFont="1" applyFill="1" applyBorder="1" applyAlignment="1">
      <alignment wrapText="1"/>
    </xf>
    <xf numFmtId="0" fontId="2" fillId="3" borderId="0" xfId="4" applyFont="1" applyFill="1" applyAlignment="1">
      <alignment wrapText="1"/>
    </xf>
    <xf numFmtId="0" fontId="4" fillId="3" borderId="0" xfId="4" applyFont="1" applyFill="1" applyAlignment="1">
      <alignment horizontal="left" wrapText="1"/>
    </xf>
    <xf numFmtId="0" fontId="0" fillId="0" borderId="0" xfId="0" applyAlignment="1">
      <alignment wrapText="1"/>
    </xf>
    <xf numFmtId="0" fontId="38" fillId="3" borderId="0" xfId="4" applyFont="1" applyFill="1" applyAlignment="1">
      <alignment horizontal="justify" wrapText="1"/>
    </xf>
    <xf numFmtId="0" fontId="4" fillId="3" borderId="0" xfId="4" applyFont="1" applyFill="1" applyBorder="1" applyAlignment="1">
      <alignment horizontal="center"/>
    </xf>
    <xf numFmtId="0" fontId="4" fillId="3" borderId="0" xfId="4" applyFont="1" applyFill="1" applyBorder="1" applyAlignment="1">
      <alignment horizontal="justify" wrapText="1"/>
    </xf>
    <xf numFmtId="1" fontId="4" fillId="3" borderId="0" xfId="4" applyNumberFormat="1" applyFont="1" applyFill="1" applyBorder="1" applyAlignment="1">
      <alignment horizontal="justify" wrapText="1"/>
    </xf>
    <xf numFmtId="171" fontId="6" fillId="3" borderId="0" xfId="4" applyNumberFormat="1" applyFont="1" applyFill="1" applyBorder="1" applyAlignment="1">
      <alignment horizontal="right"/>
    </xf>
    <xf numFmtId="170" fontId="7" fillId="5" borderId="46" xfId="4" applyNumberFormat="1" applyFont="1" applyFill="1" applyBorder="1" applyAlignment="1">
      <alignment horizontal="right"/>
    </xf>
    <xf numFmtId="165" fontId="4" fillId="3" borderId="0" xfId="4" applyNumberFormat="1" applyFont="1" applyFill="1" applyAlignment="1">
      <alignment horizontal="right"/>
    </xf>
    <xf numFmtId="165" fontId="38" fillId="3" borderId="0" xfId="4" applyNumberFormat="1" applyFont="1" applyFill="1" applyAlignment="1">
      <alignment horizontal="right"/>
    </xf>
    <xf numFmtId="1" fontId="4" fillId="3" borderId="0" xfId="4" applyNumberFormat="1" applyFont="1" applyFill="1" applyAlignment="1">
      <alignment horizontal="left" wrapText="1"/>
    </xf>
    <xf numFmtId="2" fontId="4" fillId="3" borderId="0" xfId="4" applyNumberFormat="1" applyFont="1" applyFill="1" applyAlignment="1">
      <alignment horizontal="left" wrapText="1"/>
    </xf>
    <xf numFmtId="2" fontId="38" fillId="3" borderId="0" xfId="4" applyNumberFormat="1" applyFont="1" applyFill="1" applyAlignment="1">
      <alignment wrapText="1"/>
    </xf>
    <xf numFmtId="3" fontId="4" fillId="3" borderId="0" xfId="4" applyNumberFormat="1" applyFont="1" applyFill="1" applyAlignment="1">
      <alignment horizontal="left" vertical="top" wrapText="1"/>
    </xf>
    <xf numFmtId="1" fontId="4" fillId="3" borderId="0" xfId="4" applyNumberFormat="1" applyFont="1" applyFill="1" applyAlignment="1">
      <alignment horizontal="justify" wrapText="1"/>
    </xf>
    <xf numFmtId="0" fontId="38" fillId="3" borderId="34" xfId="4" applyFont="1" applyFill="1" applyBorder="1" applyAlignment="1">
      <alignment wrapText="1"/>
    </xf>
    <xf numFmtId="0" fontId="2" fillId="3" borderId="34" xfId="4" applyNumberFormat="1" applyFont="1" applyFill="1" applyBorder="1" applyAlignment="1">
      <alignment wrapText="1"/>
    </xf>
    <xf numFmtId="165" fontId="6" fillId="3" borderId="34" xfId="4" applyNumberFormat="1" applyFont="1" applyFill="1" applyBorder="1" applyAlignment="1">
      <alignment horizontal="right"/>
    </xf>
    <xf numFmtId="0" fontId="38" fillId="3" borderId="34" xfId="4" applyFont="1" applyFill="1" applyBorder="1" applyAlignment="1">
      <alignment horizontal="right"/>
    </xf>
    <xf numFmtId="1" fontId="4" fillId="3" borderId="0" xfId="4" applyNumberFormat="1" applyFont="1" applyFill="1" applyBorder="1" applyAlignment="1">
      <alignment horizontal="justify" vertical="top" wrapText="1"/>
    </xf>
    <xf numFmtId="1" fontId="7" fillId="5" borderId="46" xfId="4" applyNumberFormat="1" applyFont="1" applyFill="1" applyBorder="1" applyAlignment="1">
      <alignment horizontal="left" wrapText="1"/>
    </xf>
    <xf numFmtId="1" fontId="4" fillId="3" borderId="0" xfId="3" applyNumberFormat="1" applyFont="1" applyFill="1" applyAlignment="1">
      <alignment horizontal="justify" wrapText="1"/>
    </xf>
    <xf numFmtId="165" fontId="36" fillId="4" borderId="0" xfId="4" applyNumberFormat="1" applyFont="1" applyFill="1" applyBorder="1" applyAlignment="1">
      <alignment horizontal="right"/>
    </xf>
    <xf numFmtId="0" fontId="4" fillId="3" borderId="0" xfId="4" applyFont="1" applyFill="1" applyBorder="1" applyAlignment="1">
      <alignment horizontal="left" wrapText="1"/>
    </xf>
    <xf numFmtId="0" fontId="38" fillId="3" borderId="0" xfId="4" applyFont="1" applyFill="1" applyBorder="1" applyAlignment="1">
      <alignment wrapText="1"/>
    </xf>
    <xf numFmtId="0" fontId="2" fillId="3" borderId="0" xfId="4" applyFont="1" applyFill="1" applyBorder="1" applyAlignment="1">
      <alignment horizontal="justify" wrapText="1"/>
    </xf>
    <xf numFmtId="1" fontId="4" fillId="3" borderId="0" xfId="3" applyNumberFormat="1" applyFont="1" applyFill="1" applyBorder="1" applyAlignment="1">
      <alignment horizontal="justify" wrapText="1"/>
    </xf>
    <xf numFmtId="1" fontId="4" fillId="0" borderId="0" xfId="3" applyNumberFormat="1" applyFont="1" applyAlignment="1">
      <alignment horizontal="left" wrapText="1"/>
    </xf>
    <xf numFmtId="0" fontId="2" fillId="0" borderId="0" xfId="0" applyFont="1" applyAlignment="1">
      <alignment wrapText="1"/>
    </xf>
    <xf numFmtId="165" fontId="4" fillId="3" borderId="0" xfId="0" applyNumberFormat="1" applyFont="1" applyFill="1" applyBorder="1" applyAlignment="1">
      <alignment horizontal="right"/>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justify" wrapText="1"/>
    </xf>
    <xf numFmtId="0" fontId="2" fillId="3" borderId="0" xfId="0" applyFont="1" applyFill="1" applyAlignment="1">
      <alignment horizontal="justify" wrapText="1"/>
    </xf>
    <xf numFmtId="0" fontId="2" fillId="0" borderId="0" xfId="0" applyFont="1" applyAlignment="1">
      <alignment horizontal="justify" wrapText="1"/>
    </xf>
    <xf numFmtId="0" fontId="6" fillId="3" borderId="34" xfId="0" applyNumberFormat="1" applyFont="1" applyFill="1" applyBorder="1" applyAlignment="1">
      <alignment horizontal="left" wrapText="1"/>
    </xf>
    <xf numFmtId="0" fontId="2" fillId="3" borderId="34" xfId="0" applyNumberFormat="1" applyFont="1" applyFill="1" applyBorder="1" applyAlignment="1">
      <alignment wrapText="1"/>
    </xf>
    <xf numFmtId="165" fontId="6" fillId="3" borderId="34" xfId="0" applyNumberFormat="1" applyFont="1" applyFill="1" applyBorder="1" applyAlignment="1">
      <alignment horizontal="right"/>
    </xf>
    <xf numFmtId="1" fontId="7" fillId="3" borderId="46" xfId="0" applyNumberFormat="1" applyFont="1" applyFill="1" applyBorder="1" applyAlignment="1">
      <alignment horizontal="left"/>
    </xf>
    <xf numFmtId="165" fontId="7" fillId="3" borderId="46" xfId="0" applyNumberFormat="1" applyFont="1" applyFill="1" applyBorder="1" applyAlignment="1">
      <alignment horizontal="right"/>
    </xf>
    <xf numFmtId="1" fontId="4" fillId="0" borderId="0" xfId="3"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 fontId="4" fillId="3" borderId="0" xfId="0" applyNumberFormat="1" applyFont="1" applyFill="1" applyAlignment="1">
      <alignment horizontal="justify" wrapText="1"/>
    </xf>
    <xf numFmtId="165" fontId="7" fillId="0" borderId="46" xfId="0" applyNumberFormat="1" applyFont="1" applyFill="1" applyBorder="1" applyAlignment="1">
      <alignment horizontal="right"/>
    </xf>
    <xf numFmtId="1" fontId="7" fillId="0" borderId="46" xfId="0" applyNumberFormat="1" applyFont="1" applyFill="1" applyBorder="1" applyAlignment="1">
      <alignment horizontal="left"/>
    </xf>
    <xf numFmtId="171" fontId="6" fillId="3" borderId="0" xfId="0" applyNumberFormat="1" applyFont="1" applyFill="1" applyBorder="1" applyAlignment="1">
      <alignment horizontal="right"/>
    </xf>
    <xf numFmtId="170" fontId="7" fillId="3" borderId="46" xfId="0" applyNumberFormat="1" applyFont="1" applyFill="1" applyBorder="1" applyAlignment="1">
      <alignment horizontal="right"/>
    </xf>
    <xf numFmtId="0" fontId="4" fillId="3" borderId="0" xfId="0" applyNumberFormat="1" applyFont="1" applyFill="1" applyBorder="1" applyAlignment="1">
      <alignment horizontal="left" wrapText="1"/>
    </xf>
    <xf numFmtId="0" fontId="4" fillId="3" borderId="0" xfId="0" applyFont="1" applyFill="1" applyAlignment="1">
      <alignment horizontal="left" wrapText="1"/>
    </xf>
    <xf numFmtId="165" fontId="6" fillId="3" borderId="1" xfId="0" applyNumberFormat="1" applyFont="1" applyFill="1" applyBorder="1" applyAlignment="1">
      <alignment horizontal="right"/>
    </xf>
    <xf numFmtId="1" fontId="3" fillId="3" borderId="0" xfId="0" applyNumberFormat="1" applyFont="1" applyFill="1" applyAlignment="1">
      <alignment horizontal="left"/>
    </xf>
    <xf numFmtId="1" fontId="6" fillId="5" borderId="25" xfId="0" applyNumberFormat="1" applyFont="1" applyFill="1" applyBorder="1" applyAlignment="1">
      <alignment horizontal="left"/>
    </xf>
    <xf numFmtId="1" fontId="6" fillId="5" borderId="26" xfId="0" applyNumberFormat="1" applyFont="1" applyFill="1" applyBorder="1" applyAlignment="1">
      <alignment horizontal="left"/>
    </xf>
    <xf numFmtId="0" fontId="4" fillId="3" borderId="0" xfId="0" applyFont="1" applyFill="1" applyBorder="1" applyAlignment="1">
      <alignment wrapText="1"/>
    </xf>
    <xf numFmtId="1" fontId="4" fillId="3" borderId="0" xfId="0" applyNumberFormat="1" applyFont="1" applyFill="1" applyBorder="1" applyAlignment="1">
      <alignment horizontal="justify" wrapText="1"/>
    </xf>
    <xf numFmtId="0" fontId="2" fillId="3" borderId="0" xfId="0" applyFont="1" applyFill="1" applyBorder="1" applyAlignment="1">
      <alignment horizontal="justify" wrapText="1"/>
    </xf>
    <xf numFmtId="0" fontId="2" fillId="3" borderId="0" xfId="0" applyFont="1" applyFill="1" applyAlignment="1">
      <alignment wrapText="1"/>
    </xf>
    <xf numFmtId="0" fontId="4" fillId="3" borderId="0" xfId="0" applyFont="1" applyFill="1" applyAlignment="1">
      <alignment wrapText="1"/>
    </xf>
    <xf numFmtId="0" fontId="2" fillId="3" borderId="0" xfId="0" applyFont="1" applyFill="1" applyBorder="1" applyAlignment="1">
      <alignment horizontal="left" wrapText="1"/>
    </xf>
    <xf numFmtId="1" fontId="4" fillId="3" borderId="0" xfId="0" applyNumberFormat="1" applyFont="1" applyFill="1" applyAlignment="1">
      <alignment horizontal="left" wrapText="1"/>
    </xf>
    <xf numFmtId="1" fontId="4" fillId="0" borderId="0" xfId="0" applyNumberFormat="1" applyFont="1" applyBorder="1" applyAlignment="1">
      <alignment horizontal="left" wrapText="1"/>
    </xf>
    <xf numFmtId="0" fontId="2" fillId="0" borderId="0" xfId="0" applyFont="1" applyBorder="1" applyAlignment="1">
      <alignment wrapText="1"/>
    </xf>
    <xf numFmtId="1" fontId="7" fillId="3" borderId="46" xfId="0" applyNumberFormat="1" applyFont="1" applyFill="1" applyBorder="1" applyAlignment="1">
      <alignment horizontal="left" wrapText="1"/>
    </xf>
    <xf numFmtId="0" fontId="4" fillId="3" borderId="0" xfId="0" applyNumberFormat="1" applyFont="1" applyFill="1" applyBorder="1" applyAlignment="1">
      <alignment vertical="top" wrapText="1"/>
    </xf>
    <xf numFmtId="3" fontId="3" fillId="0" borderId="0" xfId="0" applyNumberFormat="1" applyFont="1" applyFill="1" applyAlignment="1">
      <alignment horizontal="right"/>
    </xf>
    <xf numFmtId="0" fontId="0" fillId="0" borderId="0" xfId="0" applyFill="1" applyAlignment="1">
      <alignment horizontal="right"/>
    </xf>
    <xf numFmtId="0" fontId="15" fillId="0" borderId="0" xfId="0" applyFont="1" applyFill="1" applyAlignment="1">
      <alignment shrinkToFit="1"/>
    </xf>
    <xf numFmtId="0" fontId="0" fillId="0" borderId="0" xfId="0" applyFill="1" applyAlignment="1">
      <alignment shrinkToFit="1"/>
    </xf>
    <xf numFmtId="1" fontId="6" fillId="5" borderId="48" xfId="0" applyNumberFormat="1" applyFont="1" applyFill="1" applyBorder="1" applyAlignment="1">
      <alignment horizontal="left" shrinkToFit="1"/>
    </xf>
    <xf numFmtId="0" fontId="6" fillId="5" borderId="46" xfId="0" applyFont="1" applyFill="1" applyBorder="1" applyAlignment="1">
      <alignment horizontal="left" shrinkToFit="1"/>
    </xf>
    <xf numFmtId="0" fontId="6" fillId="5" borderId="64" xfId="0" applyFont="1" applyFill="1" applyBorder="1" applyAlignment="1">
      <alignment horizontal="left" shrinkToFit="1"/>
    </xf>
    <xf numFmtId="164" fontId="14" fillId="0" borderId="0" xfId="0" applyNumberFormat="1" applyFont="1" applyFill="1" applyAlignment="1">
      <alignment horizontal="justify" wrapText="1"/>
    </xf>
    <xf numFmtId="164" fontId="14" fillId="0" borderId="0" xfId="0" applyNumberFormat="1" applyFont="1" applyFill="1" applyAlignment="1">
      <alignment horizontal="justify" vertical="justify" wrapText="1"/>
    </xf>
    <xf numFmtId="0" fontId="14" fillId="0" borderId="0" xfId="0" applyFont="1" applyAlignment="1">
      <alignment horizontal="justify" vertical="justify" wrapText="1"/>
    </xf>
    <xf numFmtId="0" fontId="6" fillId="0" borderId="67"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167" fontId="14" fillId="5" borderId="54" xfId="0" applyNumberFormat="1" applyFont="1" applyFill="1" applyBorder="1" applyAlignment="1">
      <alignment horizontal="center"/>
    </xf>
    <xf numFmtId="167" fontId="14" fillId="5" borderId="55" xfId="0" applyNumberFormat="1" applyFont="1" applyFill="1" applyBorder="1" applyAlignment="1">
      <alignment horizontal="center"/>
    </xf>
    <xf numFmtId="167" fontId="14" fillId="5" borderId="56" xfId="0" applyNumberFormat="1" applyFont="1" applyFill="1" applyBorder="1" applyAlignment="1">
      <alignment horizontal="center"/>
    </xf>
    <xf numFmtId="167" fontId="14" fillId="5" borderId="45" xfId="0" applyNumberFormat="1" applyFont="1" applyFill="1" applyBorder="1" applyAlignment="1">
      <alignment horizontal="center" vertical="center"/>
    </xf>
    <xf numFmtId="167" fontId="14" fillId="5" borderId="57" xfId="0" applyNumberFormat="1" applyFont="1" applyFill="1" applyBorder="1" applyAlignment="1">
      <alignment horizontal="center" vertical="center"/>
    </xf>
    <xf numFmtId="167" fontId="14" fillId="5" borderId="44" xfId="0" applyNumberFormat="1" applyFont="1" applyFill="1" applyBorder="1" applyAlignment="1">
      <alignment horizontal="center" vertical="center"/>
    </xf>
    <xf numFmtId="167" fontId="14" fillId="5" borderId="58" xfId="0" applyNumberFormat="1" applyFont="1" applyFill="1" applyBorder="1" applyAlignment="1">
      <alignment horizontal="center" vertical="center"/>
    </xf>
    <xf numFmtId="167" fontId="14" fillId="5" borderId="3" xfId="0" applyNumberFormat="1" applyFont="1" applyFill="1" applyBorder="1" applyAlignment="1">
      <alignment horizontal="center" vertical="center"/>
    </xf>
    <xf numFmtId="167" fontId="14" fillId="5" borderId="59" xfId="0" applyNumberFormat="1" applyFont="1" applyFill="1" applyBorder="1" applyAlignment="1">
      <alignment horizontal="center" vertical="center"/>
    </xf>
  </cellXfs>
  <cellStyles count="5">
    <cellStyle name="Čárka" xfId="1" builtinId="3"/>
    <cellStyle name="Normální" xfId="0" builtinId="0"/>
    <cellStyle name="Normální 2" xfId="3"/>
    <cellStyle name="Normální 3" xfId="4"/>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K79"/>
  <sheetViews>
    <sheetView showGridLines="0" view="pageBreakPreview" zoomScaleNormal="100" zoomScaleSheetLayoutView="100" workbookViewId="0">
      <selection activeCell="J14" sqref="J14"/>
    </sheetView>
  </sheetViews>
  <sheetFormatPr defaultRowHeight="12.75" x14ac:dyDescent="0.2"/>
  <cols>
    <col min="1" max="1" width="5.7109375" style="24" customWidth="1"/>
    <col min="2" max="2" width="6.42578125" style="24" customWidth="1"/>
    <col min="3" max="3" width="45.140625" style="24" customWidth="1"/>
    <col min="4" max="6" width="16.5703125" style="24" customWidth="1"/>
    <col min="7" max="7" width="16.85546875" style="46" customWidth="1"/>
    <col min="8" max="8" width="8" style="124" customWidth="1"/>
    <col min="9" max="9" width="8" style="24" customWidth="1"/>
    <col min="10" max="10" width="17.28515625" style="24" customWidth="1"/>
    <col min="11" max="16384" width="9.140625" style="24"/>
  </cols>
  <sheetData>
    <row r="1" spans="1:8" ht="20.25" x14ac:dyDescent="0.3">
      <c r="A1" s="550" t="s">
        <v>445</v>
      </c>
      <c r="B1" s="551"/>
      <c r="C1" s="551"/>
      <c r="D1" s="551"/>
      <c r="E1" s="551"/>
      <c r="F1" s="551"/>
      <c r="G1" s="551"/>
    </row>
    <row r="2" spans="1:8" ht="9.75" customHeight="1" x14ac:dyDescent="0.3">
      <c r="A2" s="50"/>
      <c r="B2" s="51"/>
      <c r="C2" s="51"/>
      <c r="D2" s="528"/>
      <c r="E2" s="51"/>
      <c r="F2" s="51"/>
      <c r="G2" s="51"/>
    </row>
    <row r="3" spans="1:8" ht="9.75" customHeight="1" x14ac:dyDescent="0.3">
      <c r="A3" s="306"/>
      <c r="B3" s="307"/>
      <c r="C3" s="307"/>
      <c r="D3" s="528"/>
      <c r="E3" s="307"/>
      <c r="F3" s="307"/>
      <c r="G3" s="307"/>
    </row>
    <row r="4" spans="1:8" ht="16.5" thickBot="1" x14ac:dyDescent="0.3">
      <c r="A4" s="23" t="s">
        <v>58</v>
      </c>
      <c r="H4" s="125" t="s">
        <v>2</v>
      </c>
    </row>
    <row r="5" spans="1:8" s="53" customFormat="1" ht="27" thickTop="1" thickBot="1" x14ac:dyDescent="0.25">
      <c r="A5" s="237" t="s">
        <v>3</v>
      </c>
      <c r="B5" s="238" t="s">
        <v>4</v>
      </c>
      <c r="C5" s="239" t="s">
        <v>59</v>
      </c>
      <c r="D5" s="241" t="s">
        <v>471</v>
      </c>
      <c r="E5" s="240" t="s">
        <v>247</v>
      </c>
      <c r="F5" s="240" t="s">
        <v>248</v>
      </c>
      <c r="G5" s="241" t="s">
        <v>249</v>
      </c>
      <c r="H5" s="242" t="s">
        <v>7</v>
      </c>
    </row>
    <row r="6" spans="1:8" s="54" customFormat="1" ht="13.5" thickTop="1" thickBot="1" x14ac:dyDescent="0.25">
      <c r="A6" s="243">
        <v>1</v>
      </c>
      <c r="B6" s="244">
        <v>2</v>
      </c>
      <c r="C6" s="244">
        <v>3</v>
      </c>
      <c r="D6" s="244">
        <v>4</v>
      </c>
      <c r="E6" s="245">
        <v>5</v>
      </c>
      <c r="F6" s="245">
        <v>6</v>
      </c>
      <c r="G6" s="245">
        <v>7</v>
      </c>
      <c r="H6" s="254" t="s">
        <v>470</v>
      </c>
    </row>
    <row r="7" spans="1:8" s="59" customFormat="1" ht="27.75" customHeight="1" thickTop="1" x14ac:dyDescent="0.2">
      <c r="A7" s="55"/>
      <c r="B7" s="56">
        <v>1111</v>
      </c>
      <c r="C7" s="57" t="s">
        <v>168</v>
      </c>
      <c r="D7" s="22">
        <v>790222</v>
      </c>
      <c r="E7" s="22">
        <v>850000</v>
      </c>
      <c r="F7" s="22">
        <v>850000</v>
      </c>
      <c r="G7" s="22">
        <f>SUM(daně!I10)</f>
        <v>900000</v>
      </c>
      <c r="H7" s="128">
        <f>G7/E7*100</f>
        <v>105.88235294117648</v>
      </c>
    </row>
    <row r="8" spans="1:8" s="59" customFormat="1" ht="25.5" customHeight="1" x14ac:dyDescent="0.2">
      <c r="A8" s="60"/>
      <c r="B8" s="61">
        <v>1112</v>
      </c>
      <c r="C8" s="62" t="s">
        <v>169</v>
      </c>
      <c r="D8" s="63">
        <f>daně!C11</f>
        <v>32010</v>
      </c>
      <c r="E8" s="63">
        <v>13000</v>
      </c>
      <c r="F8" s="63">
        <v>13000</v>
      </c>
      <c r="G8" s="63">
        <f>SUM(daně!I11)</f>
        <v>20000</v>
      </c>
      <c r="H8" s="126">
        <f t="shared" ref="H8:H14" si="0">G8/E8*100</f>
        <v>153.84615384615387</v>
      </c>
    </row>
    <row r="9" spans="1:8" s="59" customFormat="1" ht="30" customHeight="1" x14ac:dyDescent="0.2">
      <c r="A9" s="60"/>
      <c r="B9" s="61">
        <v>1113</v>
      </c>
      <c r="C9" s="62" t="s">
        <v>170</v>
      </c>
      <c r="D9" s="63">
        <f>daně!C12</f>
        <v>94954</v>
      </c>
      <c r="E9" s="63">
        <v>95000</v>
      </c>
      <c r="F9" s="63">
        <v>95000</v>
      </c>
      <c r="G9" s="63">
        <f>SUM(daně!I12)</f>
        <v>80000</v>
      </c>
      <c r="H9" s="126">
        <f t="shared" si="0"/>
        <v>84.210526315789465</v>
      </c>
    </row>
    <row r="10" spans="1:8" s="59" customFormat="1" ht="28.5" customHeight="1" x14ac:dyDescent="0.2">
      <c r="A10" s="60"/>
      <c r="B10" s="61">
        <v>1121</v>
      </c>
      <c r="C10" s="62" t="s">
        <v>171</v>
      </c>
      <c r="D10" s="63">
        <f>daně!C13</f>
        <v>886612</v>
      </c>
      <c r="E10" s="63">
        <v>870000</v>
      </c>
      <c r="F10" s="63">
        <v>870000</v>
      </c>
      <c r="G10" s="63">
        <f>SUM(daně!I13)</f>
        <v>950000</v>
      </c>
      <c r="H10" s="126">
        <f t="shared" si="0"/>
        <v>109.19540229885058</v>
      </c>
    </row>
    <row r="11" spans="1:8" s="26" customFormat="1" ht="17.100000000000001" customHeight="1" thickBot="1" x14ac:dyDescent="0.25">
      <c r="A11" s="64"/>
      <c r="B11" s="65">
        <v>1211</v>
      </c>
      <c r="C11" s="66" t="s">
        <v>172</v>
      </c>
      <c r="D11" s="156">
        <f>daně!C14</f>
        <v>1728918</v>
      </c>
      <c r="E11" s="156">
        <v>2000000</v>
      </c>
      <c r="F11" s="156">
        <v>2000000</v>
      </c>
      <c r="G11" s="63">
        <f>SUM(daně!I14)</f>
        <v>2150000</v>
      </c>
      <c r="H11" s="196">
        <f t="shared" si="0"/>
        <v>107.5</v>
      </c>
    </row>
    <row r="12" spans="1:8" s="67" customFormat="1" ht="17.100000000000001" customHeight="1" thickTop="1" thickBot="1" x14ac:dyDescent="0.25">
      <c r="A12" s="246" t="s">
        <v>60</v>
      </c>
      <c r="B12" s="247"/>
      <c r="C12" s="248"/>
      <c r="D12" s="249">
        <f>SUM(D7:D11)</f>
        <v>3532716</v>
      </c>
      <c r="E12" s="249">
        <f>SUM(E7:E11)</f>
        <v>3828000</v>
      </c>
      <c r="F12" s="249">
        <f>SUM(F7:F11)</f>
        <v>3828000</v>
      </c>
      <c r="G12" s="250">
        <f>SUM(G7:G11)</f>
        <v>4100000</v>
      </c>
      <c r="H12" s="251">
        <f t="shared" si="0"/>
        <v>107.10553814002091</v>
      </c>
    </row>
    <row r="13" spans="1:8" s="26" customFormat="1" ht="17.100000000000001" customHeight="1" thickTop="1" x14ac:dyDescent="0.2">
      <c r="A13" s="68" t="s">
        <v>79</v>
      </c>
      <c r="B13" s="69">
        <v>1361</v>
      </c>
      <c r="C13" s="70" t="s">
        <v>61</v>
      </c>
      <c r="D13" s="157">
        <v>1343</v>
      </c>
      <c r="E13" s="157">
        <f>SUM(odbory!E7)</f>
        <v>980</v>
      </c>
      <c r="F13" s="157">
        <f>SUM(odbory!F7)</f>
        <v>980</v>
      </c>
      <c r="G13" s="157">
        <f>SUM(odbory!G7)</f>
        <v>1290</v>
      </c>
      <c r="H13" s="126">
        <f t="shared" si="0"/>
        <v>131.63265306122449</v>
      </c>
    </row>
    <row r="14" spans="1:8" s="26" customFormat="1" ht="17.100000000000001" customHeight="1" x14ac:dyDescent="0.2">
      <c r="A14" s="68">
        <v>6409</v>
      </c>
      <c r="B14" s="69">
        <v>2111</v>
      </c>
      <c r="C14" s="70" t="s">
        <v>235</v>
      </c>
      <c r="D14" s="157">
        <v>908</v>
      </c>
      <c r="E14" s="157">
        <f>SUM(odbory!E8)</f>
        <v>1000</v>
      </c>
      <c r="F14" s="157">
        <f>SUM(odbory!F8)</f>
        <v>1000</v>
      </c>
      <c r="G14" s="157">
        <f>SUM(odbory!G8)</f>
        <v>1210</v>
      </c>
      <c r="H14" s="126">
        <f t="shared" si="0"/>
        <v>121</v>
      </c>
    </row>
    <row r="15" spans="1:8" s="26" customFormat="1" ht="17.100000000000001" customHeight="1" x14ac:dyDescent="0.2">
      <c r="A15" s="72">
        <v>6172</v>
      </c>
      <c r="B15" s="69">
        <v>2119</v>
      </c>
      <c r="C15" s="70" t="s">
        <v>443</v>
      </c>
      <c r="D15" s="157">
        <v>304</v>
      </c>
      <c r="E15" s="157">
        <f>SUM(odbory!E9)</f>
        <v>0</v>
      </c>
      <c r="F15" s="157">
        <f>SUM(odbory!F9)</f>
        <v>100</v>
      </c>
      <c r="G15" s="157">
        <f>SUM(odbory!G9)</f>
        <v>100</v>
      </c>
      <c r="H15" s="126"/>
    </row>
    <row r="16" spans="1:8" s="26" customFormat="1" ht="17.100000000000001" customHeight="1" x14ac:dyDescent="0.2">
      <c r="A16" s="72">
        <v>6172</v>
      </c>
      <c r="B16" s="69">
        <v>2122</v>
      </c>
      <c r="C16" s="70" t="s">
        <v>62</v>
      </c>
      <c r="D16" s="157">
        <v>161961</v>
      </c>
      <c r="E16" s="157">
        <f>SUM(odbory!E10)</f>
        <v>158757</v>
      </c>
      <c r="F16" s="157">
        <f>SUM(odbory!F10)</f>
        <v>161751</v>
      </c>
      <c r="G16" s="157">
        <f>SUM(odbory!G10)</f>
        <v>170165</v>
      </c>
      <c r="H16" s="126">
        <f>G16/E16*100</f>
        <v>107.18582487701329</v>
      </c>
    </row>
    <row r="17" spans="1:10" s="26" customFormat="1" ht="17.100000000000001" customHeight="1" x14ac:dyDescent="0.2">
      <c r="A17" s="72">
        <v>1032</v>
      </c>
      <c r="B17" s="69">
        <v>2131</v>
      </c>
      <c r="C17" s="70" t="s">
        <v>63</v>
      </c>
      <c r="D17" s="157">
        <v>25</v>
      </c>
      <c r="E17" s="157">
        <f>SUM(odbory!E11)</f>
        <v>25</v>
      </c>
      <c r="F17" s="157">
        <f>SUM(odbory!F11)</f>
        <v>25</v>
      </c>
      <c r="G17" s="157">
        <f>SUM(odbory!G11)</f>
        <v>25</v>
      </c>
      <c r="H17" s="126">
        <f t="shared" ref="H17:H36" si="1">G17/E17*100</f>
        <v>100</v>
      </c>
    </row>
    <row r="18" spans="1:10" s="26" customFormat="1" ht="17.100000000000001" customHeight="1" x14ac:dyDescent="0.2">
      <c r="A18" s="72">
        <v>6172</v>
      </c>
      <c r="B18" s="69">
        <v>2131</v>
      </c>
      <c r="C18" s="70" t="s">
        <v>63</v>
      </c>
      <c r="D18" s="157">
        <v>408</v>
      </c>
      <c r="E18" s="157">
        <f>SUM(odbory!E12)</f>
        <v>223</v>
      </c>
      <c r="F18" s="157">
        <f>SUM(odbory!F12)</f>
        <v>223</v>
      </c>
      <c r="G18" s="157">
        <f>SUM(odbory!G12)</f>
        <v>223</v>
      </c>
      <c r="H18" s="126">
        <f t="shared" si="1"/>
        <v>100</v>
      </c>
    </row>
    <row r="19" spans="1:10" s="59" customFormat="1" ht="30" customHeight="1" x14ac:dyDescent="0.2">
      <c r="A19" s="73">
        <v>6172</v>
      </c>
      <c r="B19" s="61">
        <v>2132</v>
      </c>
      <c r="C19" s="62" t="s">
        <v>64</v>
      </c>
      <c r="D19" s="157">
        <v>37900</v>
      </c>
      <c r="E19" s="157">
        <f>SUM(odbory!E13)</f>
        <v>37881</v>
      </c>
      <c r="F19" s="157">
        <f>SUM(odbory!F13)</f>
        <v>30757</v>
      </c>
      <c r="G19" s="157">
        <f>SUM(odbory!G13)</f>
        <v>30789</v>
      </c>
      <c r="H19" s="126">
        <f t="shared" si="1"/>
        <v>81.278213352340217</v>
      </c>
    </row>
    <row r="20" spans="1:10" s="59" customFormat="1" ht="14.25" x14ac:dyDescent="0.2">
      <c r="A20" s="73">
        <v>6172</v>
      </c>
      <c r="B20" s="61">
        <v>2133</v>
      </c>
      <c r="C20" s="70" t="s">
        <v>65</v>
      </c>
      <c r="D20" s="157">
        <v>157</v>
      </c>
      <c r="E20" s="157">
        <f>SUM(odbory!E14)</f>
        <v>102.2</v>
      </c>
      <c r="F20" s="157">
        <f>SUM(odbory!F14)</f>
        <v>102.2</v>
      </c>
      <c r="G20" s="315">
        <f>SUM(odbory!G14)</f>
        <v>142.19999999999999</v>
      </c>
      <c r="H20" s="126">
        <f t="shared" si="1"/>
        <v>139.13894324853226</v>
      </c>
    </row>
    <row r="21" spans="1:10" s="59" customFormat="1" ht="14.25" x14ac:dyDescent="0.2">
      <c r="A21" s="395">
        <v>6172</v>
      </c>
      <c r="B21" s="394">
        <v>2211</v>
      </c>
      <c r="C21" s="411" t="s">
        <v>231</v>
      </c>
      <c r="D21" s="157">
        <v>512</v>
      </c>
      <c r="E21" s="157">
        <f>SUM(odbory!E15)</f>
        <v>350</v>
      </c>
      <c r="F21" s="157">
        <f>SUM(odbory!F15)</f>
        <v>350</v>
      </c>
      <c r="G21" s="157">
        <f>SUM(odbory!G15)</f>
        <v>250</v>
      </c>
      <c r="H21" s="126">
        <f t="shared" si="1"/>
        <v>71.428571428571431</v>
      </c>
    </row>
    <row r="22" spans="1:10" s="59" customFormat="1" ht="14.25" x14ac:dyDescent="0.2">
      <c r="A22" s="395">
        <v>6172</v>
      </c>
      <c r="B22" s="394">
        <v>2212</v>
      </c>
      <c r="C22" s="70" t="s">
        <v>98</v>
      </c>
      <c r="D22" s="157">
        <v>3443</v>
      </c>
      <c r="E22" s="157">
        <f>SUM(odbory!E16)</f>
        <v>2030</v>
      </c>
      <c r="F22" s="157">
        <f>SUM(odbory!F16)</f>
        <v>2030</v>
      </c>
      <c r="G22" s="157">
        <f>SUM(odbory!G16)</f>
        <v>2230</v>
      </c>
      <c r="H22" s="126">
        <f t="shared" si="1"/>
        <v>109.85221674876848</v>
      </c>
    </row>
    <row r="23" spans="1:10" s="26" customFormat="1" ht="17.100000000000001" customHeight="1" x14ac:dyDescent="0.2">
      <c r="A23" s="71">
        <v>2221</v>
      </c>
      <c r="B23" s="353">
        <v>2324</v>
      </c>
      <c r="C23" s="70" t="s">
        <v>104</v>
      </c>
      <c r="D23" s="157">
        <v>37493</v>
      </c>
      <c r="E23" s="157">
        <f>SUM(odbory!E17)</f>
        <v>37742</v>
      </c>
      <c r="F23" s="157">
        <f>SUM(odbory!F17)</f>
        <v>37742</v>
      </c>
      <c r="G23" s="157">
        <f>SUM(odbory!G17)</f>
        <v>37742</v>
      </c>
      <c r="H23" s="126">
        <f t="shared" si="1"/>
        <v>100</v>
      </c>
    </row>
    <row r="24" spans="1:10" s="59" customFormat="1" ht="14.25" x14ac:dyDescent="0.2">
      <c r="A24" s="72">
        <v>6172</v>
      </c>
      <c r="B24" s="61">
        <v>2324</v>
      </c>
      <c r="C24" s="62" t="s">
        <v>104</v>
      </c>
      <c r="D24" s="157">
        <f>3442-18</f>
        <v>3424</v>
      </c>
      <c r="E24" s="157">
        <f>SUM(odbory!E18)</f>
        <v>753</v>
      </c>
      <c r="F24" s="157">
        <f>SUM(odbory!F18)</f>
        <v>1074</v>
      </c>
      <c r="G24" s="157">
        <f>SUM(odbory!G18)</f>
        <v>450</v>
      </c>
      <c r="H24" s="126">
        <f t="shared" si="1"/>
        <v>59.760956175298809</v>
      </c>
    </row>
    <row r="25" spans="1:10" s="59" customFormat="1" ht="14.25" x14ac:dyDescent="0.2">
      <c r="A25" s="72">
        <v>3719</v>
      </c>
      <c r="B25" s="61">
        <v>2329</v>
      </c>
      <c r="C25" s="62" t="s">
        <v>448</v>
      </c>
      <c r="D25" s="157">
        <v>0</v>
      </c>
      <c r="E25" s="157">
        <f>SUM(odbory!E19)</f>
        <v>0</v>
      </c>
      <c r="F25" s="157">
        <f>SUM(odbory!F19)</f>
        <v>0</v>
      </c>
      <c r="G25" s="157">
        <f>SUM(odbory!G19)</f>
        <v>2000</v>
      </c>
      <c r="H25" s="126"/>
    </row>
    <row r="26" spans="1:10" s="59" customFormat="1" ht="29.25" customHeight="1" x14ac:dyDescent="0.2">
      <c r="A26" s="73"/>
      <c r="B26" s="61">
        <v>2420</v>
      </c>
      <c r="C26" s="62" t="s">
        <v>80</v>
      </c>
      <c r="D26" s="157">
        <v>12615</v>
      </c>
      <c r="E26" s="157">
        <f>SUM(odbory!E20)</f>
        <v>9218</v>
      </c>
      <c r="F26" s="157">
        <f>SUM(odbory!F20)</f>
        <v>9218</v>
      </c>
      <c r="G26" s="157">
        <f>SUM(odbory!G20)</f>
        <v>6600</v>
      </c>
      <c r="H26" s="126">
        <f t="shared" si="1"/>
        <v>71.599045346062056</v>
      </c>
    </row>
    <row r="27" spans="1:10" s="26" customFormat="1" ht="17.100000000000001" customHeight="1" x14ac:dyDescent="0.2">
      <c r="A27" s="72">
        <v>6172</v>
      </c>
      <c r="B27" s="69">
        <v>3111</v>
      </c>
      <c r="C27" s="70" t="s">
        <v>66</v>
      </c>
      <c r="D27" s="157">
        <v>238</v>
      </c>
      <c r="E27" s="157">
        <f>SUM(odbory!E21)</f>
        <v>7400</v>
      </c>
      <c r="F27" s="157">
        <f>SUM(odbory!F21)</f>
        <v>7400</v>
      </c>
      <c r="G27" s="157">
        <f>SUM(odbory!G21)</f>
        <v>500</v>
      </c>
      <c r="H27" s="420">
        <f t="shared" si="1"/>
        <v>6.756756756756757</v>
      </c>
    </row>
    <row r="28" spans="1:10" s="59" customFormat="1" ht="28.5" customHeight="1" x14ac:dyDescent="0.2">
      <c r="A28" s="73">
        <v>6172</v>
      </c>
      <c r="B28" s="61">
        <v>3112</v>
      </c>
      <c r="C28" s="62" t="s">
        <v>67</v>
      </c>
      <c r="D28" s="157">
        <v>14957</v>
      </c>
      <c r="E28" s="157">
        <f>SUM(odbory!E22)</f>
        <v>28000</v>
      </c>
      <c r="F28" s="157">
        <f>SUM(odbory!F22)</f>
        <v>28000</v>
      </c>
      <c r="G28" s="157">
        <f>SUM(odbory!G22)</f>
        <v>12700</v>
      </c>
      <c r="H28" s="126">
        <f t="shared" si="1"/>
        <v>45.357142857142854</v>
      </c>
    </row>
    <row r="29" spans="1:10" s="59" customFormat="1" ht="18.75" customHeight="1" x14ac:dyDescent="0.2">
      <c r="A29" s="73">
        <v>6172</v>
      </c>
      <c r="B29" s="61">
        <v>3119</v>
      </c>
      <c r="C29" s="411" t="s">
        <v>230</v>
      </c>
      <c r="D29" s="157">
        <v>0</v>
      </c>
      <c r="E29" s="157">
        <f>SUM(odbory!E23)</f>
        <v>19500</v>
      </c>
      <c r="F29" s="157">
        <f>SUM(odbory!F23)</f>
        <v>19500</v>
      </c>
      <c r="G29" s="157">
        <f>SUM(odbory!G23)</f>
        <v>0</v>
      </c>
      <c r="H29" s="126">
        <v>0</v>
      </c>
    </row>
    <row r="30" spans="1:10" s="26" customFormat="1" ht="17.100000000000001" customHeight="1" x14ac:dyDescent="0.2">
      <c r="A30" s="72">
        <v>6310</v>
      </c>
      <c r="B30" s="69">
        <v>2141</v>
      </c>
      <c r="C30" s="70" t="s">
        <v>68</v>
      </c>
      <c r="D30" s="315">
        <v>636</v>
      </c>
      <c r="E30" s="315">
        <f>SUM(odbory!E24)</f>
        <v>1800.8</v>
      </c>
      <c r="F30" s="315">
        <f>SUM(odbory!F24)</f>
        <v>1800.8</v>
      </c>
      <c r="G30" s="315">
        <f>SUM(odbory!G24)</f>
        <v>1000.4</v>
      </c>
      <c r="H30" s="126">
        <f>G30/E30*100</f>
        <v>55.553087516659261</v>
      </c>
    </row>
    <row r="31" spans="1:10" s="26" customFormat="1" ht="17.100000000000001" customHeight="1" x14ac:dyDescent="0.2">
      <c r="A31" s="72">
        <v>6330</v>
      </c>
      <c r="B31" s="69">
        <v>4134</v>
      </c>
      <c r="C31" s="70" t="s">
        <v>73</v>
      </c>
      <c r="D31" s="315">
        <f>461424</f>
        <v>461424</v>
      </c>
      <c r="E31" s="315"/>
      <c r="F31" s="315"/>
      <c r="G31" s="315"/>
      <c r="H31" s="126"/>
    </row>
    <row r="32" spans="1:10" s="106" customFormat="1" ht="27.75" customHeight="1" x14ac:dyDescent="0.2">
      <c r="A32" s="119"/>
      <c r="B32" s="105">
        <v>4112</v>
      </c>
      <c r="C32" s="120" t="s">
        <v>69</v>
      </c>
      <c r="D32" s="159">
        <v>73854</v>
      </c>
      <c r="E32" s="159">
        <v>76028</v>
      </c>
      <c r="F32" s="159">
        <v>76028</v>
      </c>
      <c r="G32" s="513">
        <v>81145.399999999994</v>
      </c>
      <c r="H32" s="158">
        <f>G32/E32*100</f>
        <v>106.73094123217761</v>
      </c>
      <c r="J32" s="325"/>
    </row>
    <row r="33" spans="1:10" s="522" customFormat="1" ht="27.75" customHeight="1" x14ac:dyDescent="0.2">
      <c r="A33" s="517"/>
      <c r="B33" s="518">
        <v>4121</v>
      </c>
      <c r="C33" s="519" t="s">
        <v>463</v>
      </c>
      <c r="D33" s="520"/>
      <c r="E33" s="520"/>
      <c r="F33" s="520"/>
      <c r="G33" s="523">
        <f>SUM(odbory!G217)</f>
        <v>6291</v>
      </c>
      <c r="H33" s="521"/>
    </row>
    <row r="34" spans="1:10" s="106" customFormat="1" ht="27.75" customHeight="1" x14ac:dyDescent="0.2">
      <c r="A34" s="119"/>
      <c r="B34" s="105">
        <v>4216</v>
      </c>
      <c r="C34" s="120" t="s">
        <v>464</v>
      </c>
      <c r="D34" s="159">
        <v>137005</v>
      </c>
      <c r="E34" s="159"/>
      <c r="F34" s="159"/>
      <c r="G34" s="159">
        <v>50000</v>
      </c>
      <c r="H34" s="158"/>
      <c r="J34" s="325"/>
    </row>
    <row r="35" spans="1:10" s="106" customFormat="1" ht="27.75" customHeight="1" thickBot="1" x14ac:dyDescent="0.25">
      <c r="A35" s="119"/>
      <c r="B35" s="105"/>
      <c r="C35" s="120" t="s">
        <v>473</v>
      </c>
      <c r="D35" s="159">
        <f>8086014-681654+39014+5862+12192+704+2109</f>
        <v>7464241</v>
      </c>
      <c r="E35" s="159"/>
      <c r="F35" s="159"/>
      <c r="G35" s="159"/>
      <c r="H35" s="158"/>
      <c r="J35" s="325"/>
    </row>
    <row r="36" spans="1:10" ht="18.75" customHeight="1" thickTop="1" thickBot="1" x14ac:dyDescent="0.3">
      <c r="A36" s="552" t="s">
        <v>71</v>
      </c>
      <c r="B36" s="553"/>
      <c r="C36" s="553"/>
      <c r="D36" s="252">
        <f>SUM(D12:D35)</f>
        <v>11945564</v>
      </c>
      <c r="E36" s="252">
        <f>SUM(E12:E35)</f>
        <v>4209790</v>
      </c>
      <c r="F36" s="252">
        <f>SUM(F12:F35)</f>
        <v>4206081</v>
      </c>
      <c r="G36" s="252">
        <f>SUM(G12:G35)</f>
        <v>4504853.0000000009</v>
      </c>
      <c r="H36" s="253">
        <f t="shared" si="1"/>
        <v>107.00897194396872</v>
      </c>
    </row>
    <row r="37" spans="1:10" ht="15" thickTop="1" x14ac:dyDescent="0.2">
      <c r="H37" s="127"/>
    </row>
    <row r="38" spans="1:10" ht="16.5" thickBot="1" x14ac:dyDescent="0.3">
      <c r="A38" s="23" t="s">
        <v>72</v>
      </c>
      <c r="H38" s="125" t="s">
        <v>2</v>
      </c>
    </row>
    <row r="39" spans="1:10" s="53" customFormat="1" ht="27" thickTop="1" thickBot="1" x14ac:dyDescent="0.25">
      <c r="A39" s="237" t="s">
        <v>3</v>
      </c>
      <c r="B39" s="238" t="s">
        <v>4</v>
      </c>
      <c r="C39" s="239" t="s">
        <v>59</v>
      </c>
      <c r="D39" s="240" t="s">
        <v>471</v>
      </c>
      <c r="E39" s="240" t="s">
        <v>247</v>
      </c>
      <c r="F39" s="240" t="s">
        <v>248</v>
      </c>
      <c r="G39" s="241" t="s">
        <v>249</v>
      </c>
      <c r="H39" s="242" t="s">
        <v>7</v>
      </c>
    </row>
    <row r="40" spans="1:10" s="54" customFormat="1" ht="13.5" thickTop="1" thickBot="1" x14ac:dyDescent="0.25">
      <c r="A40" s="243">
        <v>1</v>
      </c>
      <c r="B40" s="244">
        <v>2</v>
      </c>
      <c r="C40" s="244">
        <v>3</v>
      </c>
      <c r="D40" s="239">
        <v>4</v>
      </c>
      <c r="E40" s="260">
        <v>5</v>
      </c>
      <c r="F40" s="260">
        <v>6</v>
      </c>
      <c r="G40" s="245">
        <v>7</v>
      </c>
      <c r="H40" s="254" t="s">
        <v>470</v>
      </c>
    </row>
    <row r="41" spans="1:10" s="59" customFormat="1" ht="15" thickTop="1" x14ac:dyDescent="0.2">
      <c r="A41" s="545">
        <v>6172</v>
      </c>
      <c r="B41" s="547">
        <v>2324</v>
      </c>
      <c r="C41" s="548" t="s">
        <v>104</v>
      </c>
      <c r="D41" s="58">
        <v>18</v>
      </c>
      <c r="E41" s="58"/>
      <c r="F41" s="63"/>
      <c r="G41" s="22"/>
      <c r="H41" s="126"/>
    </row>
    <row r="42" spans="1:10" s="59" customFormat="1" ht="14.25" x14ac:dyDescent="0.2">
      <c r="A42" s="72">
        <v>6330</v>
      </c>
      <c r="B42" s="69">
        <v>4132</v>
      </c>
      <c r="C42" s="70" t="s">
        <v>472</v>
      </c>
      <c r="D42" s="63">
        <v>838</v>
      </c>
      <c r="E42" s="63"/>
      <c r="F42" s="63"/>
      <c r="G42" s="25"/>
      <c r="H42" s="126"/>
    </row>
    <row r="43" spans="1:10" s="59" customFormat="1" ht="14.25" x14ac:dyDescent="0.2">
      <c r="A43" s="546">
        <v>6330</v>
      </c>
      <c r="B43" s="61">
        <v>4134</v>
      </c>
      <c r="C43" s="62" t="s">
        <v>73</v>
      </c>
      <c r="D43" s="63">
        <v>6424</v>
      </c>
      <c r="E43" s="63">
        <v>8083</v>
      </c>
      <c r="F43" s="63">
        <v>8083</v>
      </c>
      <c r="G43" s="25">
        <v>8240</v>
      </c>
      <c r="H43" s="126">
        <f>G43/E43*100</f>
        <v>101.94234813806756</v>
      </c>
    </row>
    <row r="44" spans="1:10" s="59" customFormat="1" ht="14.25" x14ac:dyDescent="0.2">
      <c r="A44" s="72">
        <v>6310</v>
      </c>
      <c r="B44" s="69">
        <v>2141</v>
      </c>
      <c r="C44" s="70" t="s">
        <v>68</v>
      </c>
      <c r="D44" s="63">
        <v>0</v>
      </c>
      <c r="E44" s="63">
        <v>2</v>
      </c>
      <c r="F44" s="63">
        <v>2</v>
      </c>
      <c r="G44" s="25">
        <v>2</v>
      </c>
      <c r="H44" s="126">
        <f>G44/E44*100</f>
        <v>100</v>
      </c>
    </row>
    <row r="45" spans="1:10" s="59" customFormat="1" ht="29.25" thickBot="1" x14ac:dyDescent="0.25">
      <c r="A45" s="72"/>
      <c r="B45" s="61">
        <v>8115</v>
      </c>
      <c r="C45" s="74" t="s">
        <v>93</v>
      </c>
      <c r="D45" s="63">
        <v>0</v>
      </c>
      <c r="E45" s="63">
        <v>0</v>
      </c>
      <c r="F45" s="63">
        <v>1892</v>
      </c>
      <c r="G45" s="25"/>
      <c r="H45" s="126"/>
    </row>
    <row r="46" spans="1:10" s="232" customFormat="1" ht="18.75" customHeight="1" thickTop="1" thickBot="1" x14ac:dyDescent="0.3">
      <c r="A46" s="552" t="s">
        <v>71</v>
      </c>
      <c r="B46" s="553"/>
      <c r="C46" s="553"/>
      <c r="D46" s="252">
        <f>SUM(D41:D45)</f>
        <v>7280</v>
      </c>
      <c r="E46" s="252">
        <f t="shared" ref="E46:G46" si="2">SUM(E41:E45)</f>
        <v>8085</v>
      </c>
      <c r="F46" s="252">
        <f t="shared" si="2"/>
        <v>9977</v>
      </c>
      <c r="G46" s="252">
        <f t="shared" si="2"/>
        <v>8242</v>
      </c>
      <c r="H46" s="253">
        <f>G46/E46*100</f>
        <v>101.94186765615336</v>
      </c>
    </row>
    <row r="47" spans="1:10" ht="15" thickTop="1" x14ac:dyDescent="0.2">
      <c r="H47" s="127"/>
    </row>
    <row r="48" spans="1:10" ht="14.25" x14ac:dyDescent="0.2">
      <c r="G48" s="516"/>
      <c r="H48" s="127"/>
    </row>
    <row r="49" spans="1:11" ht="14.25" x14ac:dyDescent="0.2">
      <c r="G49" s="516"/>
      <c r="H49" s="127"/>
    </row>
    <row r="50" spans="1:11" ht="14.25" x14ac:dyDescent="0.2">
      <c r="G50" s="516"/>
      <c r="H50" s="127"/>
    </row>
    <row r="51" spans="1:11" ht="14.25" x14ac:dyDescent="0.2">
      <c r="G51" s="516"/>
      <c r="H51" s="127"/>
    </row>
    <row r="52" spans="1:11" ht="14.25" x14ac:dyDescent="0.2">
      <c r="G52" s="516"/>
      <c r="H52" s="127"/>
    </row>
    <row r="53" spans="1:11" ht="14.25" x14ac:dyDescent="0.2">
      <c r="G53" s="516"/>
      <c r="H53" s="127"/>
    </row>
    <row r="54" spans="1:11" ht="14.25" x14ac:dyDescent="0.2">
      <c r="G54" s="516"/>
      <c r="H54" s="127"/>
    </row>
    <row r="55" spans="1:11" ht="14.25" x14ac:dyDescent="0.2">
      <c r="G55" s="516"/>
      <c r="H55" s="127"/>
    </row>
    <row r="56" spans="1:11" ht="14.25" x14ac:dyDescent="0.2">
      <c r="G56" s="516"/>
      <c r="H56" s="127"/>
    </row>
    <row r="57" spans="1:11" ht="15.75" thickBot="1" x14ac:dyDescent="0.3">
      <c r="A57" s="304" t="s">
        <v>105</v>
      </c>
      <c r="H57" s="125" t="s">
        <v>2</v>
      </c>
    </row>
    <row r="58" spans="1:11" s="53" customFormat="1" ht="27" thickTop="1" thickBot="1" x14ac:dyDescent="0.25">
      <c r="A58" s="237" t="s">
        <v>3</v>
      </c>
      <c r="B58" s="238" t="s">
        <v>4</v>
      </c>
      <c r="C58" s="239" t="s">
        <v>59</v>
      </c>
      <c r="D58" s="240" t="s">
        <v>471</v>
      </c>
      <c r="E58" s="240" t="s">
        <v>247</v>
      </c>
      <c r="F58" s="240" t="s">
        <v>248</v>
      </c>
      <c r="G58" s="241" t="s">
        <v>249</v>
      </c>
      <c r="H58" s="242" t="s">
        <v>7</v>
      </c>
    </row>
    <row r="59" spans="1:11" s="54" customFormat="1" ht="13.5" thickTop="1" thickBot="1" x14ac:dyDescent="0.25">
      <c r="A59" s="243">
        <v>1</v>
      </c>
      <c r="B59" s="244">
        <v>2</v>
      </c>
      <c r="C59" s="244">
        <v>3</v>
      </c>
      <c r="D59" s="244">
        <v>4</v>
      </c>
      <c r="E59" s="245">
        <v>5</v>
      </c>
      <c r="F59" s="245">
        <v>6</v>
      </c>
      <c r="G59" s="245">
        <v>7</v>
      </c>
      <c r="H59" s="254" t="s">
        <v>470</v>
      </c>
    </row>
    <row r="60" spans="1:11" s="59" customFormat="1" ht="15" thickTop="1" x14ac:dyDescent="0.2">
      <c r="A60" s="412">
        <v>2399</v>
      </c>
      <c r="B60" s="56">
        <v>2342</v>
      </c>
      <c r="C60" s="57" t="s">
        <v>74</v>
      </c>
      <c r="D60" s="58">
        <v>63109</v>
      </c>
      <c r="E60" s="58">
        <v>50000</v>
      </c>
      <c r="F60" s="58">
        <v>50000</v>
      </c>
      <c r="G60" s="22">
        <v>50000</v>
      </c>
      <c r="H60" s="128">
        <f>G60/E60*100</f>
        <v>100</v>
      </c>
    </row>
    <row r="61" spans="1:11" s="59" customFormat="1" ht="28.5" x14ac:dyDescent="0.2">
      <c r="A61" s="75">
        <v>6402</v>
      </c>
      <c r="B61" s="61">
        <v>2223</v>
      </c>
      <c r="C61" s="62" t="s">
        <v>86</v>
      </c>
      <c r="D61" s="63">
        <v>527</v>
      </c>
      <c r="E61" s="63">
        <v>0</v>
      </c>
      <c r="F61" s="63">
        <v>536</v>
      </c>
      <c r="G61" s="416"/>
      <c r="H61" s="126"/>
    </row>
    <row r="62" spans="1:11" s="59" customFormat="1" ht="29.25" thickBot="1" x14ac:dyDescent="0.25">
      <c r="A62" s="75"/>
      <c r="B62" s="61">
        <v>8115</v>
      </c>
      <c r="C62" s="74" t="s">
        <v>93</v>
      </c>
      <c r="D62" s="63">
        <v>0</v>
      </c>
      <c r="E62" s="63">
        <v>0</v>
      </c>
      <c r="F62" s="63">
        <v>13629</v>
      </c>
      <c r="G62" s="416"/>
      <c r="H62" s="126"/>
      <c r="J62" s="346"/>
      <c r="K62" s="343"/>
    </row>
    <row r="63" spans="1:11" s="232" customFormat="1" ht="18.75" customHeight="1" thickTop="1" thickBot="1" x14ac:dyDescent="0.3">
      <c r="A63" s="552" t="s">
        <v>71</v>
      </c>
      <c r="B63" s="553"/>
      <c r="C63" s="553"/>
      <c r="D63" s="252">
        <f>SUM(D60:D62)</f>
        <v>63636</v>
      </c>
      <c r="E63" s="252">
        <f>SUM(E60:E62)</f>
        <v>50000</v>
      </c>
      <c r="F63" s="252">
        <f>SUM(F60:F62)</f>
        <v>64165</v>
      </c>
      <c r="G63" s="252">
        <f>SUM(G60:G62)</f>
        <v>50000</v>
      </c>
      <c r="H63" s="253">
        <f>G63/E63*100</f>
        <v>100</v>
      </c>
      <c r="J63" s="345"/>
      <c r="K63" s="344"/>
    </row>
    <row r="64" spans="1:11" ht="15" thickTop="1" x14ac:dyDescent="0.2">
      <c r="H64" s="423"/>
      <c r="K64" s="30"/>
    </row>
    <row r="65" spans="1:9" s="232" customFormat="1" ht="27.75" customHeight="1" thickBot="1" x14ac:dyDescent="0.3">
      <c r="A65" s="258" t="s">
        <v>75</v>
      </c>
      <c r="B65" s="258"/>
      <c r="C65" s="258"/>
      <c r="D65" s="259">
        <f>SUM(D63,D46,D36)</f>
        <v>12016480</v>
      </c>
      <c r="E65" s="259">
        <f>SUM(E63,E46,E36)</f>
        <v>4267875</v>
      </c>
      <c r="F65" s="259">
        <f t="shared" ref="F65:G65" si="3">SUM(F63,F46,F36)</f>
        <v>4280223</v>
      </c>
      <c r="G65" s="259">
        <f t="shared" si="3"/>
        <v>4563095.0000000009</v>
      </c>
      <c r="H65" s="305">
        <f>G65/E65*100</f>
        <v>106.91725976041944</v>
      </c>
    </row>
    <row r="66" spans="1:9" ht="14.25" customHeight="1" thickTop="1" x14ac:dyDescent="0.2">
      <c r="H66" s="127"/>
    </row>
    <row r="67" spans="1:9" ht="14.25" customHeight="1" x14ac:dyDescent="0.2">
      <c r="G67" s="144"/>
      <c r="H67" s="127"/>
    </row>
    <row r="68" spans="1:9" ht="14.25" customHeight="1" x14ac:dyDescent="0.2">
      <c r="G68" s="351"/>
      <c r="H68" s="127"/>
    </row>
    <row r="69" spans="1:9" ht="14.25" x14ac:dyDescent="0.2">
      <c r="A69" s="24" t="s">
        <v>94</v>
      </c>
      <c r="H69" s="127"/>
    </row>
    <row r="70" spans="1:9" ht="15.75" x14ac:dyDescent="0.25">
      <c r="A70" s="76" t="s">
        <v>75</v>
      </c>
      <c r="B70" s="76"/>
      <c r="C70" s="76"/>
      <c r="D70" s="77">
        <f>SUM(D65)</f>
        <v>12016480</v>
      </c>
      <c r="E70" s="77">
        <f>SUM(E65)</f>
        <v>4267875</v>
      </c>
      <c r="F70" s="77">
        <f>SUM(F65)</f>
        <v>4280223</v>
      </c>
      <c r="G70" s="77">
        <f>SUM(G65)</f>
        <v>4563095.0000000009</v>
      </c>
      <c r="H70" s="129">
        <f>G70/E70*100</f>
        <v>106.91725976041944</v>
      </c>
    </row>
    <row r="71" spans="1:9" ht="14.25" x14ac:dyDescent="0.2">
      <c r="A71" s="78" t="s">
        <v>76</v>
      </c>
      <c r="B71" s="78"/>
      <c r="C71" s="78"/>
      <c r="D71" s="79">
        <f>-D43-D31</f>
        <v>-467848</v>
      </c>
      <c r="E71" s="79">
        <f>-E43</f>
        <v>-8083</v>
      </c>
      <c r="F71" s="79">
        <f>-F43</f>
        <v>-8083</v>
      </c>
      <c r="G71" s="79">
        <f>-G43</f>
        <v>-8240</v>
      </c>
      <c r="H71" s="130">
        <f>G71/E71*100</f>
        <v>101.94234813806756</v>
      </c>
    </row>
    <row r="72" spans="1:9" s="257" customFormat="1" ht="17.25" thickBot="1" x14ac:dyDescent="0.3">
      <c r="A72" s="554" t="s">
        <v>77</v>
      </c>
      <c r="B72" s="554"/>
      <c r="C72" s="554"/>
      <c r="D72" s="255">
        <f>D70+D71</f>
        <v>11548632</v>
      </c>
      <c r="E72" s="255">
        <f>E70+E71</f>
        <v>4259792</v>
      </c>
      <c r="F72" s="255">
        <f>F70+F71</f>
        <v>4272140</v>
      </c>
      <c r="G72" s="255">
        <f>G70+G71</f>
        <v>4554855.0000000009</v>
      </c>
      <c r="H72" s="256">
        <f>G72/E72*100</f>
        <v>106.92669970740359</v>
      </c>
    </row>
    <row r="73" spans="1:9" ht="14.25" customHeight="1" thickTop="1" x14ac:dyDescent="0.2">
      <c r="A73" s="549" t="s">
        <v>78</v>
      </c>
      <c r="B73" s="549"/>
      <c r="C73" s="549"/>
      <c r="D73" s="549"/>
      <c r="E73" s="549"/>
      <c r="F73" s="549"/>
      <c r="G73" s="549"/>
      <c r="H73" s="549"/>
    </row>
    <row r="74" spans="1:9" ht="14.25" customHeight="1" x14ac:dyDescent="0.2">
      <c r="G74" s="200"/>
      <c r="H74" s="127"/>
    </row>
    <row r="75" spans="1:9" ht="12.75" customHeight="1" x14ac:dyDescent="0.2">
      <c r="A75" s="314" t="s">
        <v>112</v>
      </c>
      <c r="G75" s="165"/>
      <c r="I75" s="366"/>
    </row>
    <row r="76" spans="1:9" x14ac:dyDescent="0.2">
      <c r="A76" s="153"/>
      <c r="G76" s="165"/>
      <c r="I76" s="366"/>
    </row>
    <row r="77" spans="1:9" x14ac:dyDescent="0.2">
      <c r="A77" s="153"/>
      <c r="G77" s="165"/>
      <c r="I77" s="366"/>
    </row>
    <row r="78" spans="1:9" x14ac:dyDescent="0.2">
      <c r="G78" s="24"/>
      <c r="I78" s="366"/>
    </row>
    <row r="79" spans="1:9" x14ac:dyDescent="0.2">
      <c r="G79" s="24"/>
    </row>
  </sheetData>
  <mergeCells count="6">
    <mergeCell ref="A73:H73"/>
    <mergeCell ref="A1:G1"/>
    <mergeCell ref="A36:C36"/>
    <mergeCell ref="A46:C46"/>
    <mergeCell ref="A63:C63"/>
    <mergeCell ref="A72:C72"/>
  </mergeCells>
  <phoneticPr fontId="9" type="noConversion"/>
  <pageMargins left="0.78740157480314965" right="0.78740157480314965" top="0.98425196850393704" bottom="0.98425196850393704" header="0.51181102362204722" footer="0.51181102362204722"/>
  <pageSetup paperSize="9" scale="65" firstPageNumber="9" orientation="portrait" useFirstPageNumber="1" r:id="rId1"/>
  <headerFooter alignWithMargins="0">
    <oddFooter>&amp;L&amp;"Arial,Kurzíva"&amp;11Zastupitelstvo Olomouckého kraje 19-12-2016
6. - Rozpočet Olomouckého kraje 2017 - návrh rozpočtu
Příloha č. 2: Příjmy Olomouckého kraje &amp;R&amp;"Arial,Kurzíva"&amp;11Strana &amp;P (celkem 137)</oddFooter>
  </headerFooter>
  <rowBreaks count="1" manualBreakCount="1">
    <brk id="5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pageSetUpPr fitToPage="1"/>
  </sheetPr>
  <dimension ref="A2:K18"/>
  <sheetViews>
    <sheetView showGridLines="0" view="pageBreakPreview" topLeftCell="A10" zoomScaleNormal="100" zoomScaleSheetLayoutView="100" workbookViewId="0">
      <selection activeCell="J14" sqref="J14"/>
    </sheetView>
  </sheetViews>
  <sheetFormatPr defaultRowHeight="12.75" x14ac:dyDescent="0.2"/>
  <cols>
    <col min="1" max="1" width="42.85546875" style="24" customWidth="1"/>
    <col min="2" max="2" width="6" style="24" customWidth="1"/>
    <col min="3" max="9" width="16.85546875" style="24" customWidth="1"/>
    <col min="10" max="10" width="7.28515625" style="24" customWidth="1"/>
    <col min="11" max="16384" width="9.140625" style="24"/>
  </cols>
  <sheetData>
    <row r="2" spans="1:11" ht="18" x14ac:dyDescent="0.25">
      <c r="A2" s="563" t="s">
        <v>287</v>
      </c>
      <c r="B2" s="563"/>
      <c r="C2" s="563"/>
      <c r="D2" s="563"/>
      <c r="E2" s="563"/>
      <c r="F2" s="563"/>
      <c r="G2" s="563"/>
      <c r="H2" s="414"/>
      <c r="I2" s="52"/>
    </row>
    <row r="3" spans="1:11" ht="15" x14ac:dyDescent="0.25">
      <c r="A3" s="564">
        <v>6.7517050000000003</v>
      </c>
      <c r="B3" s="565"/>
      <c r="C3" s="565"/>
      <c r="D3" s="565"/>
      <c r="E3" s="565"/>
      <c r="F3" s="565"/>
      <c r="G3" s="565"/>
      <c r="H3" s="565"/>
      <c r="I3" s="565"/>
    </row>
    <row r="4" spans="1:11" ht="20.25" x14ac:dyDescent="0.3">
      <c r="A4" s="80"/>
      <c r="B4" s="80"/>
      <c r="C4" s="80"/>
      <c r="D4" s="80"/>
      <c r="E4" s="80"/>
      <c r="F4" s="80"/>
      <c r="G4" s="80"/>
      <c r="H4" s="80"/>
    </row>
    <row r="5" spans="1:11" ht="14.25" customHeight="1" x14ac:dyDescent="0.3">
      <c r="A5" s="81" t="s">
        <v>31</v>
      </c>
      <c r="B5" s="80"/>
      <c r="C5" s="80"/>
      <c r="D5" s="80"/>
      <c r="E5" s="80"/>
      <c r="F5" s="80"/>
      <c r="G5" s="82">
        <v>6.7517050000000003</v>
      </c>
      <c r="H5" s="82"/>
    </row>
    <row r="6" spans="1:11" ht="13.5" thickBot="1" x14ac:dyDescent="0.25">
      <c r="H6" s="415"/>
      <c r="J6" s="24" t="s">
        <v>2</v>
      </c>
    </row>
    <row r="7" spans="1:11" s="83" customFormat="1" ht="12.75" customHeight="1" x14ac:dyDescent="0.2">
      <c r="A7" s="201"/>
      <c r="B7" s="202"/>
      <c r="C7" s="566" t="s">
        <v>446</v>
      </c>
      <c r="D7" s="566" t="s">
        <v>247</v>
      </c>
      <c r="E7" s="557" t="s">
        <v>248</v>
      </c>
      <c r="F7" s="557" t="s">
        <v>474</v>
      </c>
      <c r="G7" s="557" t="s">
        <v>440</v>
      </c>
      <c r="H7" s="557" t="s">
        <v>441</v>
      </c>
      <c r="I7" s="555" t="s">
        <v>442</v>
      </c>
      <c r="J7" s="559" t="s">
        <v>7</v>
      </c>
    </row>
    <row r="8" spans="1:11" s="84" customFormat="1" ht="52.5" customHeight="1" thickBot="1" x14ac:dyDescent="0.25">
      <c r="A8" s="203" t="s">
        <v>32</v>
      </c>
      <c r="B8" s="204" t="s">
        <v>4</v>
      </c>
      <c r="C8" s="567"/>
      <c r="D8" s="567"/>
      <c r="E8" s="558"/>
      <c r="F8" s="558"/>
      <c r="G8" s="568"/>
      <c r="H8" s="569"/>
      <c r="I8" s="556"/>
      <c r="J8" s="560"/>
    </row>
    <row r="9" spans="1:11" s="85" customFormat="1" ht="14.25" customHeight="1" thickBot="1" x14ac:dyDescent="0.25">
      <c r="A9" s="514"/>
      <c r="B9" s="515"/>
      <c r="C9" s="205">
        <v>1</v>
      </c>
      <c r="D9" s="205">
        <v>2</v>
      </c>
      <c r="E9" s="206">
        <v>3</v>
      </c>
      <c r="F9" s="206">
        <v>4</v>
      </c>
      <c r="G9" s="206">
        <v>5</v>
      </c>
      <c r="H9" s="298">
        <v>6</v>
      </c>
      <c r="I9" s="206">
        <v>7</v>
      </c>
      <c r="J9" s="299" t="s">
        <v>447</v>
      </c>
    </row>
    <row r="10" spans="1:11" ht="24.75" customHeight="1" x14ac:dyDescent="0.25">
      <c r="A10" s="86" t="s">
        <v>33</v>
      </c>
      <c r="B10" s="87">
        <v>1111</v>
      </c>
      <c r="C10" s="3">
        <v>790222</v>
      </c>
      <c r="D10" s="3">
        <v>850000</v>
      </c>
      <c r="E10" s="3">
        <v>850000</v>
      </c>
      <c r="F10" s="3">
        <v>757345</v>
      </c>
      <c r="G10" s="337">
        <f>(13300000/100)*6.751705</f>
        <v>897976.76500000001</v>
      </c>
      <c r="H10" s="337">
        <f>(14200000/100)*6.751705</f>
        <v>958742.11</v>
      </c>
      <c r="I10" s="340">
        <v>900000</v>
      </c>
      <c r="J10" s="300">
        <f>I10/D10*100</f>
        <v>105.88235294117648</v>
      </c>
      <c r="K10" s="153"/>
    </row>
    <row r="11" spans="1:11" ht="24.75" customHeight="1" x14ac:dyDescent="0.25">
      <c r="A11" s="88" t="s">
        <v>34</v>
      </c>
      <c r="B11" s="89">
        <v>1112</v>
      </c>
      <c r="C11" s="3">
        <v>32010</v>
      </c>
      <c r="D11" s="3">
        <v>13000</v>
      </c>
      <c r="E11" s="3">
        <v>13000</v>
      </c>
      <c r="F11" s="3">
        <v>15507</v>
      </c>
      <c r="G11" s="338">
        <f>(400000/100)*6.751705</f>
        <v>27006.82</v>
      </c>
      <c r="H11" s="338">
        <f>(300000/100)*6.751705</f>
        <v>20255.115000000002</v>
      </c>
      <c r="I11" s="339">
        <v>20000</v>
      </c>
      <c r="J11" s="300">
        <f>I11/D11*100</f>
        <v>153.84615384615387</v>
      </c>
    </row>
    <row r="12" spans="1:11" ht="24.75" customHeight="1" x14ac:dyDescent="0.25">
      <c r="A12" s="88" t="s">
        <v>35</v>
      </c>
      <c r="B12" s="89">
        <v>1113</v>
      </c>
      <c r="C12" s="3">
        <v>94954</v>
      </c>
      <c r="D12" s="3">
        <v>95000</v>
      </c>
      <c r="E12" s="3">
        <v>95000</v>
      </c>
      <c r="F12" s="3">
        <v>86374</v>
      </c>
      <c r="G12" s="338">
        <f>(1400000/100)*6.751705</f>
        <v>94523.87000000001</v>
      </c>
      <c r="H12" s="338">
        <f>(1300000/100)*6.751705</f>
        <v>87772.165000000008</v>
      </c>
      <c r="I12" s="339">
        <v>80000</v>
      </c>
      <c r="J12" s="300">
        <f>I12/D12*100</f>
        <v>84.210526315789465</v>
      </c>
    </row>
    <row r="13" spans="1:11" ht="24.75" customHeight="1" x14ac:dyDescent="0.25">
      <c r="A13" s="88" t="s">
        <v>36</v>
      </c>
      <c r="B13" s="89">
        <v>1121</v>
      </c>
      <c r="C13" s="3">
        <v>886612</v>
      </c>
      <c r="D13" s="3">
        <v>870000</v>
      </c>
      <c r="E13" s="3">
        <v>870000</v>
      </c>
      <c r="F13" s="3">
        <v>824147</v>
      </c>
      <c r="G13" s="338">
        <f>(14500000/100)*6.751705</f>
        <v>978997.22500000009</v>
      </c>
      <c r="H13" s="338">
        <f>(15100000/100)*6.751705</f>
        <v>1019507.4550000001</v>
      </c>
      <c r="I13" s="339">
        <v>950000</v>
      </c>
      <c r="J13" s="300">
        <f>I13/D13*100</f>
        <v>109.19540229885058</v>
      </c>
    </row>
    <row r="14" spans="1:11" ht="24.75" customHeight="1" thickBot="1" x14ac:dyDescent="0.3">
      <c r="A14" s="88" t="s">
        <v>37</v>
      </c>
      <c r="B14" s="89">
        <v>1211</v>
      </c>
      <c r="C14" s="3">
        <v>1728918</v>
      </c>
      <c r="D14" s="3">
        <v>2000000</v>
      </c>
      <c r="E14" s="3">
        <v>2000000</v>
      </c>
      <c r="F14" s="3">
        <v>1878531</v>
      </c>
      <c r="G14" s="338">
        <f>(31000000/100)*6.751705</f>
        <v>2093028.55</v>
      </c>
      <c r="H14" s="338">
        <f>(33000000/100)*6.751705</f>
        <v>2228062.65</v>
      </c>
      <c r="I14" s="341">
        <v>2150000</v>
      </c>
      <c r="J14" s="300">
        <f t="shared" ref="J14" si="0">I14/D14*100</f>
        <v>107.5</v>
      </c>
    </row>
    <row r="15" spans="1:11" ht="24" customHeight="1" thickBot="1" x14ac:dyDescent="0.3">
      <c r="A15" s="561" t="s">
        <v>8</v>
      </c>
      <c r="B15" s="562"/>
      <c r="C15" s="207">
        <f>SUM(C10:C14)</f>
        <v>3532716</v>
      </c>
      <c r="D15" s="207">
        <f>SUM(D10:D14)</f>
        <v>3828000</v>
      </c>
      <c r="E15" s="207">
        <f t="shared" ref="E15:I15" si="1">SUM(E10:E14)</f>
        <v>3828000</v>
      </c>
      <c r="F15" s="207">
        <f t="shared" si="1"/>
        <v>3561904</v>
      </c>
      <c r="G15" s="207">
        <f>SUM(G10:G14)</f>
        <v>4091533.2300000004</v>
      </c>
      <c r="H15" s="207">
        <f t="shared" ref="H15" si="2">SUM(H10:H14)</f>
        <v>4314339.4950000001</v>
      </c>
      <c r="I15" s="207">
        <f t="shared" si="1"/>
        <v>4100000</v>
      </c>
      <c r="J15" s="208">
        <f>I15/D15*100</f>
        <v>107.10553814002091</v>
      </c>
    </row>
    <row r="16" spans="1:11" ht="14.25" x14ac:dyDescent="0.2">
      <c r="H16" s="297"/>
      <c r="I16" s="27"/>
      <c r="J16" s="27"/>
    </row>
    <row r="18" spans="8:8" x14ac:dyDescent="0.2">
      <c r="H18" s="30"/>
    </row>
  </sheetData>
  <mergeCells count="11">
    <mergeCell ref="I7:I8"/>
    <mergeCell ref="F7:F8"/>
    <mergeCell ref="J7:J8"/>
    <mergeCell ref="A15:B15"/>
    <mergeCell ref="A2:G2"/>
    <mergeCell ref="A3:I3"/>
    <mergeCell ref="D7:D8"/>
    <mergeCell ref="E7:E8"/>
    <mergeCell ref="G7:G8"/>
    <mergeCell ref="H7:H8"/>
    <mergeCell ref="C7:C8"/>
  </mergeCells>
  <phoneticPr fontId="9" type="noConversion"/>
  <pageMargins left="0.78740157480314965" right="0.78740157480314965" top="0.98425196850393704" bottom="0.98425196850393704" header="0.51181102362204722" footer="0.51181102362204722"/>
  <pageSetup paperSize="9" scale="75" firstPageNumber="11" orientation="landscape" useFirstPageNumber="1" r:id="rId1"/>
  <headerFooter alignWithMargins="0">
    <oddFooter>&amp;L&amp;"Arial,Kurzíva"&amp;11Zastupitelstvo Olomouckého kraje 19-12-2016
6. - Rozpočet Olomouckého kraje 2017 - návrh rozpočtu
Příloha č. 2: Příjmy Olomouckého kraje &amp;R&amp;"Arial,Kurzíva"&amp;11Strana &amp;P (celkem 137)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232"/>
  <sheetViews>
    <sheetView view="pageBreakPreview" zoomScaleNormal="100" zoomScaleSheetLayoutView="100" workbookViewId="0">
      <selection activeCell="J14" sqref="J14"/>
    </sheetView>
  </sheetViews>
  <sheetFormatPr defaultRowHeight="12.75" x14ac:dyDescent="0.2"/>
  <cols>
    <col min="1" max="1" width="5.7109375" style="370" customWidth="1"/>
    <col min="2" max="2" width="7.42578125" style="370" customWidth="1"/>
    <col min="3" max="3" width="39.42578125" style="367" customWidth="1"/>
    <col min="4" max="4" width="12.7109375" style="367" customWidth="1"/>
    <col min="5" max="5" width="12.7109375" style="369" customWidth="1"/>
    <col min="6" max="6" width="13.5703125" style="369" customWidth="1"/>
    <col min="7" max="7" width="13.42578125" style="369" customWidth="1"/>
    <col min="8" max="8" width="9.140625" style="368" customWidth="1"/>
    <col min="9" max="9" width="9.7109375" style="367" customWidth="1"/>
    <col min="10" max="10" width="11.140625" style="367" bestFit="1" customWidth="1"/>
    <col min="11" max="11" width="13.7109375" style="367" bestFit="1" customWidth="1"/>
    <col min="12" max="12" width="14.5703125" style="367" customWidth="1"/>
    <col min="13" max="13" width="9.140625" style="367"/>
    <col min="14" max="14" width="10.140625" style="367" bestFit="1" customWidth="1"/>
    <col min="15" max="16384" width="9.140625" style="367"/>
  </cols>
  <sheetData>
    <row r="1" spans="1:9" s="371" customFormat="1" ht="23.25" x14ac:dyDescent="0.35">
      <c r="A1" s="409" t="s">
        <v>250</v>
      </c>
      <c r="B1" s="424"/>
      <c r="C1" s="424"/>
      <c r="D1" s="424"/>
      <c r="E1" s="373"/>
      <c r="F1" s="373"/>
      <c r="G1" s="373"/>
      <c r="H1" s="372"/>
    </row>
    <row r="2" spans="1:9" s="371" customFormat="1" ht="15" x14ac:dyDescent="0.2">
      <c r="A2" s="381" t="s">
        <v>173</v>
      </c>
      <c r="B2" s="374"/>
      <c r="C2" s="410"/>
      <c r="D2" s="410"/>
      <c r="E2" s="410"/>
      <c r="F2" s="373"/>
      <c r="G2" s="373"/>
      <c r="H2" s="372"/>
    </row>
    <row r="3" spans="1:9" s="371" customFormat="1" ht="15" x14ac:dyDescent="0.2">
      <c r="A3" s="381"/>
      <c r="B3" s="374"/>
      <c r="C3" s="410"/>
      <c r="D3" s="410"/>
      <c r="E3" s="410"/>
      <c r="F3" s="373"/>
      <c r="G3" s="373"/>
      <c r="H3" s="372"/>
    </row>
    <row r="4" spans="1:9" s="371" customFormat="1" ht="18.75" customHeight="1" thickBot="1" x14ac:dyDescent="0.25">
      <c r="B4" s="374"/>
      <c r="E4" s="373"/>
      <c r="F4" s="373"/>
      <c r="G4" s="373"/>
      <c r="H4" s="506" t="s">
        <v>2</v>
      </c>
    </row>
    <row r="5" spans="1:9" s="371" customFormat="1" ht="39.75" thickTop="1" thickBot="1" x14ac:dyDescent="0.25">
      <c r="A5" s="408" t="s">
        <v>3</v>
      </c>
      <c r="B5" s="407" t="s">
        <v>4</v>
      </c>
      <c r="C5" s="406" t="s">
        <v>6</v>
      </c>
      <c r="D5" s="406" t="s">
        <v>471</v>
      </c>
      <c r="E5" s="405" t="s">
        <v>247</v>
      </c>
      <c r="F5" s="405" t="s">
        <v>248</v>
      </c>
      <c r="G5" s="404" t="s">
        <v>249</v>
      </c>
      <c r="H5" s="421" t="s">
        <v>7</v>
      </c>
    </row>
    <row r="6" spans="1:9" s="374" customFormat="1" ht="14.25" thickTop="1" thickBot="1" x14ac:dyDescent="0.25">
      <c r="A6" s="403">
        <v>1</v>
      </c>
      <c r="B6" s="402">
        <v>2</v>
      </c>
      <c r="C6" s="402">
        <v>3</v>
      </c>
      <c r="D6" s="402">
        <v>4</v>
      </c>
      <c r="E6" s="401">
        <v>5</v>
      </c>
      <c r="F6" s="401">
        <v>6</v>
      </c>
      <c r="G6" s="401">
        <v>7</v>
      </c>
      <c r="H6" s="422" t="s">
        <v>470</v>
      </c>
    </row>
    <row r="7" spans="1:9" s="435" customFormat="1" ht="17.100000000000001" customHeight="1" thickTop="1" x14ac:dyDescent="0.2">
      <c r="A7" s="400" t="str">
        <f>MID(A30,93,4)</f>
        <v/>
      </c>
      <c r="B7" s="399" t="str">
        <f>MID(A30,6,4)</f>
        <v>1361</v>
      </c>
      <c r="C7" s="398" t="str">
        <f>MID(A30,13,60)</f>
        <v xml:space="preserve">Správní poplatky                     </v>
      </c>
      <c r="D7" s="393">
        <v>1410</v>
      </c>
      <c r="E7" s="393">
        <v>980</v>
      </c>
      <c r="F7" s="393">
        <v>980</v>
      </c>
      <c r="G7" s="393">
        <f>SUM(G30)</f>
        <v>1290</v>
      </c>
      <c r="H7" s="502">
        <f>G7/E7*100</f>
        <v>131.63265306122449</v>
      </c>
    </row>
    <row r="8" spans="1:9" s="435" customFormat="1" ht="17.100000000000001" customHeight="1" x14ac:dyDescent="0.2">
      <c r="A8" s="400">
        <v>6409</v>
      </c>
      <c r="B8" s="399">
        <v>2111</v>
      </c>
      <c r="C8" s="398" t="s">
        <v>251</v>
      </c>
      <c r="D8" s="393">
        <v>908</v>
      </c>
      <c r="E8" s="393">
        <v>1000</v>
      </c>
      <c r="F8" s="393">
        <v>1000</v>
      </c>
      <c r="G8" s="393">
        <f>SUM(G67)</f>
        <v>1210</v>
      </c>
      <c r="H8" s="502">
        <f t="shared" ref="H8:H14" si="0">G8/E8*100</f>
        <v>121</v>
      </c>
    </row>
    <row r="9" spans="1:9" s="435" customFormat="1" ht="17.100000000000001" customHeight="1" x14ac:dyDescent="0.2">
      <c r="A9" s="400">
        <v>6172</v>
      </c>
      <c r="B9" s="399">
        <v>2119</v>
      </c>
      <c r="C9" s="398" t="s">
        <v>265</v>
      </c>
      <c r="D9" s="393">
        <v>304</v>
      </c>
      <c r="E9" s="393">
        <v>0</v>
      </c>
      <c r="F9" s="393">
        <v>100</v>
      </c>
      <c r="G9" s="393">
        <f>SUM(G71)</f>
        <v>100</v>
      </c>
      <c r="H9" s="502"/>
    </row>
    <row r="10" spans="1:9" s="435" customFormat="1" ht="17.100000000000001" customHeight="1" x14ac:dyDescent="0.2">
      <c r="A10" s="400" t="str">
        <f>MID(A76,3,4)</f>
        <v>6172</v>
      </c>
      <c r="B10" s="399" t="str">
        <f>MID(A76,14,4)</f>
        <v>2122</v>
      </c>
      <c r="C10" s="398" t="str">
        <f>MID(A76,21,60)</f>
        <v xml:space="preserve">Odvody příspěvkových organizací        </v>
      </c>
      <c r="D10" s="393">
        <v>161961</v>
      </c>
      <c r="E10" s="393">
        <v>158757</v>
      </c>
      <c r="F10" s="393">
        <v>161751</v>
      </c>
      <c r="G10" s="396">
        <f>SUM(G76)</f>
        <v>170165</v>
      </c>
      <c r="H10" s="502">
        <f>G10/E10*100</f>
        <v>107.18582487701329</v>
      </c>
    </row>
    <row r="11" spans="1:9" s="435" customFormat="1" ht="17.100000000000001" customHeight="1" x14ac:dyDescent="0.2">
      <c r="A11" s="400" t="str">
        <f>MID(A96,3,4)</f>
        <v>1032</v>
      </c>
      <c r="B11" s="399" t="str">
        <f>MID(A96,14,4)</f>
        <v>2131</v>
      </c>
      <c r="C11" s="398" t="str">
        <f>MID(A96,21,60)</f>
        <v xml:space="preserve">Příjmy z pronájmu pozemků              </v>
      </c>
      <c r="D11" s="393">
        <v>25</v>
      </c>
      <c r="E11" s="393">
        <v>25</v>
      </c>
      <c r="F11" s="393">
        <v>25</v>
      </c>
      <c r="G11" s="393">
        <f>SUM(G96)</f>
        <v>25</v>
      </c>
      <c r="H11" s="502">
        <f t="shared" si="0"/>
        <v>100</v>
      </c>
    </row>
    <row r="12" spans="1:9" s="435" customFormat="1" ht="17.100000000000001" customHeight="1" x14ac:dyDescent="0.2">
      <c r="A12" s="400" t="str">
        <f>MID(A103,3,4)</f>
        <v>6172</v>
      </c>
      <c r="B12" s="399" t="str">
        <f>MID(A103,14,4)</f>
        <v>2131</v>
      </c>
      <c r="C12" s="398" t="str">
        <f>MID(A103,21,60)</f>
        <v xml:space="preserve">Příjmy z pronájmu pozemků              </v>
      </c>
      <c r="D12" s="393">
        <v>408</v>
      </c>
      <c r="E12" s="393">
        <v>223</v>
      </c>
      <c r="F12" s="393">
        <v>223</v>
      </c>
      <c r="G12" s="393">
        <f>SUM(G103)</f>
        <v>223</v>
      </c>
      <c r="H12" s="502">
        <f>G12/E12*100</f>
        <v>100</v>
      </c>
    </row>
    <row r="13" spans="1:9" s="435" customFormat="1" ht="25.5" customHeight="1" x14ac:dyDescent="0.2">
      <c r="A13" s="400" t="str">
        <f>MID(A111,3,4)</f>
        <v>6172</v>
      </c>
      <c r="B13" s="399" t="str">
        <f>MID(A111,14,4)</f>
        <v>2132</v>
      </c>
      <c r="C13" s="445" t="str">
        <f>MID(A111,21,60)</f>
        <v xml:space="preserve">Příjmy z pronájmu ostatních nemovitostí a jejich částí    </v>
      </c>
      <c r="D13" s="393">
        <v>37900</v>
      </c>
      <c r="E13" s="393">
        <v>37881</v>
      </c>
      <c r="F13" s="393">
        <v>30757</v>
      </c>
      <c r="G13" s="393">
        <f>SUM(G111)</f>
        <v>30789</v>
      </c>
      <c r="H13" s="502">
        <f>G13/E13*100</f>
        <v>81.278213352340217</v>
      </c>
    </row>
    <row r="14" spans="1:9" s="435" customFormat="1" ht="17.100000000000001" customHeight="1" x14ac:dyDescent="0.2">
      <c r="A14" s="400" t="str">
        <f>MID(A135,3,4)</f>
        <v>6172</v>
      </c>
      <c r="B14" s="399" t="str">
        <f>MID(A135,14,4)</f>
        <v>2133</v>
      </c>
      <c r="C14" s="398" t="str">
        <f>MID(A135,21,60)</f>
        <v xml:space="preserve">Příjmy z pronájmu movitých věcí           </v>
      </c>
      <c r="D14" s="396">
        <v>157</v>
      </c>
      <c r="E14" s="396">
        <v>102.2</v>
      </c>
      <c r="F14" s="396">
        <v>102.2</v>
      </c>
      <c r="G14" s="396">
        <f>SUM(G135)</f>
        <v>142.19999999999999</v>
      </c>
      <c r="H14" s="502">
        <f t="shared" si="0"/>
        <v>139.13894324853226</v>
      </c>
      <c r="I14" s="455"/>
    </row>
    <row r="15" spans="1:9" s="435" customFormat="1" ht="17.100000000000001" customHeight="1" x14ac:dyDescent="0.2">
      <c r="A15" s="400">
        <v>6172</v>
      </c>
      <c r="B15" s="399">
        <v>2211</v>
      </c>
      <c r="C15" s="398" t="s">
        <v>231</v>
      </c>
      <c r="D15" s="393">
        <v>512</v>
      </c>
      <c r="E15" s="393">
        <v>350</v>
      </c>
      <c r="F15" s="393">
        <v>350</v>
      </c>
      <c r="G15" s="393">
        <f>SUM(G143)</f>
        <v>250</v>
      </c>
      <c r="H15" s="502">
        <v>0</v>
      </c>
    </row>
    <row r="16" spans="1:9" s="435" customFormat="1" ht="17.100000000000001" customHeight="1" x14ac:dyDescent="0.2">
      <c r="A16" s="400" t="str">
        <f>MID(A149,3,4)</f>
        <v>6172</v>
      </c>
      <c r="B16" s="399" t="str">
        <f>MID(A149,14,4)</f>
        <v>2212</v>
      </c>
      <c r="C16" s="398" t="str">
        <f>MID(A149,21,60)</f>
        <v xml:space="preserve">Sankční platby přijaté od jiných subjektů     </v>
      </c>
      <c r="D16" s="393">
        <v>3257</v>
      </c>
      <c r="E16" s="393">
        <v>2030</v>
      </c>
      <c r="F16" s="393">
        <v>2030</v>
      </c>
      <c r="G16" s="393">
        <f>SUM(G149)</f>
        <v>2230</v>
      </c>
      <c r="H16" s="502">
        <f>G16/E16*100</f>
        <v>109.85221674876848</v>
      </c>
    </row>
    <row r="17" spans="1:12" s="435" customFormat="1" ht="17.100000000000001" customHeight="1" x14ac:dyDescent="0.2">
      <c r="A17" s="400">
        <v>2221</v>
      </c>
      <c r="B17" s="399">
        <v>2324</v>
      </c>
      <c r="C17" s="398" t="s">
        <v>104</v>
      </c>
      <c r="D17" s="393">
        <v>37493</v>
      </c>
      <c r="E17" s="393">
        <v>37742</v>
      </c>
      <c r="F17" s="393">
        <v>37742</v>
      </c>
      <c r="G17" s="393">
        <f>G169</f>
        <v>37742</v>
      </c>
      <c r="H17" s="502">
        <v>0</v>
      </c>
    </row>
    <row r="18" spans="1:12" s="435" customFormat="1" ht="17.100000000000001" customHeight="1" x14ac:dyDescent="0.2">
      <c r="A18" s="400">
        <v>6172</v>
      </c>
      <c r="B18" s="399">
        <v>2324</v>
      </c>
      <c r="C18" s="398" t="s">
        <v>104</v>
      </c>
      <c r="D18" s="393">
        <v>3442</v>
      </c>
      <c r="E18" s="393">
        <v>753</v>
      </c>
      <c r="F18" s="393">
        <v>1074</v>
      </c>
      <c r="G18" s="393">
        <f>G173</f>
        <v>450</v>
      </c>
      <c r="H18" s="502">
        <f>G18/E18*100</f>
        <v>59.760956175298809</v>
      </c>
    </row>
    <row r="19" spans="1:12" s="435" customFormat="1" ht="17.100000000000001" customHeight="1" x14ac:dyDescent="0.2">
      <c r="A19" s="400">
        <v>3719</v>
      </c>
      <c r="B19" s="399">
        <v>2329</v>
      </c>
      <c r="C19" s="398" t="s">
        <v>280</v>
      </c>
      <c r="D19" s="393">
        <v>0</v>
      </c>
      <c r="E19" s="393">
        <v>0</v>
      </c>
      <c r="F19" s="393">
        <v>0</v>
      </c>
      <c r="G19" s="393">
        <f>SUM(G185)</f>
        <v>2000</v>
      </c>
      <c r="H19" s="502"/>
    </row>
    <row r="20" spans="1:12" s="441" customFormat="1" ht="36.75" customHeight="1" x14ac:dyDescent="0.2">
      <c r="A20" s="442"/>
      <c r="B20" s="443">
        <v>2420</v>
      </c>
      <c r="C20" s="444" t="s">
        <v>80</v>
      </c>
      <c r="D20" s="397">
        <v>12615</v>
      </c>
      <c r="E20" s="397">
        <v>9218</v>
      </c>
      <c r="F20" s="397">
        <v>9218</v>
      </c>
      <c r="G20" s="397">
        <f>SUM(G192)</f>
        <v>6600</v>
      </c>
      <c r="H20" s="503">
        <f>G20/E20*100</f>
        <v>71.599045346062056</v>
      </c>
    </row>
    <row r="21" spans="1:12" ht="17.100000000000001" customHeight="1" x14ac:dyDescent="0.2">
      <c r="A21" s="400" t="str">
        <f>MID(A203,3,4)</f>
        <v>6172</v>
      </c>
      <c r="B21" s="399" t="str">
        <f>MID(A203,14,4)</f>
        <v>3111</v>
      </c>
      <c r="C21" s="398" t="str">
        <f>MID(A203,21,60)</f>
        <v xml:space="preserve">Příjmy z prodeje pozemků                </v>
      </c>
      <c r="D21" s="393">
        <v>244</v>
      </c>
      <c r="E21" s="393">
        <v>7400</v>
      </c>
      <c r="F21" s="393">
        <v>7400</v>
      </c>
      <c r="G21" s="393">
        <f>SUM(G203)</f>
        <v>500</v>
      </c>
      <c r="H21" s="502">
        <f>G21/E21*100</f>
        <v>6.756756756756757</v>
      </c>
    </row>
    <row r="22" spans="1:12" ht="25.5" customHeight="1" x14ac:dyDescent="0.2">
      <c r="A22" s="400" t="str">
        <f>MID(A208,3,4)</f>
        <v>6172</v>
      </c>
      <c r="B22" s="399" t="str">
        <f>MID(A208,14,4)</f>
        <v>3112</v>
      </c>
      <c r="C22" s="445" t="str">
        <f>MID(A208,21,60)</f>
        <v xml:space="preserve">Příjmy z prodeje ostatních nemovitostí a jejich částí </v>
      </c>
      <c r="D22" s="393">
        <v>14957</v>
      </c>
      <c r="E22" s="393">
        <v>28000</v>
      </c>
      <c r="F22" s="393">
        <v>28000</v>
      </c>
      <c r="G22" s="393">
        <f>SUM(G208)</f>
        <v>12700</v>
      </c>
      <c r="H22" s="502">
        <f>G22/E22*100</f>
        <v>45.357142857142854</v>
      </c>
    </row>
    <row r="23" spans="1:12" ht="17.100000000000001" customHeight="1" x14ac:dyDescent="0.2">
      <c r="A23" s="400">
        <v>6172</v>
      </c>
      <c r="B23" s="399">
        <v>3119</v>
      </c>
      <c r="C23" s="398" t="s">
        <v>230</v>
      </c>
      <c r="D23" s="393">
        <v>0</v>
      </c>
      <c r="E23" s="393">
        <v>19500</v>
      </c>
      <c r="F23" s="393">
        <v>19500</v>
      </c>
      <c r="G23" s="393">
        <v>0</v>
      </c>
      <c r="H23" s="502">
        <v>0</v>
      </c>
    </row>
    <row r="24" spans="1:12" ht="17.100000000000001" customHeight="1" x14ac:dyDescent="0.2">
      <c r="A24" s="400" t="str">
        <f>MID(A213,3,4)</f>
        <v>6310</v>
      </c>
      <c r="B24" s="399" t="str">
        <f>MID(A213,14,4)</f>
        <v>2141</v>
      </c>
      <c r="C24" s="398" t="str">
        <f>MID(A213,21,60)</f>
        <v xml:space="preserve">Příjmy z úroků (část)                                       </v>
      </c>
      <c r="D24" s="396">
        <v>636</v>
      </c>
      <c r="E24" s="396">
        <v>1800.8</v>
      </c>
      <c r="F24" s="396">
        <v>1800.8</v>
      </c>
      <c r="G24" s="396">
        <f>SUM(G213)</f>
        <v>1000.4</v>
      </c>
      <c r="H24" s="502">
        <f>G24/E24*100</f>
        <v>55.553087516659261</v>
      </c>
    </row>
    <row r="25" spans="1:12" ht="17.100000000000001" customHeight="1" thickBot="1" x14ac:dyDescent="0.25">
      <c r="A25" s="400"/>
      <c r="B25" s="399">
        <v>4121</v>
      </c>
      <c r="C25" s="398" t="s">
        <v>459</v>
      </c>
      <c r="D25" s="396">
        <v>0</v>
      </c>
      <c r="E25" s="396"/>
      <c r="F25" s="396"/>
      <c r="G25" s="393">
        <f>SUM(G217)</f>
        <v>6291</v>
      </c>
      <c r="H25" s="502"/>
    </row>
    <row r="26" spans="1:12" s="389" customFormat="1" ht="25.5" customHeight="1" thickTop="1" thickBot="1" x14ac:dyDescent="0.3">
      <c r="A26" s="585" t="s">
        <v>8</v>
      </c>
      <c r="B26" s="586"/>
      <c r="C26" s="586"/>
      <c r="D26" s="392">
        <f>SUM(D7:D25)</f>
        <v>276229</v>
      </c>
      <c r="E26" s="392">
        <f>SUM(E7:E25)</f>
        <v>305762</v>
      </c>
      <c r="F26" s="392">
        <f>SUM(F7:F25)</f>
        <v>302053</v>
      </c>
      <c r="G26" s="512">
        <f>SUM(G7:G25)</f>
        <v>273707.60000000003</v>
      </c>
      <c r="H26" s="391">
        <f>G26/E26*100</f>
        <v>89.51655208953369</v>
      </c>
      <c r="I26" s="390"/>
      <c r="K26" s="413"/>
    </row>
    <row r="27" spans="1:12" s="376" customFormat="1" ht="15" thickTop="1" x14ac:dyDescent="0.2">
      <c r="A27" s="385"/>
      <c r="B27" s="385"/>
      <c r="E27" s="384"/>
      <c r="F27" s="384"/>
      <c r="G27" s="384"/>
      <c r="H27" s="387"/>
    </row>
    <row r="28" spans="1:12" s="376" customFormat="1" ht="14.25" x14ac:dyDescent="0.2">
      <c r="A28" s="385"/>
      <c r="B28" s="385"/>
      <c r="E28" s="384"/>
      <c r="F28" s="384"/>
      <c r="G28" s="384"/>
      <c r="H28" s="387"/>
    </row>
    <row r="29" spans="1:12" s="376" customFormat="1" ht="15" x14ac:dyDescent="0.25">
      <c r="A29" s="507" t="s">
        <v>167</v>
      </c>
      <c r="B29" s="385"/>
      <c r="E29" s="384"/>
      <c r="F29" s="384"/>
      <c r="G29" s="384"/>
      <c r="H29" s="387"/>
    </row>
    <row r="30" spans="1:12" s="375" customFormat="1" ht="16.5" thickBot="1" x14ac:dyDescent="0.3">
      <c r="A30" s="576" t="s">
        <v>10</v>
      </c>
      <c r="B30" s="576"/>
      <c r="C30" s="576"/>
      <c r="D30" s="576"/>
      <c r="E30" s="576"/>
      <c r="F30" s="576"/>
      <c r="G30" s="570">
        <f>SUM(G31,G35,G55,G58,G64)</f>
        <v>1290</v>
      </c>
      <c r="H30" s="570"/>
    </row>
    <row r="31" spans="1:12" s="376" customFormat="1" ht="15.75" customHeight="1" thickTop="1" x14ac:dyDescent="0.25">
      <c r="A31" s="571" t="s">
        <v>261</v>
      </c>
      <c r="B31" s="571"/>
      <c r="C31" s="571"/>
      <c r="D31" s="571"/>
      <c r="E31" s="571"/>
      <c r="F31" s="571"/>
      <c r="G31" s="572">
        <v>120</v>
      </c>
      <c r="H31" s="572"/>
      <c r="K31" s="457"/>
      <c r="L31" s="457"/>
    </row>
    <row r="32" spans="1:12" s="376" customFormat="1" ht="15" x14ac:dyDescent="0.25">
      <c r="A32" s="573" t="s">
        <v>449</v>
      </c>
      <c r="B32" s="573"/>
      <c r="C32" s="573"/>
      <c r="D32" s="573"/>
      <c r="E32" s="573"/>
      <c r="F32" s="573"/>
      <c r="G32" s="573"/>
      <c r="H32" s="573"/>
      <c r="K32" s="446"/>
      <c r="L32" s="446"/>
    </row>
    <row r="33" spans="1:14" s="376" customFormat="1" ht="14.25" x14ac:dyDescent="0.2">
      <c r="A33" s="581"/>
      <c r="B33" s="581"/>
      <c r="C33" s="581"/>
      <c r="D33" s="581"/>
      <c r="E33" s="581"/>
      <c r="F33" s="581"/>
      <c r="G33" s="581"/>
      <c r="H33" s="581"/>
      <c r="K33" s="457"/>
      <c r="L33" s="457"/>
    </row>
    <row r="34" spans="1:14" s="376" customFormat="1" ht="10.5" customHeight="1" x14ac:dyDescent="0.2">
      <c r="A34" s="386"/>
      <c r="B34" s="388"/>
      <c r="C34" s="388"/>
      <c r="D34" s="388"/>
      <c r="E34" s="388"/>
      <c r="F34" s="388"/>
      <c r="G34" s="388"/>
      <c r="H34" s="388"/>
    </row>
    <row r="35" spans="1:14" s="429" customFormat="1" ht="15" x14ac:dyDescent="0.25">
      <c r="A35" s="579" t="s">
        <v>238</v>
      </c>
      <c r="B35" s="580"/>
      <c r="C35" s="580"/>
      <c r="D35" s="580"/>
      <c r="E35" s="580"/>
      <c r="F35" s="580"/>
      <c r="G35" s="572">
        <v>600</v>
      </c>
      <c r="H35" s="572"/>
      <c r="K35" s="432"/>
      <c r="L35" s="432"/>
    </row>
    <row r="36" spans="1:14" s="429" customFormat="1" ht="14.25" x14ac:dyDescent="0.2">
      <c r="A36" s="573" t="s">
        <v>14</v>
      </c>
      <c r="B36" s="573"/>
      <c r="C36" s="573"/>
      <c r="D36" s="573"/>
      <c r="E36" s="573"/>
      <c r="F36" s="573"/>
      <c r="G36" s="573"/>
      <c r="H36" s="573"/>
      <c r="K36" s="431"/>
      <c r="L36" s="431"/>
    </row>
    <row r="37" spans="1:14" s="429" customFormat="1" ht="14.25" x14ac:dyDescent="0.2">
      <c r="A37" s="581"/>
      <c r="B37" s="581"/>
      <c r="C37" s="581"/>
      <c r="D37" s="581"/>
      <c r="E37" s="581"/>
      <c r="F37" s="581"/>
      <c r="G37" s="581"/>
      <c r="H37" s="581"/>
      <c r="K37" s="582"/>
      <c r="L37" s="582"/>
      <c r="M37" s="582"/>
      <c r="N37" s="582"/>
    </row>
    <row r="38" spans="1:14" s="429" customFormat="1" ht="15" x14ac:dyDescent="0.25">
      <c r="A38" s="583" t="s">
        <v>15</v>
      </c>
      <c r="B38" s="583"/>
      <c r="C38" s="583"/>
      <c r="D38" s="531"/>
      <c r="E38" s="426"/>
      <c r="F38" s="426"/>
      <c r="G38" s="426"/>
      <c r="H38" s="426"/>
      <c r="K38" s="432"/>
      <c r="L38" s="432"/>
    </row>
    <row r="39" spans="1:14" s="429" customFormat="1" ht="14.25" x14ac:dyDescent="0.2">
      <c r="A39" s="587" t="s">
        <v>90</v>
      </c>
      <c r="B39" s="587"/>
      <c r="C39" s="587"/>
      <c r="D39" s="587"/>
      <c r="E39" s="590"/>
      <c r="F39" s="426"/>
      <c r="G39" s="426"/>
      <c r="H39" s="426"/>
      <c r="K39" s="431"/>
      <c r="L39" s="433"/>
    </row>
    <row r="40" spans="1:14" s="429" customFormat="1" ht="15.75" customHeight="1" x14ac:dyDescent="0.2">
      <c r="A40" s="592" t="s">
        <v>273</v>
      </c>
      <c r="B40" s="592"/>
      <c r="C40" s="592"/>
      <c r="D40" s="592"/>
      <c r="E40" s="592"/>
      <c r="F40" s="592"/>
      <c r="G40" s="592"/>
      <c r="H40" s="592"/>
      <c r="K40" s="431"/>
      <c r="L40" s="433"/>
    </row>
    <row r="41" spans="1:14" s="429" customFormat="1" ht="14.25" x14ac:dyDescent="0.2">
      <c r="A41" s="587" t="s">
        <v>91</v>
      </c>
      <c r="B41" s="587"/>
      <c r="C41" s="587"/>
      <c r="D41" s="587"/>
      <c r="E41" s="588"/>
      <c r="F41" s="588"/>
      <c r="G41" s="426"/>
      <c r="H41" s="426"/>
    </row>
    <row r="42" spans="1:14" s="429" customFormat="1" ht="64.5" customHeight="1" x14ac:dyDescent="0.2">
      <c r="A42" s="593" t="s">
        <v>274</v>
      </c>
      <c r="B42" s="593"/>
      <c r="C42" s="593"/>
      <c r="D42" s="593"/>
      <c r="E42" s="593"/>
      <c r="F42" s="593"/>
      <c r="G42" s="593"/>
      <c r="H42" s="593"/>
    </row>
    <row r="43" spans="1:14" s="429" customFormat="1" ht="15.75" customHeight="1" x14ac:dyDescent="0.25">
      <c r="A43" s="594" t="s">
        <v>275</v>
      </c>
      <c r="B43" s="594"/>
      <c r="C43" s="594"/>
      <c r="D43" s="594"/>
      <c r="E43" s="594"/>
      <c r="F43" s="594"/>
      <c r="G43" s="594"/>
      <c r="H43" s="594"/>
      <c r="K43" s="432"/>
      <c r="L43" s="432"/>
    </row>
    <row r="44" spans="1:14" s="429" customFormat="1" ht="15.75" customHeight="1" x14ac:dyDescent="0.25">
      <c r="A44" s="594"/>
      <c r="B44" s="594"/>
      <c r="C44" s="594"/>
      <c r="D44" s="594"/>
      <c r="E44" s="594"/>
      <c r="F44" s="594"/>
      <c r="G44" s="594"/>
      <c r="H44" s="594"/>
      <c r="K44" s="432"/>
      <c r="L44" s="432"/>
    </row>
    <row r="45" spans="1:14" s="429" customFormat="1" ht="15.75" customHeight="1" x14ac:dyDescent="0.25">
      <c r="A45" s="594"/>
      <c r="B45" s="594"/>
      <c r="C45" s="594"/>
      <c r="D45" s="594"/>
      <c r="E45" s="594"/>
      <c r="F45" s="594"/>
      <c r="G45" s="594"/>
      <c r="H45" s="594"/>
      <c r="K45" s="432"/>
      <c r="L45" s="432"/>
    </row>
    <row r="46" spans="1:14" s="429" customFormat="1" ht="15.75" customHeight="1" x14ac:dyDescent="0.25">
      <c r="A46" s="594"/>
      <c r="B46" s="594"/>
      <c r="C46" s="594"/>
      <c r="D46" s="594"/>
      <c r="E46" s="594"/>
      <c r="F46" s="594"/>
      <c r="G46" s="594"/>
      <c r="H46" s="594"/>
      <c r="K46" s="432"/>
      <c r="L46" s="432"/>
    </row>
    <row r="47" spans="1:14" s="429" customFormat="1" ht="15.75" customHeight="1" x14ac:dyDescent="0.25">
      <c r="A47" s="594"/>
      <c r="B47" s="594"/>
      <c r="C47" s="594"/>
      <c r="D47" s="594"/>
      <c r="E47" s="594"/>
      <c r="F47" s="594"/>
      <c r="G47" s="594"/>
      <c r="H47" s="594"/>
      <c r="K47" s="432"/>
      <c r="L47" s="432"/>
    </row>
    <row r="48" spans="1:14" s="429" customFormat="1" ht="20.25" customHeight="1" x14ac:dyDescent="0.25">
      <c r="A48" s="594"/>
      <c r="B48" s="594"/>
      <c r="C48" s="594"/>
      <c r="D48" s="594"/>
      <c r="E48" s="594"/>
      <c r="F48" s="594"/>
      <c r="G48" s="594"/>
      <c r="H48" s="594"/>
      <c r="K48" s="432"/>
      <c r="L48" s="432"/>
    </row>
    <row r="49" spans="1:14" s="429" customFormat="1" ht="15.75" customHeight="1" x14ac:dyDescent="0.25">
      <c r="A49" s="594"/>
      <c r="B49" s="594"/>
      <c r="C49" s="594"/>
      <c r="D49" s="594"/>
      <c r="E49" s="594"/>
      <c r="F49" s="594"/>
      <c r="G49" s="594"/>
      <c r="H49" s="594"/>
      <c r="K49" s="432"/>
      <c r="L49" s="432"/>
    </row>
    <row r="50" spans="1:14" s="429" customFormat="1" ht="15.75" customHeight="1" x14ac:dyDescent="0.25">
      <c r="A50" s="594"/>
      <c r="B50" s="594"/>
      <c r="C50" s="594"/>
      <c r="D50" s="594"/>
      <c r="E50" s="594"/>
      <c r="F50" s="594"/>
      <c r="G50" s="594"/>
      <c r="H50" s="594"/>
      <c r="K50" s="432"/>
      <c r="L50" s="432"/>
    </row>
    <row r="51" spans="1:14" s="429" customFormat="1" ht="20.25" customHeight="1" x14ac:dyDescent="0.25">
      <c r="A51" s="594"/>
      <c r="B51" s="594"/>
      <c r="C51" s="594"/>
      <c r="D51" s="594"/>
      <c r="E51" s="594"/>
      <c r="F51" s="594"/>
      <c r="G51" s="594"/>
      <c r="H51" s="594"/>
      <c r="K51" s="432"/>
      <c r="L51" s="432"/>
    </row>
    <row r="52" spans="1:14" s="429" customFormat="1" ht="15.75" customHeight="1" x14ac:dyDescent="0.25">
      <c r="A52" s="594"/>
      <c r="B52" s="594"/>
      <c r="C52" s="594"/>
      <c r="D52" s="594"/>
      <c r="E52" s="594"/>
      <c r="F52" s="594"/>
      <c r="G52" s="594"/>
      <c r="H52" s="594"/>
      <c r="K52" s="432"/>
      <c r="L52" s="432"/>
    </row>
    <row r="53" spans="1:14" s="429" customFormat="1" ht="15.75" customHeight="1" x14ac:dyDescent="0.25">
      <c r="A53" s="594"/>
      <c r="B53" s="594"/>
      <c r="C53" s="594"/>
      <c r="D53" s="594"/>
      <c r="E53" s="594"/>
      <c r="F53" s="594"/>
      <c r="G53" s="594"/>
      <c r="H53" s="594"/>
      <c r="K53" s="432"/>
      <c r="L53" s="432"/>
    </row>
    <row r="54" spans="1:14" s="429" customFormat="1" ht="15.75" customHeight="1" x14ac:dyDescent="0.25">
      <c r="A54" s="386"/>
      <c r="B54" s="388"/>
      <c r="C54" s="388"/>
      <c r="D54" s="388"/>
      <c r="E54" s="388"/>
      <c r="F54" s="388"/>
      <c r="G54" s="388"/>
      <c r="H54" s="388"/>
      <c r="K54" s="432"/>
      <c r="L54" s="432"/>
    </row>
    <row r="55" spans="1:14" s="429" customFormat="1" ht="15" x14ac:dyDescent="0.25">
      <c r="A55" s="579" t="s">
        <v>254</v>
      </c>
      <c r="B55" s="580"/>
      <c r="C55" s="580"/>
      <c r="D55" s="580"/>
      <c r="E55" s="580"/>
      <c r="F55" s="580"/>
      <c r="G55" s="572">
        <v>50</v>
      </c>
      <c r="H55" s="572"/>
      <c r="K55" s="431"/>
      <c r="N55" s="434"/>
    </row>
    <row r="56" spans="1:14" s="429" customFormat="1" ht="14.25" x14ac:dyDescent="0.2">
      <c r="A56" s="573" t="s">
        <v>92</v>
      </c>
      <c r="B56" s="573"/>
      <c r="C56" s="573"/>
      <c r="D56" s="573"/>
      <c r="E56" s="573"/>
      <c r="F56" s="573"/>
      <c r="G56" s="573"/>
      <c r="H56" s="573"/>
    </row>
    <row r="57" spans="1:14" s="429" customFormat="1" ht="15.75" customHeight="1" x14ac:dyDescent="0.2">
      <c r="A57" s="386"/>
      <c r="B57" s="388"/>
      <c r="C57" s="388"/>
      <c r="D57" s="388"/>
      <c r="E57" s="388"/>
      <c r="F57" s="388"/>
      <c r="G57" s="388"/>
      <c r="H57" s="388"/>
    </row>
    <row r="58" spans="1:14" s="376" customFormat="1" ht="15" x14ac:dyDescent="0.25">
      <c r="A58" s="579" t="s">
        <v>239</v>
      </c>
      <c r="B58" s="580"/>
      <c r="C58" s="580"/>
      <c r="D58" s="580"/>
      <c r="E58" s="580"/>
      <c r="F58" s="580"/>
      <c r="G58" s="572">
        <v>400</v>
      </c>
      <c r="H58" s="572"/>
    </row>
    <row r="59" spans="1:14" s="376" customFormat="1" ht="14.25" customHeight="1" x14ac:dyDescent="0.2">
      <c r="A59" s="573" t="s">
        <v>229</v>
      </c>
      <c r="B59" s="591"/>
      <c r="C59" s="591"/>
      <c r="D59" s="591"/>
      <c r="E59" s="591"/>
      <c r="F59" s="591"/>
      <c r="G59" s="591"/>
      <c r="H59" s="591"/>
    </row>
    <row r="60" spans="1:14" s="376" customFormat="1" ht="14.25" x14ac:dyDescent="0.2">
      <c r="A60" s="591"/>
      <c r="B60" s="591"/>
      <c r="C60" s="591"/>
      <c r="D60" s="591"/>
      <c r="E60" s="591"/>
      <c r="F60" s="591"/>
      <c r="G60" s="591"/>
      <c r="H60" s="591"/>
    </row>
    <row r="61" spans="1:14" s="376" customFormat="1" ht="14.25" x14ac:dyDescent="0.2">
      <c r="A61" s="591"/>
      <c r="B61" s="591"/>
      <c r="C61" s="591"/>
      <c r="D61" s="591"/>
      <c r="E61" s="591"/>
      <c r="F61" s="591"/>
      <c r="G61" s="591"/>
      <c r="H61" s="591"/>
    </row>
    <row r="62" spans="1:14" s="376" customFormat="1" ht="14.25" x14ac:dyDescent="0.2">
      <c r="A62" s="591"/>
      <c r="B62" s="591"/>
      <c r="C62" s="591"/>
      <c r="D62" s="591"/>
      <c r="E62" s="591"/>
      <c r="F62" s="591"/>
      <c r="G62" s="591"/>
      <c r="H62" s="591"/>
    </row>
    <row r="63" spans="1:14" s="376" customFormat="1" ht="15" x14ac:dyDescent="0.25">
      <c r="A63" s="450"/>
      <c r="B63" s="450"/>
      <c r="C63" s="450"/>
      <c r="D63" s="533"/>
      <c r="E63" s="450"/>
      <c r="F63" s="450"/>
      <c r="G63" s="450"/>
      <c r="H63" s="450"/>
    </row>
    <row r="64" spans="1:14" s="376" customFormat="1" ht="15" x14ac:dyDescent="0.25">
      <c r="A64" s="579" t="s">
        <v>240</v>
      </c>
      <c r="B64" s="580"/>
      <c r="C64" s="580"/>
      <c r="D64" s="580"/>
      <c r="E64" s="580"/>
      <c r="F64" s="580"/>
      <c r="G64" s="572">
        <v>120</v>
      </c>
      <c r="H64" s="572"/>
    </row>
    <row r="65" spans="1:12" s="376" customFormat="1" ht="14.25" x14ac:dyDescent="0.2">
      <c r="A65" s="461" t="s">
        <v>219</v>
      </c>
      <c r="B65" s="462"/>
      <c r="C65" s="462"/>
      <c r="D65" s="462"/>
      <c r="E65" s="462"/>
      <c r="F65" s="462"/>
      <c r="G65" s="462"/>
      <c r="H65" s="462"/>
    </row>
    <row r="66" spans="1:12" s="376" customFormat="1" ht="24" customHeight="1" x14ac:dyDescent="0.2">
      <c r="A66" s="426"/>
      <c r="B66" s="426"/>
      <c r="C66" s="426"/>
      <c r="D66" s="529"/>
      <c r="E66" s="426"/>
      <c r="F66" s="426"/>
      <c r="G66" s="426"/>
      <c r="H66" s="426"/>
    </row>
    <row r="67" spans="1:12" s="508" customFormat="1" ht="16.5" thickBot="1" x14ac:dyDescent="0.3">
      <c r="A67" s="576" t="s">
        <v>465</v>
      </c>
      <c r="B67" s="576"/>
      <c r="C67" s="576"/>
      <c r="D67" s="576"/>
      <c r="E67" s="576"/>
      <c r="F67" s="576"/>
      <c r="G67" s="570">
        <v>1210</v>
      </c>
      <c r="H67" s="570"/>
    </row>
    <row r="68" spans="1:12" s="375" customFormat="1" ht="15" customHeight="1" thickTop="1" x14ac:dyDescent="0.25">
      <c r="A68" s="380" t="s">
        <v>236</v>
      </c>
      <c r="B68" s="379"/>
      <c r="C68" s="379"/>
      <c r="D68" s="379"/>
      <c r="E68" s="379"/>
      <c r="F68" s="379"/>
      <c r="G68" s="572">
        <v>1210</v>
      </c>
      <c r="H68" s="572"/>
      <c r="I68" s="377"/>
    </row>
    <row r="69" spans="1:12" s="376" customFormat="1" ht="15" customHeight="1" x14ac:dyDescent="0.2">
      <c r="A69" s="589" t="s">
        <v>466</v>
      </c>
      <c r="B69" s="589"/>
      <c r="C69" s="589"/>
      <c r="D69" s="589"/>
      <c r="E69" s="589"/>
      <c r="F69" s="589"/>
      <c r="G69" s="589"/>
      <c r="H69" s="589"/>
    </row>
    <row r="70" spans="1:12" s="376" customFormat="1" ht="15" customHeight="1" x14ac:dyDescent="0.2">
      <c r="A70" s="526"/>
      <c r="B70" s="526"/>
      <c r="C70" s="526"/>
      <c r="D70" s="529"/>
      <c r="E70" s="526"/>
      <c r="F70" s="526"/>
      <c r="G70" s="526"/>
      <c r="H70" s="526"/>
    </row>
    <row r="71" spans="1:12" s="508" customFormat="1" ht="16.5" thickBot="1" x14ac:dyDescent="0.3">
      <c r="A71" s="576" t="s">
        <v>264</v>
      </c>
      <c r="B71" s="576"/>
      <c r="C71" s="576"/>
      <c r="D71" s="576"/>
      <c r="E71" s="576"/>
      <c r="F71" s="576"/>
      <c r="G71" s="570">
        <f>SUM(G72)</f>
        <v>100</v>
      </c>
      <c r="H71" s="570"/>
    </row>
    <row r="72" spans="1:12" s="376" customFormat="1" ht="15.75" customHeight="1" thickTop="1" x14ac:dyDescent="0.25">
      <c r="A72" s="571" t="s">
        <v>262</v>
      </c>
      <c r="B72" s="571"/>
      <c r="C72" s="571"/>
      <c r="D72" s="571"/>
      <c r="E72" s="571"/>
      <c r="F72" s="571"/>
      <c r="G72" s="572">
        <v>100</v>
      </c>
      <c r="H72" s="572"/>
      <c r="K72" s="457"/>
      <c r="L72" s="457"/>
    </row>
    <row r="73" spans="1:12" s="376" customFormat="1" ht="12" customHeight="1" x14ac:dyDescent="0.2">
      <c r="A73" s="573" t="s">
        <v>263</v>
      </c>
      <c r="B73" s="573"/>
      <c r="C73" s="573"/>
      <c r="D73" s="573"/>
      <c r="E73" s="573"/>
      <c r="F73" s="573"/>
      <c r="G73" s="573"/>
      <c r="H73" s="573"/>
    </row>
    <row r="74" spans="1:12" s="376" customFormat="1" ht="18.75" customHeight="1" x14ac:dyDescent="0.2">
      <c r="A74" s="573"/>
      <c r="B74" s="573"/>
      <c r="C74" s="573"/>
      <c r="D74" s="573"/>
      <c r="E74" s="573"/>
      <c r="F74" s="573"/>
      <c r="G74" s="573"/>
      <c r="H74" s="573"/>
    </row>
    <row r="75" spans="1:12" s="376" customFormat="1" ht="12" customHeight="1" x14ac:dyDescent="0.2">
      <c r="A75" s="426"/>
      <c r="B75" s="426"/>
      <c r="C75" s="426"/>
      <c r="D75" s="529"/>
      <c r="E75" s="426"/>
      <c r="F75" s="426"/>
      <c r="G75" s="426"/>
      <c r="H75" s="426"/>
    </row>
    <row r="76" spans="1:12" s="508" customFormat="1" ht="16.5" thickBot="1" x14ac:dyDescent="0.3">
      <c r="A76" s="576" t="s">
        <v>30</v>
      </c>
      <c r="B76" s="576"/>
      <c r="C76" s="576"/>
      <c r="D76" s="576"/>
      <c r="E76" s="576"/>
      <c r="F76" s="576"/>
      <c r="G76" s="570">
        <f>SUM(E84,E93)</f>
        <v>170165</v>
      </c>
      <c r="H76" s="570"/>
    </row>
    <row r="77" spans="1:12" s="375" customFormat="1" ht="16.5" thickTop="1" x14ac:dyDescent="0.25">
      <c r="A77" s="380" t="s">
        <v>237</v>
      </c>
      <c r="B77" s="380"/>
      <c r="C77" s="380"/>
      <c r="D77" s="380"/>
      <c r="E77" s="380"/>
      <c r="F77" s="380"/>
      <c r="G77" s="378"/>
      <c r="H77" s="378"/>
    </row>
    <row r="78" spans="1:12" s="376" customFormat="1" ht="15" x14ac:dyDescent="0.25">
      <c r="A78" s="463" t="s">
        <v>245</v>
      </c>
      <c r="B78" s="385"/>
      <c r="E78" s="384"/>
      <c r="F78" s="384"/>
      <c r="G78" s="384"/>
      <c r="H78" s="387"/>
    </row>
    <row r="79" spans="1:12" s="376" customFormat="1" ht="14.25" x14ac:dyDescent="0.2">
      <c r="A79" s="381" t="s">
        <v>81</v>
      </c>
      <c r="B79" s="385"/>
      <c r="E79" s="574">
        <f>SUM('PO - odpisy'!H121)</f>
        <v>64034</v>
      </c>
      <c r="F79" s="574"/>
      <c r="G79" s="384"/>
      <c r="H79" s="387"/>
    </row>
    <row r="80" spans="1:12" s="376" customFormat="1" ht="15" customHeight="1" x14ac:dyDescent="0.2">
      <c r="A80" s="381" t="s">
        <v>84</v>
      </c>
      <c r="B80" s="385"/>
      <c r="E80" s="574">
        <f>SUM('PO - odpisy'!H202)</f>
        <v>42837</v>
      </c>
      <c r="F80" s="574"/>
      <c r="G80" s="384"/>
      <c r="H80" s="387"/>
    </row>
    <row r="81" spans="1:8" s="376" customFormat="1" ht="14.25" x14ac:dyDescent="0.2">
      <c r="A81" s="381" t="s">
        <v>82</v>
      </c>
      <c r="B81" s="385"/>
      <c r="E81" s="574">
        <f>SUM('PO - odpisy'!H156)</f>
        <v>30658</v>
      </c>
      <c r="F81" s="574"/>
      <c r="G81" s="384"/>
      <c r="H81" s="387"/>
    </row>
    <row r="82" spans="1:8" s="376" customFormat="1" ht="14.25" x14ac:dyDescent="0.2">
      <c r="A82" s="381" t="s">
        <v>83</v>
      </c>
      <c r="B82" s="385"/>
      <c r="E82" s="574">
        <f>SUM('PO - odpisy'!H165)</f>
        <v>13107</v>
      </c>
      <c r="F82" s="574"/>
      <c r="G82" s="384"/>
      <c r="H82" s="387"/>
    </row>
    <row r="83" spans="1:8" s="376" customFormat="1" ht="14.25" x14ac:dyDescent="0.2">
      <c r="A83" s="381" t="s">
        <v>85</v>
      </c>
      <c r="B83" s="385"/>
      <c r="E83" s="574">
        <f>SUM('PO - odpisy'!H209)</f>
        <v>18714</v>
      </c>
      <c r="F83" s="574"/>
      <c r="G83" s="384"/>
      <c r="H83" s="387"/>
    </row>
    <row r="84" spans="1:8" s="376" customFormat="1" ht="15" x14ac:dyDescent="0.25">
      <c r="A84" s="464" t="s">
        <v>8</v>
      </c>
      <c r="B84" s="465"/>
      <c r="C84" s="466"/>
      <c r="D84" s="466"/>
      <c r="E84" s="575">
        <f>SUM(E79:F83)</f>
        <v>169350</v>
      </c>
      <c r="F84" s="575"/>
      <c r="G84" s="384"/>
      <c r="H84" s="387"/>
    </row>
    <row r="85" spans="1:8" s="376" customFormat="1" ht="9.75" customHeight="1" x14ac:dyDescent="0.2">
      <c r="A85" s="385"/>
      <c r="B85" s="385"/>
      <c r="E85" s="384"/>
      <c r="F85" s="384"/>
      <c r="G85" s="384"/>
      <c r="H85" s="387"/>
    </row>
    <row r="86" spans="1:8" s="376" customFormat="1" ht="15" x14ac:dyDescent="0.25">
      <c r="A86" s="463" t="s">
        <v>88</v>
      </c>
      <c r="B86" s="385"/>
      <c r="E86" s="384"/>
      <c r="F86" s="384"/>
      <c r="G86" s="384"/>
      <c r="H86" s="387"/>
    </row>
    <row r="87" spans="1:8" s="376" customFormat="1" ht="14.25" x14ac:dyDescent="0.2">
      <c r="A87" s="381" t="s">
        <v>135</v>
      </c>
      <c r="B87" s="385"/>
      <c r="E87" s="574">
        <f>SUM('PO - odpisy'!H149)</f>
        <v>460</v>
      </c>
      <c r="F87" s="574"/>
      <c r="G87" s="384"/>
      <c r="H87" s="387"/>
    </row>
    <row r="88" spans="1:8" s="376" customFormat="1" ht="14.25" x14ac:dyDescent="0.2">
      <c r="A88" s="381" t="s">
        <v>282</v>
      </c>
      <c r="B88" s="385"/>
      <c r="E88" s="428"/>
      <c r="F88" s="504">
        <f>SUM('PO - odpisy'!H152)</f>
        <v>255</v>
      </c>
      <c r="G88" s="384"/>
      <c r="H88" s="387"/>
    </row>
    <row r="89" spans="1:8" s="376" customFormat="1" ht="14.25" x14ac:dyDescent="0.2">
      <c r="A89" s="381" t="s">
        <v>188</v>
      </c>
      <c r="B89" s="385"/>
      <c r="E89" s="428"/>
      <c r="F89" s="428"/>
      <c r="G89" s="384"/>
      <c r="H89" s="387"/>
    </row>
    <row r="90" spans="1:8" s="376" customFormat="1" ht="14.25" x14ac:dyDescent="0.2">
      <c r="A90" s="381" t="s">
        <v>95</v>
      </c>
      <c r="B90" s="385"/>
      <c r="E90" s="428"/>
      <c r="F90" s="428"/>
      <c r="G90" s="384"/>
      <c r="H90" s="387"/>
    </row>
    <row r="91" spans="1:8" s="376" customFormat="1" ht="14.25" x14ac:dyDescent="0.2">
      <c r="A91" s="381" t="s">
        <v>136</v>
      </c>
      <c r="B91" s="385"/>
      <c r="E91" s="428"/>
      <c r="F91" s="428">
        <f>SUM('PO - odpisy'!H168)</f>
        <v>100</v>
      </c>
      <c r="G91" s="384"/>
      <c r="H91" s="387"/>
    </row>
    <row r="92" spans="1:8" s="376" customFormat="1" ht="14.25" x14ac:dyDescent="0.2">
      <c r="A92" s="381" t="s">
        <v>89</v>
      </c>
      <c r="B92" s="385"/>
      <c r="E92" s="428"/>
      <c r="F92" s="428"/>
      <c r="G92" s="384"/>
      <c r="H92" s="387"/>
    </row>
    <row r="93" spans="1:8" s="376" customFormat="1" ht="15" x14ac:dyDescent="0.25">
      <c r="A93" s="464" t="s">
        <v>8</v>
      </c>
      <c r="B93" s="465"/>
      <c r="C93" s="466"/>
      <c r="D93" s="466"/>
      <c r="E93" s="575">
        <f>SUM(E87:F92)</f>
        <v>815</v>
      </c>
      <c r="F93" s="575"/>
      <c r="G93" s="384"/>
      <c r="H93" s="387"/>
    </row>
    <row r="94" spans="1:8" s="376" customFormat="1" ht="14.25" x14ac:dyDescent="0.2">
      <c r="A94" s="385"/>
      <c r="B94" s="385"/>
      <c r="E94" s="384"/>
      <c r="F94" s="384"/>
      <c r="G94" s="384"/>
      <c r="H94" s="387"/>
    </row>
    <row r="95" spans="1:8" s="376" customFormat="1" ht="14.25" x14ac:dyDescent="0.2">
      <c r="A95" s="385"/>
      <c r="B95" s="385"/>
      <c r="E95" s="384"/>
      <c r="F95" s="384"/>
      <c r="G95" s="384"/>
      <c r="H95" s="387"/>
    </row>
    <row r="96" spans="1:8" s="508" customFormat="1" ht="16.5" thickBot="1" x14ac:dyDescent="0.3">
      <c r="A96" s="576" t="s">
        <v>16</v>
      </c>
      <c r="B96" s="576"/>
      <c r="C96" s="576"/>
      <c r="D96" s="576"/>
      <c r="E96" s="576"/>
      <c r="F96" s="576"/>
      <c r="G96" s="570">
        <f>SUM(G97)</f>
        <v>25</v>
      </c>
      <c r="H96" s="570"/>
    </row>
    <row r="97" spans="1:13" s="430" customFormat="1" ht="16.5" thickTop="1" x14ac:dyDescent="0.25">
      <c r="A97" s="579" t="s">
        <v>20</v>
      </c>
      <c r="B97" s="580"/>
      <c r="C97" s="580"/>
      <c r="D97" s="580"/>
      <c r="E97" s="580"/>
      <c r="F97" s="580"/>
      <c r="G97" s="572">
        <v>25</v>
      </c>
      <c r="H97" s="572"/>
      <c r="I97" s="375"/>
      <c r="J97" s="375"/>
    </row>
    <row r="98" spans="1:13" s="429" customFormat="1" ht="14.25" customHeight="1" x14ac:dyDescent="0.2">
      <c r="A98" s="594" t="s">
        <v>276</v>
      </c>
      <c r="B98" s="594"/>
      <c r="C98" s="594"/>
      <c r="D98" s="594"/>
      <c r="E98" s="594"/>
      <c r="F98" s="594"/>
      <c r="G98" s="594"/>
      <c r="H98" s="594"/>
      <c r="I98" s="376"/>
      <c r="J98" s="376"/>
    </row>
    <row r="99" spans="1:13" s="429" customFormat="1" ht="14.25" x14ac:dyDescent="0.2">
      <c r="A99" s="594"/>
      <c r="B99" s="594"/>
      <c r="C99" s="594"/>
      <c r="D99" s="594"/>
      <c r="E99" s="594"/>
      <c r="F99" s="594"/>
      <c r="G99" s="594"/>
      <c r="H99" s="594"/>
      <c r="I99" s="376"/>
      <c r="J99" s="376"/>
    </row>
    <row r="100" spans="1:13" s="429" customFormat="1" ht="14.25" x14ac:dyDescent="0.2">
      <c r="A100" s="594"/>
      <c r="B100" s="594"/>
      <c r="C100" s="594"/>
      <c r="D100" s="594"/>
      <c r="E100" s="594"/>
      <c r="F100" s="594"/>
      <c r="G100" s="594"/>
      <c r="H100" s="594"/>
      <c r="I100" s="376"/>
      <c r="J100" s="376"/>
    </row>
    <row r="101" spans="1:13" s="376" customFormat="1" ht="14.25" x14ac:dyDescent="0.2">
      <c r="A101" s="594"/>
      <c r="B101" s="594"/>
      <c r="C101" s="594"/>
      <c r="D101" s="594"/>
      <c r="E101" s="594"/>
      <c r="F101" s="594"/>
      <c r="G101" s="594"/>
      <c r="H101" s="594"/>
    </row>
    <row r="102" spans="1:13" s="376" customFormat="1" ht="14.25" x14ac:dyDescent="0.2">
      <c r="A102" s="385"/>
      <c r="B102" s="385"/>
      <c r="E102" s="384"/>
      <c r="F102" s="384"/>
      <c r="G102" s="384"/>
      <c r="H102" s="387"/>
    </row>
    <row r="103" spans="1:13" s="508" customFormat="1" ht="16.5" thickBot="1" x14ac:dyDescent="0.3">
      <c r="A103" s="576" t="s">
        <v>11</v>
      </c>
      <c r="B103" s="576"/>
      <c r="C103" s="576"/>
      <c r="D103" s="576"/>
      <c r="E103" s="576"/>
      <c r="F103" s="576"/>
      <c r="G103" s="570">
        <f>SUM(G104,G107)</f>
        <v>223</v>
      </c>
      <c r="H103" s="570"/>
    </row>
    <row r="104" spans="1:13" s="376" customFormat="1" ht="16.5" thickTop="1" x14ac:dyDescent="0.25">
      <c r="A104" s="579" t="s">
        <v>255</v>
      </c>
      <c r="B104" s="580"/>
      <c r="C104" s="580"/>
      <c r="D104" s="580"/>
      <c r="E104" s="580"/>
      <c r="F104" s="580"/>
      <c r="G104" s="572">
        <v>43</v>
      </c>
      <c r="H104" s="572"/>
      <c r="J104" s="375"/>
      <c r="K104" s="375"/>
      <c r="L104" s="375"/>
      <c r="M104" s="375"/>
    </row>
    <row r="105" spans="1:13" s="376" customFormat="1" ht="14.25" customHeight="1" x14ac:dyDescent="0.2">
      <c r="A105" s="589" t="s">
        <v>450</v>
      </c>
      <c r="B105" s="589"/>
      <c r="C105" s="589"/>
      <c r="D105" s="589"/>
      <c r="E105" s="589"/>
      <c r="F105" s="589"/>
      <c r="G105" s="589"/>
      <c r="H105" s="589"/>
    </row>
    <row r="106" spans="1:13" s="376" customFormat="1" ht="10.5" customHeight="1" x14ac:dyDescent="0.2"/>
    <row r="107" spans="1:13" s="376" customFormat="1" ht="14.25" customHeight="1" x14ac:dyDescent="0.25">
      <c r="A107" s="446" t="s">
        <v>266</v>
      </c>
      <c r="B107" s="446"/>
      <c r="C107" s="446"/>
      <c r="D107" s="446"/>
      <c r="E107" s="446"/>
      <c r="G107" s="577">
        <v>180</v>
      </c>
      <c r="H107" s="578"/>
    </row>
    <row r="108" spans="1:13" s="376" customFormat="1" ht="14.25" customHeight="1" x14ac:dyDescent="0.2">
      <c r="A108" s="583" t="s">
        <v>451</v>
      </c>
      <c r="B108" s="584"/>
      <c r="C108" s="584"/>
      <c r="D108" s="584"/>
      <c r="E108" s="584"/>
      <c r="F108" s="584"/>
      <c r="G108" s="584"/>
      <c r="H108" s="584"/>
    </row>
    <row r="109" spans="1:13" s="376" customFormat="1" ht="14.25" customHeight="1" x14ac:dyDescent="0.2">
      <c r="A109" s="584"/>
      <c r="B109" s="584"/>
      <c r="C109" s="584"/>
      <c r="D109" s="584"/>
      <c r="E109" s="584"/>
      <c r="F109" s="584"/>
      <c r="G109" s="584"/>
      <c r="H109" s="584"/>
    </row>
    <row r="110" spans="1:13" s="376" customFormat="1" ht="14.25" customHeight="1" x14ac:dyDescent="0.2"/>
    <row r="111" spans="1:13" s="508" customFormat="1" ht="16.5" thickBot="1" x14ac:dyDescent="0.3">
      <c r="A111" s="576" t="s">
        <v>252</v>
      </c>
      <c r="B111" s="576"/>
      <c r="C111" s="576"/>
      <c r="D111" s="576"/>
      <c r="E111" s="576"/>
      <c r="F111" s="576"/>
      <c r="G111" s="570">
        <f>SUM(G112,G117,G122)</f>
        <v>30789</v>
      </c>
      <c r="H111" s="570"/>
    </row>
    <row r="112" spans="1:13" s="376" customFormat="1" ht="15.75" thickTop="1" x14ac:dyDescent="0.25">
      <c r="A112" s="579" t="s">
        <v>255</v>
      </c>
      <c r="B112" s="580"/>
      <c r="C112" s="580"/>
      <c r="D112" s="580"/>
      <c r="E112" s="580"/>
      <c r="F112" s="580"/>
      <c r="G112" s="572">
        <f>SUM(G113:H115)</f>
        <v>157</v>
      </c>
      <c r="H112" s="572"/>
      <c r="J112" s="446"/>
      <c r="K112" s="446"/>
      <c r="L112" s="446"/>
    </row>
    <row r="113" spans="1:12" s="376" customFormat="1" ht="27" customHeight="1" x14ac:dyDescent="0.25">
      <c r="A113" s="589" t="s">
        <v>256</v>
      </c>
      <c r="B113" s="589"/>
      <c r="C113" s="589"/>
      <c r="D113" s="589"/>
      <c r="E113" s="589"/>
      <c r="F113" s="589"/>
      <c r="G113" s="574">
        <v>143</v>
      </c>
      <c r="H113" s="574"/>
      <c r="J113" s="446"/>
      <c r="K113" s="446"/>
      <c r="L113" s="446"/>
    </row>
    <row r="114" spans="1:12" s="376" customFormat="1" ht="29.25" customHeight="1" x14ac:dyDescent="0.2">
      <c r="A114" s="602" t="s">
        <v>257</v>
      </c>
      <c r="B114" s="602"/>
      <c r="C114" s="602"/>
      <c r="D114" s="602"/>
      <c r="E114" s="602"/>
      <c r="F114" s="602"/>
      <c r="G114" s="574">
        <v>10</v>
      </c>
      <c r="H114" s="574"/>
    </row>
    <row r="115" spans="1:12" s="376" customFormat="1" ht="29.25" customHeight="1" x14ac:dyDescent="0.2">
      <c r="A115" s="602" t="s">
        <v>258</v>
      </c>
      <c r="B115" s="602"/>
      <c r="C115" s="602"/>
      <c r="D115" s="602"/>
      <c r="E115" s="602"/>
      <c r="F115" s="602"/>
      <c r="G115" s="574">
        <v>4</v>
      </c>
      <c r="H115" s="574"/>
    </row>
    <row r="116" spans="1:12" s="376" customFormat="1" ht="11.25" customHeight="1" x14ac:dyDescent="0.2">
      <c r="A116" s="386"/>
      <c r="B116" s="386"/>
      <c r="C116" s="386"/>
      <c r="D116" s="386"/>
      <c r="E116" s="386"/>
      <c r="F116" s="386"/>
      <c r="G116" s="386"/>
      <c r="H116" s="386"/>
    </row>
    <row r="117" spans="1:12" s="376" customFormat="1" ht="15" x14ac:dyDescent="0.25">
      <c r="A117" s="579" t="s">
        <v>283</v>
      </c>
      <c r="B117" s="580"/>
      <c r="C117" s="580"/>
      <c r="D117" s="580"/>
      <c r="E117" s="580"/>
      <c r="F117" s="580"/>
      <c r="G117" s="572">
        <f>SUM(G119:H119)</f>
        <v>28562</v>
      </c>
      <c r="H117" s="572"/>
      <c r="J117" s="446"/>
      <c r="K117" s="446"/>
      <c r="L117" s="446"/>
    </row>
    <row r="118" spans="1:12" s="376" customFormat="1" ht="14.25" x14ac:dyDescent="0.2">
      <c r="A118" s="381" t="s">
        <v>22</v>
      </c>
      <c r="B118" s="385"/>
      <c r="E118" s="384"/>
      <c r="F118" s="384"/>
      <c r="G118" s="574"/>
      <c r="H118" s="574"/>
    </row>
    <row r="119" spans="1:12" s="376" customFormat="1" ht="14.25" x14ac:dyDescent="0.2">
      <c r="A119" s="381" t="s">
        <v>241</v>
      </c>
      <c r="B119" s="385"/>
      <c r="E119" s="384"/>
      <c r="F119" s="384"/>
      <c r="G119" s="574">
        <v>28562</v>
      </c>
      <c r="H119" s="574"/>
    </row>
    <row r="120" spans="1:12" s="376" customFormat="1" ht="14.25" x14ac:dyDescent="0.2">
      <c r="A120" s="381" t="s">
        <v>281</v>
      </c>
      <c r="B120" s="385"/>
      <c r="E120" s="384"/>
      <c r="F120" s="384"/>
      <c r="G120" s="428"/>
      <c r="H120" s="428"/>
    </row>
    <row r="121" spans="1:12" s="376" customFormat="1" ht="9" customHeight="1" x14ac:dyDescent="0.2">
      <c r="A121" s="381"/>
      <c r="B121" s="385"/>
      <c r="E121" s="384"/>
      <c r="F121" s="384"/>
      <c r="G121" s="428"/>
      <c r="H121" s="428"/>
    </row>
    <row r="122" spans="1:12" s="429" customFormat="1" ht="15" x14ac:dyDescent="0.25">
      <c r="A122" s="579" t="s">
        <v>284</v>
      </c>
      <c r="B122" s="580"/>
      <c r="C122" s="580"/>
      <c r="D122" s="580"/>
      <c r="E122" s="580"/>
      <c r="F122" s="580"/>
      <c r="G122" s="572">
        <f>SUM(G123,G125,G130,G132)</f>
        <v>2070</v>
      </c>
      <c r="H122" s="572"/>
      <c r="I122" s="376"/>
      <c r="J122" s="432"/>
      <c r="K122" s="432"/>
      <c r="L122" s="432"/>
    </row>
    <row r="123" spans="1:12" s="429" customFormat="1" ht="14.25" x14ac:dyDescent="0.2">
      <c r="A123" s="600" t="s">
        <v>452</v>
      </c>
      <c r="B123" s="601"/>
      <c r="C123" s="601"/>
      <c r="D123" s="601"/>
      <c r="E123" s="601"/>
      <c r="F123" s="601"/>
      <c r="G123" s="574">
        <v>135</v>
      </c>
      <c r="H123" s="574"/>
      <c r="I123" s="376"/>
    </row>
    <row r="124" spans="1:12" s="429" customFormat="1" ht="14.25" x14ac:dyDescent="0.2">
      <c r="A124" s="601"/>
      <c r="B124" s="601"/>
      <c r="C124" s="601"/>
      <c r="D124" s="601"/>
      <c r="E124" s="601"/>
      <c r="F124" s="601"/>
      <c r="G124" s="428"/>
      <c r="H124" s="428"/>
      <c r="I124" s="376"/>
    </row>
    <row r="125" spans="1:12" s="429" customFormat="1" ht="14.25" customHeight="1" x14ac:dyDescent="0.2">
      <c r="A125" s="599" t="s">
        <v>246</v>
      </c>
      <c r="B125" s="584"/>
      <c r="C125" s="584"/>
      <c r="D125" s="584"/>
      <c r="E125" s="584"/>
      <c r="F125" s="584"/>
      <c r="G125" s="574">
        <v>1597</v>
      </c>
      <c r="H125" s="574"/>
      <c r="I125" s="376"/>
    </row>
    <row r="126" spans="1:12" s="429" customFormat="1" ht="14.25" x14ac:dyDescent="0.2">
      <c r="A126" s="584"/>
      <c r="B126" s="584"/>
      <c r="C126" s="584"/>
      <c r="D126" s="584"/>
      <c r="E126" s="584"/>
      <c r="F126" s="584"/>
      <c r="G126" s="428"/>
      <c r="H126" s="428"/>
      <c r="I126" s="376"/>
    </row>
    <row r="127" spans="1:12" s="429" customFormat="1" ht="14.25" x14ac:dyDescent="0.2">
      <c r="A127" s="584"/>
      <c r="B127" s="584"/>
      <c r="C127" s="584"/>
      <c r="D127" s="584"/>
      <c r="E127" s="584"/>
      <c r="F127" s="584"/>
      <c r="G127" s="428"/>
      <c r="H127" s="428"/>
      <c r="I127" s="376"/>
    </row>
    <row r="128" spans="1:12" s="429" customFormat="1" ht="14.25" x14ac:dyDescent="0.2">
      <c r="A128" s="584"/>
      <c r="B128" s="584"/>
      <c r="C128" s="584"/>
      <c r="D128" s="584"/>
      <c r="E128" s="584"/>
      <c r="F128" s="584"/>
      <c r="G128" s="428"/>
      <c r="H128" s="428"/>
      <c r="I128" s="376"/>
    </row>
    <row r="129" spans="1:13" s="429" customFormat="1" ht="14.25" x14ac:dyDescent="0.2">
      <c r="A129" s="584"/>
      <c r="B129" s="584"/>
      <c r="C129" s="584"/>
      <c r="D129" s="584"/>
      <c r="E129" s="584"/>
      <c r="F129" s="584"/>
      <c r="G129" s="428"/>
      <c r="H129" s="428"/>
      <c r="I129" s="376"/>
    </row>
    <row r="130" spans="1:13" ht="14.25" x14ac:dyDescent="0.2">
      <c r="A130" s="599" t="s">
        <v>453</v>
      </c>
      <c r="B130" s="584"/>
      <c r="C130" s="584"/>
      <c r="D130" s="584"/>
      <c r="E130" s="584"/>
      <c r="F130" s="584"/>
      <c r="G130" s="574">
        <v>223</v>
      </c>
      <c r="H130" s="574"/>
      <c r="I130" s="371"/>
    </row>
    <row r="131" spans="1:13" s="429" customFormat="1" ht="14.25" x14ac:dyDescent="0.2">
      <c r="A131" s="584"/>
      <c r="B131" s="584"/>
      <c r="C131" s="584"/>
      <c r="D131" s="584"/>
      <c r="E131" s="584"/>
      <c r="F131" s="584"/>
      <c r="G131" s="428"/>
      <c r="H131" s="428"/>
      <c r="I131" s="376"/>
    </row>
    <row r="132" spans="1:13" ht="14.25" x14ac:dyDescent="0.2">
      <c r="A132" s="599" t="s">
        <v>454</v>
      </c>
      <c r="B132" s="584"/>
      <c r="C132" s="584"/>
      <c r="D132" s="584"/>
      <c r="E132" s="584"/>
      <c r="F132" s="584"/>
      <c r="G132" s="574">
        <v>115</v>
      </c>
      <c r="H132" s="574"/>
      <c r="I132" s="371"/>
    </row>
    <row r="133" spans="1:13" s="429" customFormat="1" ht="14.25" x14ac:dyDescent="0.2">
      <c r="A133" s="584"/>
      <c r="B133" s="584"/>
      <c r="C133" s="584"/>
      <c r="D133" s="584"/>
      <c r="E133" s="584"/>
      <c r="F133" s="584"/>
      <c r="G133" s="428"/>
      <c r="H133" s="428"/>
      <c r="I133" s="376"/>
    </row>
    <row r="134" spans="1:13" s="376" customFormat="1" ht="14.25" x14ac:dyDescent="0.2">
      <c r="A134" s="381"/>
      <c r="B134" s="385"/>
      <c r="E134" s="384"/>
      <c r="F134" s="384"/>
      <c r="G134" s="428"/>
      <c r="H134" s="428"/>
    </row>
    <row r="135" spans="1:13" s="508" customFormat="1" ht="16.5" thickBot="1" x14ac:dyDescent="0.3">
      <c r="A135" s="576" t="s">
        <v>13</v>
      </c>
      <c r="B135" s="576"/>
      <c r="C135" s="576"/>
      <c r="D135" s="576"/>
      <c r="E135" s="576"/>
      <c r="F135" s="576"/>
      <c r="G135" s="596">
        <f>SUM(G136,G140)</f>
        <v>142.19999999999999</v>
      </c>
      <c r="H135" s="596"/>
    </row>
    <row r="136" spans="1:13" s="376" customFormat="1" ht="15.75" thickTop="1" x14ac:dyDescent="0.25">
      <c r="A136" s="579" t="s">
        <v>255</v>
      </c>
      <c r="B136" s="580"/>
      <c r="C136" s="580"/>
      <c r="D136" s="580"/>
      <c r="E136" s="580"/>
      <c r="F136" s="580"/>
      <c r="G136" s="572">
        <f>SUM(G137:H138)</f>
        <v>142</v>
      </c>
      <c r="H136" s="572"/>
      <c r="J136" s="382"/>
      <c r="K136" s="382"/>
      <c r="L136" s="382"/>
      <c r="M136" s="382"/>
    </row>
    <row r="137" spans="1:13" s="376" customFormat="1" ht="30.75" customHeight="1" x14ac:dyDescent="0.25">
      <c r="A137" s="599" t="s">
        <v>259</v>
      </c>
      <c r="B137" s="599"/>
      <c r="C137" s="599"/>
      <c r="D137" s="599"/>
      <c r="E137" s="599"/>
      <c r="F137" s="599"/>
      <c r="G137" s="597">
        <v>22</v>
      </c>
      <c r="H137" s="598"/>
      <c r="I137" s="428"/>
      <c r="J137" s="447"/>
      <c r="K137" s="382"/>
      <c r="L137" s="382"/>
      <c r="M137" s="382"/>
    </row>
    <row r="138" spans="1:13" s="376" customFormat="1" ht="29.25" customHeight="1" x14ac:dyDescent="0.25">
      <c r="A138" s="599" t="s">
        <v>260</v>
      </c>
      <c r="B138" s="599"/>
      <c r="C138" s="599"/>
      <c r="D138" s="599"/>
      <c r="E138" s="599"/>
      <c r="F138" s="599"/>
      <c r="G138" s="597">
        <v>120</v>
      </c>
      <c r="H138" s="598"/>
      <c r="I138" s="428"/>
      <c r="J138" s="428"/>
      <c r="K138" s="382"/>
      <c r="L138" s="382"/>
      <c r="M138" s="382"/>
    </row>
    <row r="139" spans="1:13" s="376" customFormat="1" ht="14.25" x14ac:dyDescent="0.2">
      <c r="A139" s="426"/>
      <c r="B139" s="426"/>
      <c r="C139" s="426"/>
      <c r="D139" s="529"/>
      <c r="E139" s="426"/>
      <c r="F139" s="426"/>
      <c r="G139" s="426"/>
      <c r="H139" s="426"/>
      <c r="J139" s="382"/>
      <c r="K139" s="382"/>
      <c r="L139" s="382"/>
      <c r="M139" s="382"/>
    </row>
    <row r="140" spans="1:13" s="377" customFormat="1" ht="15.75" x14ac:dyDescent="0.25">
      <c r="A140" s="380" t="s">
        <v>204</v>
      </c>
      <c r="B140" s="380"/>
      <c r="C140" s="380"/>
      <c r="D140" s="380"/>
      <c r="E140" s="380"/>
      <c r="F140" s="380"/>
      <c r="G140" s="595">
        <v>0.2</v>
      </c>
      <c r="H140" s="595"/>
      <c r="J140" s="383"/>
      <c r="K140" s="383"/>
      <c r="L140" s="383"/>
      <c r="M140" s="383"/>
    </row>
    <row r="141" spans="1:13" s="376" customFormat="1" ht="14.25" x14ac:dyDescent="0.2">
      <c r="A141" s="573" t="s">
        <v>242</v>
      </c>
      <c r="B141" s="581"/>
      <c r="C141" s="581"/>
      <c r="D141" s="581"/>
      <c r="E141" s="581"/>
      <c r="F141" s="581"/>
      <c r="G141" s="581"/>
      <c r="H141" s="581"/>
      <c r="J141" s="382"/>
      <c r="K141" s="382"/>
      <c r="L141" s="382"/>
      <c r="M141" s="382"/>
    </row>
    <row r="142" spans="1:13" s="376" customFormat="1" ht="14.25" x14ac:dyDescent="0.2">
      <c r="A142" s="425"/>
      <c r="B142" s="425"/>
      <c r="C142" s="425"/>
      <c r="D142" s="529"/>
      <c r="E142" s="425"/>
      <c r="F142" s="425"/>
      <c r="G142" s="425"/>
      <c r="H142" s="425"/>
    </row>
    <row r="143" spans="1:13" s="508" customFormat="1" ht="16.5" thickBot="1" x14ac:dyDescent="0.3">
      <c r="A143" s="576" t="s">
        <v>228</v>
      </c>
      <c r="B143" s="576"/>
      <c r="C143" s="576"/>
      <c r="D143" s="576"/>
      <c r="E143" s="576"/>
      <c r="F143" s="576"/>
      <c r="G143" s="570">
        <f>SUM(G144)</f>
        <v>250</v>
      </c>
      <c r="H143" s="570"/>
      <c r="J143" s="509"/>
      <c r="K143" s="509"/>
      <c r="L143" s="509"/>
    </row>
    <row r="144" spans="1:13" s="375" customFormat="1" ht="16.5" thickTop="1" x14ac:dyDescent="0.25">
      <c r="A144" s="571" t="s">
        <v>243</v>
      </c>
      <c r="B144" s="605"/>
      <c r="C144" s="605"/>
      <c r="D144" s="605"/>
      <c r="E144" s="605"/>
      <c r="F144" s="605"/>
      <c r="G144" s="606">
        <v>250</v>
      </c>
      <c r="H144" s="606"/>
      <c r="J144" s="452"/>
      <c r="K144" s="452"/>
      <c r="L144" s="452"/>
    </row>
    <row r="145" spans="1:12" s="376" customFormat="1" ht="14.25" x14ac:dyDescent="0.2">
      <c r="A145" s="612" t="s">
        <v>227</v>
      </c>
      <c r="B145" s="613"/>
      <c r="C145" s="613"/>
      <c r="D145" s="613"/>
      <c r="E145" s="613"/>
      <c r="F145" s="613"/>
      <c r="G145" s="613"/>
      <c r="H145" s="613"/>
    </row>
    <row r="146" spans="1:12" s="376" customFormat="1" ht="14.25" x14ac:dyDescent="0.2">
      <c r="A146" s="584"/>
      <c r="B146" s="584"/>
      <c r="C146" s="584"/>
      <c r="D146" s="584"/>
      <c r="E146" s="584"/>
      <c r="F146" s="584"/>
      <c r="G146" s="584"/>
      <c r="H146" s="584"/>
    </row>
    <row r="147" spans="1:12" s="376" customFormat="1" ht="14.25" x14ac:dyDescent="0.2">
      <c r="A147" s="426"/>
      <c r="B147" s="426"/>
      <c r="C147" s="426"/>
      <c r="D147" s="529"/>
      <c r="E147" s="426"/>
      <c r="F147" s="426"/>
      <c r="G147" s="426"/>
      <c r="H147" s="426"/>
    </row>
    <row r="148" spans="1:12" s="376" customFormat="1" ht="14.25" x14ac:dyDescent="0.2">
      <c r="A148" s="524"/>
      <c r="B148" s="524"/>
      <c r="C148" s="524"/>
      <c r="D148" s="529"/>
      <c r="E148" s="524"/>
      <c r="F148" s="524"/>
      <c r="G148" s="524"/>
      <c r="H148" s="524"/>
    </row>
    <row r="149" spans="1:12" s="508" customFormat="1" ht="16.5" thickBot="1" x14ac:dyDescent="0.3">
      <c r="A149" s="576" t="s">
        <v>97</v>
      </c>
      <c r="B149" s="576"/>
      <c r="C149" s="576"/>
      <c r="D149" s="576"/>
      <c r="E149" s="576"/>
      <c r="F149" s="576"/>
      <c r="G149" s="570">
        <f>SUM(G150,G154,G164)</f>
        <v>2230</v>
      </c>
      <c r="H149" s="570"/>
      <c r="J149" s="509"/>
      <c r="K149" s="509"/>
      <c r="L149" s="509"/>
    </row>
    <row r="150" spans="1:12" s="371" customFormat="1" ht="17.25" customHeight="1" thickTop="1" x14ac:dyDescent="0.25">
      <c r="A150" s="571" t="s">
        <v>267</v>
      </c>
      <c r="B150" s="604"/>
      <c r="C150" s="604"/>
      <c r="D150" s="604"/>
      <c r="E150" s="604"/>
      <c r="F150" s="604"/>
      <c r="G150" s="572">
        <v>30</v>
      </c>
      <c r="H150" s="572"/>
    </row>
    <row r="151" spans="1:12" s="371" customFormat="1" ht="17.25" customHeight="1" x14ac:dyDescent="0.2">
      <c r="A151" s="603" t="s">
        <v>225</v>
      </c>
      <c r="B151" s="581"/>
      <c r="C151" s="581"/>
      <c r="D151" s="581"/>
      <c r="E151" s="581"/>
      <c r="F151" s="581"/>
      <c r="G151" s="581"/>
      <c r="H151" s="581"/>
    </row>
    <row r="152" spans="1:12" s="371" customFormat="1" ht="24" customHeight="1" x14ac:dyDescent="0.2">
      <c r="A152" s="581"/>
      <c r="B152" s="581"/>
      <c r="C152" s="581"/>
      <c r="D152" s="581"/>
      <c r="E152" s="581"/>
      <c r="F152" s="581"/>
      <c r="G152" s="581"/>
      <c r="H152" s="581"/>
    </row>
    <row r="153" spans="1:12" s="375" customFormat="1" ht="15.75" x14ac:dyDescent="0.25">
      <c r="A153" s="380"/>
      <c r="B153" s="458"/>
      <c r="C153" s="380"/>
      <c r="D153" s="380"/>
      <c r="E153" s="380"/>
      <c r="F153" s="380"/>
      <c r="G153" s="378"/>
      <c r="H153" s="378"/>
      <c r="J153" s="452"/>
      <c r="K153" s="452"/>
      <c r="L153" s="452"/>
    </row>
    <row r="154" spans="1:12" s="375" customFormat="1" ht="15.75" x14ac:dyDescent="0.25">
      <c r="A154" s="579" t="s">
        <v>238</v>
      </c>
      <c r="B154" s="580"/>
      <c r="C154" s="580"/>
      <c r="D154" s="580"/>
      <c r="E154" s="580"/>
      <c r="F154" s="580"/>
      <c r="G154" s="572">
        <v>200</v>
      </c>
      <c r="H154" s="572"/>
      <c r="J154" s="452"/>
      <c r="K154" s="452"/>
      <c r="L154" s="452"/>
    </row>
    <row r="155" spans="1:12" s="375" customFormat="1" ht="15.75" customHeight="1" x14ac:dyDescent="0.25">
      <c r="A155" s="603" t="s">
        <v>277</v>
      </c>
      <c r="B155" s="603"/>
      <c r="C155" s="603"/>
      <c r="D155" s="603"/>
      <c r="E155" s="603"/>
      <c r="F155" s="603"/>
      <c r="G155" s="603"/>
      <c r="H155" s="603"/>
      <c r="J155" s="452"/>
      <c r="K155" s="452"/>
      <c r="L155" s="452"/>
    </row>
    <row r="156" spans="1:12" s="375" customFormat="1" ht="15.75" x14ac:dyDescent="0.25">
      <c r="A156" s="603"/>
      <c r="B156" s="603"/>
      <c r="C156" s="603"/>
      <c r="D156" s="603"/>
      <c r="E156" s="603"/>
      <c r="F156" s="603"/>
      <c r="G156" s="603"/>
      <c r="H156" s="603"/>
      <c r="J156" s="452"/>
      <c r="K156" s="452"/>
      <c r="L156" s="452"/>
    </row>
    <row r="157" spans="1:12" s="375" customFormat="1" ht="15.75" x14ac:dyDescent="0.25">
      <c r="A157" s="603"/>
      <c r="B157" s="603"/>
      <c r="C157" s="603"/>
      <c r="D157" s="603"/>
      <c r="E157" s="603"/>
      <c r="F157" s="603"/>
      <c r="G157" s="603"/>
      <c r="H157" s="603"/>
      <c r="J157" s="452"/>
      <c r="K157" s="452"/>
      <c r="L157" s="452"/>
    </row>
    <row r="158" spans="1:12" s="375" customFormat="1" ht="15.75" x14ac:dyDescent="0.25">
      <c r="A158" s="603"/>
      <c r="B158" s="603"/>
      <c r="C158" s="603"/>
      <c r="D158" s="603"/>
      <c r="E158" s="603"/>
      <c r="F158" s="603"/>
      <c r="G158" s="603"/>
      <c r="H158" s="603"/>
      <c r="J158" s="452"/>
      <c r="K158" s="452"/>
      <c r="L158" s="452"/>
    </row>
    <row r="159" spans="1:12" s="375" customFormat="1" ht="15.75" x14ac:dyDescent="0.25">
      <c r="A159" s="603"/>
      <c r="B159" s="603"/>
      <c r="C159" s="603"/>
      <c r="D159" s="603"/>
      <c r="E159" s="603"/>
      <c r="F159" s="603"/>
      <c r="G159" s="603"/>
      <c r="H159" s="603"/>
      <c r="J159" s="452"/>
      <c r="K159" s="452"/>
      <c r="L159" s="452"/>
    </row>
    <row r="160" spans="1:12" s="375" customFormat="1" ht="15.75" x14ac:dyDescent="0.25">
      <c r="A160" s="603"/>
      <c r="B160" s="603"/>
      <c r="C160" s="603"/>
      <c r="D160" s="603"/>
      <c r="E160" s="603"/>
      <c r="F160" s="603"/>
      <c r="G160" s="603"/>
      <c r="H160" s="603"/>
      <c r="J160" s="452"/>
      <c r="K160" s="452"/>
      <c r="L160" s="452"/>
    </row>
    <row r="161" spans="1:12" s="375" customFormat="1" ht="15.75" x14ac:dyDescent="0.25">
      <c r="A161" s="603"/>
      <c r="B161" s="603"/>
      <c r="C161" s="603"/>
      <c r="D161" s="603"/>
      <c r="E161" s="603"/>
      <c r="F161" s="603"/>
      <c r="G161" s="603"/>
      <c r="H161" s="603"/>
      <c r="J161" s="452"/>
      <c r="K161" s="452"/>
      <c r="L161" s="452"/>
    </row>
    <row r="162" spans="1:12" s="375" customFormat="1" ht="21.75" customHeight="1" x14ac:dyDescent="0.25">
      <c r="A162" s="603"/>
      <c r="B162" s="603"/>
      <c r="C162" s="603"/>
      <c r="D162" s="603"/>
      <c r="E162" s="603"/>
      <c r="F162" s="603"/>
      <c r="G162" s="603"/>
      <c r="H162" s="603"/>
      <c r="J162" s="452"/>
      <c r="K162" s="452"/>
      <c r="L162" s="452"/>
    </row>
    <row r="163" spans="1:12" s="375" customFormat="1" ht="9.75" customHeight="1" x14ac:dyDescent="0.25">
      <c r="A163" s="381"/>
      <c r="B163" s="451"/>
      <c r="C163" s="451"/>
      <c r="D163" s="451"/>
      <c r="E163" s="451"/>
      <c r="F163" s="451"/>
      <c r="G163" s="451"/>
      <c r="H163" s="451"/>
      <c r="J163" s="452"/>
      <c r="K163" s="452"/>
      <c r="L163" s="452"/>
    </row>
    <row r="164" spans="1:12" s="371" customFormat="1" ht="17.25" customHeight="1" x14ac:dyDescent="0.25">
      <c r="A164" s="579" t="s">
        <v>244</v>
      </c>
      <c r="B164" s="580"/>
      <c r="C164" s="580"/>
      <c r="D164" s="580"/>
      <c r="E164" s="580"/>
      <c r="F164" s="580"/>
      <c r="G164" s="572">
        <v>2000</v>
      </c>
      <c r="H164" s="572"/>
    </row>
    <row r="165" spans="1:12" s="371" customFormat="1" ht="13.5" customHeight="1" x14ac:dyDescent="0.2">
      <c r="A165" s="603" t="s">
        <v>197</v>
      </c>
      <c r="B165" s="581"/>
      <c r="C165" s="581"/>
      <c r="D165" s="581"/>
      <c r="E165" s="581"/>
      <c r="F165" s="581"/>
      <c r="G165" s="581"/>
      <c r="H165" s="581"/>
    </row>
    <row r="166" spans="1:12" s="371" customFormat="1" ht="13.5" customHeight="1" x14ac:dyDescent="0.2">
      <c r="A166" s="581"/>
      <c r="B166" s="581"/>
      <c r="C166" s="581"/>
      <c r="D166" s="581"/>
      <c r="E166" s="581"/>
      <c r="F166" s="581"/>
      <c r="G166" s="581"/>
      <c r="H166" s="581"/>
    </row>
    <row r="167" spans="1:12" s="371" customFormat="1" ht="16.5" customHeight="1" x14ac:dyDescent="0.2">
      <c r="A167" s="581"/>
      <c r="B167" s="581"/>
      <c r="C167" s="581"/>
      <c r="D167" s="581"/>
      <c r="E167" s="581"/>
      <c r="F167" s="581"/>
      <c r="G167" s="581"/>
      <c r="H167" s="581"/>
    </row>
    <row r="168" spans="1:12" s="371" customFormat="1" ht="14.25" customHeight="1" x14ac:dyDescent="0.2">
      <c r="A168" s="427"/>
      <c r="B168" s="427"/>
      <c r="C168" s="453"/>
      <c r="D168" s="453"/>
      <c r="E168" s="427"/>
      <c r="F168" s="427"/>
      <c r="G168" s="427"/>
      <c r="H168" s="427"/>
    </row>
    <row r="169" spans="1:12" s="510" customFormat="1" ht="18" customHeight="1" thickBot="1" x14ac:dyDescent="0.3">
      <c r="A169" s="576" t="s">
        <v>199</v>
      </c>
      <c r="B169" s="576"/>
      <c r="C169" s="576"/>
      <c r="D169" s="576"/>
      <c r="E169" s="576"/>
      <c r="F169" s="576"/>
      <c r="G169" s="570">
        <f>SUM(G170)</f>
        <v>37742</v>
      </c>
      <c r="H169" s="570"/>
    </row>
    <row r="170" spans="1:12" s="371" customFormat="1" ht="18" customHeight="1" thickTop="1" x14ac:dyDescent="0.25">
      <c r="A170" s="571" t="s">
        <v>285</v>
      </c>
      <c r="B170" s="605"/>
      <c r="C170" s="605"/>
      <c r="D170" s="605"/>
      <c r="E170" s="605"/>
      <c r="F170" s="605"/>
      <c r="G170" s="606">
        <v>37742</v>
      </c>
      <c r="H170" s="606"/>
    </row>
    <row r="171" spans="1:12" s="371" customFormat="1" ht="18" customHeight="1" x14ac:dyDescent="0.2">
      <c r="A171" s="467" t="s">
        <v>455</v>
      </c>
      <c r="B171" s="467"/>
      <c r="C171" s="467"/>
      <c r="D171" s="467"/>
      <c r="E171" s="467"/>
      <c r="F171" s="467"/>
      <c r="G171" s="467"/>
      <c r="H171" s="467"/>
    </row>
    <row r="172" spans="1:12" s="371" customFormat="1" ht="11.25" customHeight="1" x14ac:dyDescent="0.2">
      <c r="A172" s="427"/>
      <c r="B172" s="427"/>
      <c r="C172" s="427"/>
      <c r="D172" s="530"/>
      <c r="E172" s="427"/>
      <c r="F172" s="427"/>
      <c r="G172" s="427"/>
      <c r="H172" s="427"/>
    </row>
    <row r="173" spans="1:12" s="508" customFormat="1" ht="16.5" thickBot="1" x14ac:dyDescent="0.3">
      <c r="A173" s="576" t="s">
        <v>195</v>
      </c>
      <c r="B173" s="576"/>
      <c r="C173" s="576"/>
      <c r="D173" s="576"/>
      <c r="E173" s="576"/>
      <c r="F173" s="576"/>
      <c r="G173" s="570">
        <f>SUM(G174,G181)</f>
        <v>450</v>
      </c>
      <c r="H173" s="570"/>
    </row>
    <row r="174" spans="1:12" s="375" customFormat="1" ht="16.5" thickTop="1" x14ac:dyDescent="0.25">
      <c r="A174" s="459" t="s">
        <v>268</v>
      </c>
      <c r="B174" s="380"/>
      <c r="C174" s="380"/>
      <c r="D174" s="380"/>
      <c r="E174" s="380"/>
      <c r="F174" s="380"/>
      <c r="G174" s="606">
        <v>200</v>
      </c>
      <c r="H174" s="607"/>
    </row>
    <row r="175" spans="1:12" s="375" customFormat="1" ht="15.75" customHeight="1" x14ac:dyDescent="0.25">
      <c r="A175" s="608" t="s">
        <v>269</v>
      </c>
      <c r="B175" s="608"/>
      <c r="C175" s="608"/>
      <c r="D175" s="608"/>
      <c r="E175" s="608"/>
      <c r="F175" s="608"/>
      <c r="G175" s="608"/>
      <c r="H175" s="608"/>
    </row>
    <row r="176" spans="1:12" s="375" customFormat="1" ht="15.75" x14ac:dyDescent="0.25">
      <c r="A176" s="608"/>
      <c r="B176" s="608"/>
      <c r="C176" s="608"/>
      <c r="D176" s="608"/>
      <c r="E176" s="608"/>
      <c r="F176" s="608"/>
      <c r="G176" s="608"/>
      <c r="H176" s="608"/>
    </row>
    <row r="177" spans="1:12" s="375" customFormat="1" ht="15.75" x14ac:dyDescent="0.25">
      <c r="A177" s="608"/>
      <c r="B177" s="608"/>
      <c r="C177" s="608"/>
      <c r="D177" s="608"/>
      <c r="E177" s="608"/>
      <c r="F177" s="608"/>
      <c r="G177" s="608"/>
      <c r="H177" s="608"/>
    </row>
    <row r="178" spans="1:12" s="375" customFormat="1" ht="15.75" x14ac:dyDescent="0.25">
      <c r="A178" s="608"/>
      <c r="B178" s="608"/>
      <c r="C178" s="608"/>
      <c r="D178" s="608"/>
      <c r="E178" s="608"/>
      <c r="F178" s="608"/>
      <c r="G178" s="608"/>
      <c r="H178" s="608"/>
    </row>
    <row r="179" spans="1:12" s="375" customFormat="1" ht="40.5" customHeight="1" x14ac:dyDescent="0.25">
      <c r="A179" s="608"/>
      <c r="B179" s="608"/>
      <c r="C179" s="608"/>
      <c r="D179" s="608"/>
      <c r="E179" s="608"/>
      <c r="F179" s="608"/>
      <c r="G179" s="608"/>
      <c r="H179" s="608"/>
    </row>
    <row r="180" spans="1:12" s="375" customFormat="1" ht="9.75" customHeight="1" x14ac:dyDescent="0.25">
      <c r="A180" s="454"/>
      <c r="B180" s="454"/>
      <c r="C180" s="454"/>
      <c r="D180" s="454"/>
      <c r="E180" s="454"/>
      <c r="F180" s="454"/>
      <c r="G180" s="454"/>
      <c r="H180" s="454"/>
    </row>
    <row r="181" spans="1:12" s="371" customFormat="1" ht="18" customHeight="1" x14ac:dyDescent="0.25">
      <c r="A181" s="579" t="s">
        <v>286</v>
      </c>
      <c r="B181" s="580"/>
      <c r="C181" s="580"/>
      <c r="D181" s="580"/>
      <c r="E181" s="580"/>
      <c r="F181" s="580"/>
      <c r="G181" s="572">
        <v>250</v>
      </c>
      <c r="H181" s="572"/>
      <c r="I181" s="455"/>
      <c r="J181" s="455"/>
    </row>
    <row r="182" spans="1:12" s="371" customFormat="1" ht="14.25" customHeight="1" x14ac:dyDescent="0.2">
      <c r="A182" s="594" t="s">
        <v>456</v>
      </c>
      <c r="B182" s="614"/>
      <c r="C182" s="614"/>
      <c r="D182" s="614"/>
      <c r="E182" s="614"/>
      <c r="F182" s="614"/>
      <c r="G182" s="614"/>
      <c r="H182" s="614"/>
      <c r="I182" s="456"/>
      <c r="J182" s="456"/>
    </row>
    <row r="183" spans="1:12" s="371" customFormat="1" ht="29.25" customHeight="1" x14ac:dyDescent="0.2">
      <c r="A183" s="581"/>
      <c r="B183" s="581"/>
      <c r="C183" s="581"/>
      <c r="D183" s="581"/>
      <c r="E183" s="581"/>
      <c r="F183" s="581"/>
      <c r="G183" s="581"/>
      <c r="H183" s="581"/>
      <c r="I183" s="449"/>
      <c r="J183" s="449"/>
    </row>
    <row r="184" spans="1:12" s="371" customFormat="1" ht="15" customHeight="1" x14ac:dyDescent="0.2">
      <c r="A184" s="448"/>
      <c r="B184" s="448"/>
      <c r="C184" s="448"/>
      <c r="D184" s="532"/>
      <c r="E184" s="448"/>
      <c r="F184" s="448"/>
      <c r="G184" s="448"/>
      <c r="H184" s="448"/>
      <c r="I184" s="449"/>
      <c r="J184" s="449"/>
    </row>
    <row r="185" spans="1:12" s="508" customFormat="1" ht="16.5" thickBot="1" x14ac:dyDescent="0.3">
      <c r="A185" s="576" t="s">
        <v>278</v>
      </c>
      <c r="B185" s="576"/>
      <c r="C185" s="576"/>
      <c r="D185" s="576"/>
      <c r="E185" s="576"/>
      <c r="F185" s="576"/>
      <c r="G185" s="570">
        <f>SUM(G197,G186,G191)</f>
        <v>2000</v>
      </c>
      <c r="H185" s="570"/>
    </row>
    <row r="186" spans="1:12" s="375" customFormat="1" ht="16.5" thickTop="1" x14ac:dyDescent="0.25">
      <c r="A186" s="579" t="s">
        <v>20</v>
      </c>
      <c r="B186" s="580"/>
      <c r="C186" s="580"/>
      <c r="D186" s="580"/>
      <c r="E186" s="580"/>
      <c r="F186" s="580"/>
      <c r="G186" s="572">
        <v>2000</v>
      </c>
      <c r="H186" s="572"/>
      <c r="J186" s="452"/>
      <c r="K186" s="452"/>
      <c r="L186" s="452"/>
    </row>
    <row r="187" spans="1:12" s="371" customFormat="1" ht="15" customHeight="1" x14ac:dyDescent="0.2">
      <c r="A187" s="573" t="s">
        <v>279</v>
      </c>
      <c r="B187" s="573"/>
      <c r="C187" s="573"/>
      <c r="D187" s="573"/>
      <c r="E187" s="573"/>
      <c r="F187" s="573"/>
      <c r="G187" s="573"/>
      <c r="H187" s="573"/>
      <c r="I187" s="449"/>
      <c r="J187" s="449"/>
    </row>
    <row r="188" spans="1:12" s="371" customFormat="1" ht="15" customHeight="1" x14ac:dyDescent="0.2">
      <c r="A188" s="573"/>
      <c r="B188" s="573"/>
      <c r="C188" s="573"/>
      <c r="D188" s="573"/>
      <c r="E188" s="573"/>
      <c r="F188" s="573"/>
      <c r="G188" s="573"/>
      <c r="H188" s="573"/>
      <c r="I188" s="449"/>
      <c r="J188" s="449"/>
    </row>
    <row r="189" spans="1:12" s="371" customFormat="1" ht="15" customHeight="1" x14ac:dyDescent="0.2">
      <c r="A189" s="573"/>
      <c r="B189" s="573"/>
      <c r="C189" s="573"/>
      <c r="D189" s="573"/>
      <c r="E189" s="573"/>
      <c r="F189" s="573"/>
      <c r="G189" s="573"/>
      <c r="H189" s="573"/>
      <c r="I189" s="449"/>
      <c r="J189" s="449"/>
    </row>
    <row r="190" spans="1:12" s="371" customFormat="1" ht="14.25" customHeight="1" x14ac:dyDescent="0.2">
      <c r="A190" s="573"/>
      <c r="B190" s="573"/>
      <c r="C190" s="573"/>
      <c r="D190" s="573"/>
      <c r="E190" s="573"/>
      <c r="F190" s="573"/>
      <c r="G190" s="573"/>
      <c r="H190" s="573"/>
      <c r="I190" s="449"/>
      <c r="J190" s="449"/>
    </row>
    <row r="191" spans="1:12" s="371" customFormat="1" ht="15" customHeight="1" x14ac:dyDescent="0.2">
      <c r="A191" s="448"/>
      <c r="B191" s="448"/>
      <c r="C191" s="448"/>
      <c r="D191" s="532"/>
      <c r="E191" s="448"/>
      <c r="F191" s="448"/>
      <c r="G191" s="448"/>
      <c r="H191" s="448"/>
      <c r="I191" s="449"/>
      <c r="J191" s="449"/>
    </row>
    <row r="192" spans="1:12" s="508" customFormat="1" ht="31.5" customHeight="1" thickBot="1" x14ac:dyDescent="0.3">
      <c r="A192" s="609" t="s">
        <v>206</v>
      </c>
      <c r="B192" s="609"/>
      <c r="C192" s="609"/>
      <c r="D192" s="609"/>
      <c r="E192" s="609"/>
      <c r="F192" s="609"/>
      <c r="G192" s="570">
        <f>SUM(G193,G199)</f>
        <v>6600</v>
      </c>
      <c r="H192" s="570"/>
      <c r="I192" s="511"/>
    </row>
    <row r="193" spans="1:9" s="375" customFormat="1" ht="15" customHeight="1" thickTop="1" x14ac:dyDescent="0.25">
      <c r="A193" s="380" t="s">
        <v>236</v>
      </c>
      <c r="B193" s="379"/>
      <c r="C193" s="379"/>
      <c r="D193" s="379"/>
      <c r="E193" s="379"/>
      <c r="F193" s="379"/>
      <c r="G193" s="572">
        <f>SUM(G194:H196)</f>
        <v>700</v>
      </c>
      <c r="H193" s="572"/>
      <c r="I193" s="377"/>
    </row>
    <row r="194" spans="1:9" s="376" customFormat="1" ht="14.25" x14ac:dyDescent="0.2">
      <c r="A194" s="615" t="s">
        <v>458</v>
      </c>
      <c r="B194" s="614"/>
      <c r="C194" s="614"/>
      <c r="D194" s="614"/>
      <c r="E194" s="614"/>
      <c r="F194" s="614"/>
      <c r="G194" s="574">
        <v>300</v>
      </c>
      <c r="H194" s="574"/>
      <c r="I194" s="440"/>
    </row>
    <row r="195" spans="1:9" s="376" customFormat="1" ht="14.25" x14ac:dyDescent="0.2">
      <c r="A195" s="581"/>
      <c r="B195" s="581"/>
      <c r="C195" s="581"/>
      <c r="D195" s="581"/>
      <c r="E195" s="581"/>
      <c r="F195" s="581"/>
      <c r="G195" s="333"/>
      <c r="H195" s="333"/>
      <c r="I195" s="333"/>
    </row>
    <row r="196" spans="1:9" s="376" customFormat="1" ht="14.25" x14ac:dyDescent="0.2">
      <c r="A196" s="610" t="s">
        <v>457</v>
      </c>
      <c r="B196" s="581"/>
      <c r="C196" s="581"/>
      <c r="D196" s="581"/>
      <c r="E196" s="581"/>
      <c r="F196" s="581"/>
      <c r="G196" s="574">
        <v>400</v>
      </c>
      <c r="H196" s="574"/>
      <c r="I196" s="334"/>
    </row>
    <row r="197" spans="1:9" s="376" customFormat="1" ht="14.25" x14ac:dyDescent="0.2">
      <c r="A197" s="581"/>
      <c r="B197" s="581"/>
      <c r="C197" s="581"/>
      <c r="D197" s="581"/>
      <c r="E197" s="581"/>
      <c r="F197" s="581"/>
      <c r="G197" s="574"/>
      <c r="H197" s="574"/>
      <c r="I197" s="334"/>
    </row>
    <row r="198" spans="1:9" s="376" customFormat="1" ht="14.25" x14ac:dyDescent="0.2">
      <c r="A198" s="527"/>
      <c r="B198" s="527"/>
      <c r="C198" s="527"/>
      <c r="D198" s="530"/>
      <c r="E198" s="527"/>
      <c r="F198" s="527"/>
      <c r="G198" s="525"/>
      <c r="H198" s="525"/>
      <c r="I198" s="334"/>
    </row>
    <row r="199" spans="1:9" s="375" customFormat="1" ht="15" customHeight="1" x14ac:dyDescent="0.25">
      <c r="A199" s="380" t="s">
        <v>467</v>
      </c>
      <c r="B199" s="379"/>
      <c r="C199" s="379"/>
      <c r="D199" s="379"/>
      <c r="E199" s="379"/>
      <c r="F199" s="379"/>
      <c r="G199" s="572">
        <f>SUM(G200:H201)</f>
        <v>5900</v>
      </c>
      <c r="H199" s="572"/>
      <c r="I199" s="377"/>
    </row>
    <row r="200" spans="1:9" s="371" customFormat="1" ht="14.25" x14ac:dyDescent="0.2">
      <c r="A200" s="381" t="s">
        <v>468</v>
      </c>
      <c r="B200" s="374"/>
      <c r="E200" s="373"/>
      <c r="F200" s="373"/>
      <c r="G200" s="574">
        <v>5200</v>
      </c>
      <c r="H200" s="574"/>
    </row>
    <row r="201" spans="1:9" s="371" customFormat="1" ht="14.25" x14ac:dyDescent="0.2">
      <c r="A201" s="381" t="s">
        <v>469</v>
      </c>
      <c r="B201" s="374"/>
      <c r="E201" s="373"/>
      <c r="F201" s="373"/>
      <c r="G201" s="574">
        <v>700</v>
      </c>
      <c r="H201" s="574"/>
    </row>
    <row r="202" spans="1:9" s="371" customFormat="1" ht="21.75" customHeight="1" x14ac:dyDescent="0.2">
      <c r="A202" s="374"/>
      <c r="B202" s="374"/>
      <c r="E202" s="373"/>
      <c r="F202" s="373"/>
      <c r="G202" s="505"/>
      <c r="H202" s="505"/>
    </row>
    <row r="203" spans="1:9" s="508" customFormat="1" ht="16.5" thickBot="1" x14ac:dyDescent="0.3">
      <c r="A203" s="576" t="s">
        <v>23</v>
      </c>
      <c r="B203" s="576"/>
      <c r="C203" s="576"/>
      <c r="D203" s="576"/>
      <c r="E203" s="576"/>
      <c r="F203" s="576"/>
      <c r="G203" s="570">
        <f>SUM(G204)</f>
        <v>500</v>
      </c>
      <c r="H203" s="570"/>
    </row>
    <row r="204" spans="1:9" s="371" customFormat="1" ht="17.25" customHeight="1" thickTop="1" x14ac:dyDescent="0.25">
      <c r="A204" s="579" t="s">
        <v>270</v>
      </c>
      <c r="B204" s="580"/>
      <c r="C204" s="580"/>
      <c r="D204" s="580"/>
      <c r="E204" s="580"/>
      <c r="F204" s="580"/>
      <c r="G204" s="572">
        <v>500</v>
      </c>
      <c r="H204" s="572"/>
    </row>
    <row r="205" spans="1:9" s="371" customFormat="1" ht="14.25" customHeight="1" x14ac:dyDescent="0.2">
      <c r="A205" s="603" t="s">
        <v>271</v>
      </c>
      <c r="B205" s="581"/>
      <c r="C205" s="581"/>
      <c r="D205" s="581"/>
      <c r="E205" s="581"/>
      <c r="F205" s="581"/>
      <c r="G205" s="581"/>
      <c r="H205" s="581"/>
    </row>
    <row r="206" spans="1:9" s="371" customFormat="1" ht="15" customHeight="1" x14ac:dyDescent="0.2">
      <c r="A206" s="591"/>
      <c r="B206" s="591"/>
      <c r="C206" s="591"/>
      <c r="D206" s="591"/>
      <c r="E206" s="591"/>
      <c r="F206" s="591"/>
      <c r="G206" s="591"/>
      <c r="H206" s="591"/>
    </row>
    <row r="207" spans="1:9" s="371" customFormat="1" ht="17.25" customHeight="1" x14ac:dyDescent="0.2">
      <c r="A207" s="374"/>
      <c r="B207" s="374"/>
      <c r="E207" s="373"/>
      <c r="F207" s="373"/>
      <c r="G207" s="373"/>
      <c r="H207" s="372"/>
    </row>
    <row r="208" spans="1:9" s="508" customFormat="1" ht="16.5" thickBot="1" x14ac:dyDescent="0.3">
      <c r="A208" s="576" t="s">
        <v>25</v>
      </c>
      <c r="B208" s="576"/>
      <c r="C208" s="576"/>
      <c r="D208" s="576"/>
      <c r="E208" s="576"/>
      <c r="F208" s="576"/>
      <c r="G208" s="570">
        <f>SUM(G209)</f>
        <v>12700</v>
      </c>
      <c r="H208" s="570"/>
    </row>
    <row r="209" spans="1:8" ht="17.25" customHeight="1" thickTop="1" x14ac:dyDescent="0.25">
      <c r="A209" s="579" t="s">
        <v>270</v>
      </c>
      <c r="B209" s="580"/>
      <c r="C209" s="580"/>
      <c r="D209" s="580"/>
      <c r="E209" s="580"/>
      <c r="F209" s="580"/>
      <c r="G209" s="572">
        <v>12700</v>
      </c>
      <c r="H209" s="572"/>
    </row>
    <row r="210" spans="1:8" s="371" customFormat="1" ht="13.5" customHeight="1" x14ac:dyDescent="0.2">
      <c r="A210" s="603" t="s">
        <v>272</v>
      </c>
      <c r="B210" s="581"/>
      <c r="C210" s="581"/>
      <c r="D210" s="581"/>
      <c r="E210" s="581"/>
      <c r="F210" s="581"/>
      <c r="G210" s="581"/>
      <c r="H210" s="581"/>
    </row>
    <row r="211" spans="1:8" s="371" customFormat="1" ht="14.25" customHeight="1" x14ac:dyDescent="0.2">
      <c r="A211" s="591"/>
      <c r="B211" s="591"/>
      <c r="C211" s="591"/>
      <c r="D211" s="591"/>
      <c r="E211" s="591"/>
      <c r="F211" s="591"/>
      <c r="G211" s="591"/>
      <c r="H211" s="591"/>
    </row>
    <row r="212" spans="1:8" s="371" customFormat="1" ht="19.5" customHeight="1" x14ac:dyDescent="0.2">
      <c r="A212" s="460"/>
      <c r="B212" s="427"/>
      <c r="C212" s="427"/>
      <c r="D212" s="530"/>
      <c r="E212" s="427"/>
      <c r="F212" s="427"/>
      <c r="G212" s="427"/>
      <c r="H212" s="427"/>
    </row>
    <row r="213" spans="1:8" s="508" customFormat="1" ht="16.5" thickBot="1" x14ac:dyDescent="0.3">
      <c r="A213" s="576" t="s">
        <v>253</v>
      </c>
      <c r="B213" s="576"/>
      <c r="C213" s="576"/>
      <c r="D213" s="576"/>
      <c r="E213" s="576"/>
      <c r="F213" s="576"/>
      <c r="G213" s="596">
        <v>1000.4</v>
      </c>
      <c r="H213" s="596"/>
    </row>
    <row r="214" spans="1:8" ht="17.25" customHeight="1" thickTop="1" x14ac:dyDescent="0.25">
      <c r="A214" s="579" t="s">
        <v>28</v>
      </c>
      <c r="B214" s="580"/>
      <c r="C214" s="580"/>
      <c r="D214" s="580"/>
      <c r="E214" s="580"/>
      <c r="F214" s="580"/>
      <c r="G214" s="572"/>
      <c r="H214" s="572"/>
    </row>
    <row r="215" spans="1:8" ht="15.75" customHeight="1" x14ac:dyDescent="0.2">
      <c r="A215" s="603" t="s">
        <v>29</v>
      </c>
      <c r="B215" s="581"/>
      <c r="C215" s="581"/>
      <c r="D215" s="581"/>
      <c r="E215" s="581"/>
      <c r="F215" s="581"/>
      <c r="G215" s="581"/>
      <c r="H215" s="581"/>
    </row>
    <row r="216" spans="1:8" ht="17.25" customHeight="1" x14ac:dyDescent="0.2">
      <c r="A216" s="374"/>
      <c r="B216" s="374"/>
      <c r="C216" s="371"/>
      <c r="D216" s="371"/>
      <c r="E216" s="373"/>
      <c r="F216" s="373"/>
      <c r="G216" s="373"/>
      <c r="H216" s="372"/>
    </row>
    <row r="217" spans="1:8" s="508" customFormat="1" ht="16.5" thickBot="1" x14ac:dyDescent="0.3">
      <c r="A217" s="576" t="s">
        <v>460</v>
      </c>
      <c r="B217" s="576"/>
      <c r="C217" s="576"/>
      <c r="D217" s="576"/>
      <c r="E217" s="576"/>
      <c r="F217" s="576"/>
      <c r="G217" s="570">
        <f>SUM(G218)</f>
        <v>6291</v>
      </c>
      <c r="H217" s="570"/>
    </row>
    <row r="218" spans="1:8" ht="17.25" customHeight="1" thickTop="1" x14ac:dyDescent="0.25">
      <c r="A218" s="579" t="s">
        <v>461</v>
      </c>
      <c r="B218" s="580"/>
      <c r="C218" s="580"/>
      <c r="D218" s="580"/>
      <c r="E218" s="580"/>
      <c r="F218" s="580"/>
      <c r="G218" s="572">
        <v>6291</v>
      </c>
      <c r="H218" s="572"/>
    </row>
    <row r="219" spans="1:8" ht="15.75" customHeight="1" x14ac:dyDescent="0.2">
      <c r="A219" s="603" t="s">
        <v>462</v>
      </c>
      <c r="B219" s="581"/>
      <c r="C219" s="581"/>
      <c r="D219" s="581"/>
      <c r="E219" s="581"/>
      <c r="F219" s="581"/>
      <c r="G219" s="581"/>
      <c r="H219" s="581"/>
    </row>
    <row r="220" spans="1:8" ht="19.5" customHeight="1" x14ac:dyDescent="0.2">
      <c r="A220" s="374"/>
      <c r="B220" s="374"/>
      <c r="C220" s="371"/>
      <c r="D220" s="371"/>
      <c r="E220" s="373"/>
      <c r="F220" s="373"/>
      <c r="G220" s="373"/>
      <c r="H220" s="372"/>
    </row>
    <row r="221" spans="1:8" x14ac:dyDescent="0.2">
      <c r="A221" s="374"/>
      <c r="B221" s="374"/>
      <c r="C221" s="371"/>
      <c r="D221" s="371"/>
      <c r="E221" s="373"/>
      <c r="F221" s="373"/>
      <c r="G221" s="373"/>
      <c r="H221" s="372"/>
    </row>
    <row r="222" spans="1:8" x14ac:dyDescent="0.2">
      <c r="A222" s="374"/>
      <c r="B222" s="374"/>
      <c r="C222" s="371"/>
      <c r="D222" s="371"/>
      <c r="E222" s="373"/>
      <c r="F222" s="373"/>
      <c r="G222" s="373"/>
      <c r="H222" s="372"/>
    </row>
    <row r="224" spans="1:8" ht="14.25" x14ac:dyDescent="0.2">
      <c r="A224" s="436"/>
      <c r="B224" s="437"/>
      <c r="C224" s="438"/>
      <c r="D224" s="438"/>
      <c r="E224" s="439"/>
      <c r="F224" s="439"/>
      <c r="G224" s="611"/>
      <c r="H224" s="611"/>
    </row>
    <row r="225" spans="1:8" ht="14.25" x14ac:dyDescent="0.2">
      <c r="A225" s="436"/>
      <c r="B225" s="437"/>
      <c r="C225" s="438"/>
      <c r="D225" s="438"/>
      <c r="E225" s="439"/>
      <c r="F225" s="439"/>
      <c r="G225" s="611"/>
      <c r="H225" s="611"/>
    </row>
    <row r="226" spans="1:8" ht="14.25" x14ac:dyDescent="0.2">
      <c r="A226" s="436"/>
      <c r="B226" s="437"/>
      <c r="C226" s="438"/>
      <c r="D226" s="438"/>
      <c r="E226" s="439"/>
      <c r="F226" s="439"/>
      <c r="G226" s="611"/>
      <c r="H226" s="611"/>
    </row>
    <row r="232" spans="1:8" s="371" customFormat="1" x14ac:dyDescent="0.2">
      <c r="A232" s="374"/>
      <c r="B232" s="374"/>
      <c r="E232" s="373"/>
      <c r="F232" s="373"/>
      <c r="G232" s="373"/>
      <c r="H232" s="372"/>
    </row>
  </sheetData>
  <mergeCells count="155">
    <mergeCell ref="G213:H213"/>
    <mergeCell ref="A214:F214"/>
    <mergeCell ref="A181:F181"/>
    <mergeCell ref="G181:H181"/>
    <mergeCell ref="A182:H183"/>
    <mergeCell ref="A194:F195"/>
    <mergeCell ref="G194:H194"/>
    <mergeCell ref="G225:H225"/>
    <mergeCell ref="G226:H226"/>
    <mergeCell ref="A217:F217"/>
    <mergeCell ref="G217:H217"/>
    <mergeCell ref="A218:F218"/>
    <mergeCell ref="G218:H218"/>
    <mergeCell ref="A219:H219"/>
    <mergeCell ref="A143:F143"/>
    <mergeCell ref="G143:H143"/>
    <mergeCell ref="A145:H146"/>
    <mergeCell ref="A144:F144"/>
    <mergeCell ref="G144:H144"/>
    <mergeCell ref="G224:H224"/>
    <mergeCell ref="A203:F203"/>
    <mergeCell ref="A208:F208"/>
    <mergeCell ref="G208:H208"/>
    <mergeCell ref="A209:F209"/>
    <mergeCell ref="G209:H209"/>
    <mergeCell ref="G203:H203"/>
    <mergeCell ref="A204:F204"/>
    <mergeCell ref="G204:H204"/>
    <mergeCell ref="G214:H214"/>
    <mergeCell ref="A215:H215"/>
    <mergeCell ref="A213:F213"/>
    <mergeCell ref="A169:F169"/>
    <mergeCell ref="G169:H169"/>
    <mergeCell ref="A170:F170"/>
    <mergeCell ref="G170:H170"/>
    <mergeCell ref="A173:F173"/>
    <mergeCell ref="G173:H173"/>
    <mergeCell ref="A210:H211"/>
    <mergeCell ref="G174:H174"/>
    <mergeCell ref="A175:H179"/>
    <mergeCell ref="A185:F185"/>
    <mergeCell ref="G185:H185"/>
    <mergeCell ref="A186:F186"/>
    <mergeCell ref="G186:H186"/>
    <mergeCell ref="A187:H190"/>
    <mergeCell ref="G201:H201"/>
    <mergeCell ref="G193:H193"/>
    <mergeCell ref="G199:H199"/>
    <mergeCell ref="A192:F192"/>
    <mergeCell ref="G192:H192"/>
    <mergeCell ref="A196:F197"/>
    <mergeCell ref="A205:H206"/>
    <mergeCell ref="G196:H196"/>
    <mergeCell ref="G197:H197"/>
    <mergeCell ref="G200:H200"/>
    <mergeCell ref="A164:F164"/>
    <mergeCell ref="G164:H164"/>
    <mergeCell ref="A165:H167"/>
    <mergeCell ref="A149:F149"/>
    <mergeCell ref="G149:H149"/>
    <mergeCell ref="G150:H150"/>
    <mergeCell ref="A151:H152"/>
    <mergeCell ref="A150:F150"/>
    <mergeCell ref="A154:F154"/>
    <mergeCell ref="G154:H154"/>
    <mergeCell ref="A155:H162"/>
    <mergeCell ref="G113:H113"/>
    <mergeCell ref="G114:H114"/>
    <mergeCell ref="A136:F136"/>
    <mergeCell ref="G136:H136"/>
    <mergeCell ref="A132:F133"/>
    <mergeCell ref="G138:H138"/>
    <mergeCell ref="A122:F122"/>
    <mergeCell ref="G122:H122"/>
    <mergeCell ref="A123:F124"/>
    <mergeCell ref="G123:H123"/>
    <mergeCell ref="G125:H125"/>
    <mergeCell ref="A125:F129"/>
    <mergeCell ref="G130:H130"/>
    <mergeCell ref="A130:F131"/>
    <mergeCell ref="G132:H132"/>
    <mergeCell ref="A113:F113"/>
    <mergeCell ref="A114:F114"/>
    <mergeCell ref="A115:F115"/>
    <mergeCell ref="G115:H115"/>
    <mergeCell ref="G140:H140"/>
    <mergeCell ref="A141:H141"/>
    <mergeCell ref="G119:H119"/>
    <mergeCell ref="A135:F135"/>
    <mergeCell ref="G135:H135"/>
    <mergeCell ref="G137:H137"/>
    <mergeCell ref="A117:F117"/>
    <mergeCell ref="G117:H117"/>
    <mergeCell ref="G118:H118"/>
    <mergeCell ref="A137:F137"/>
    <mergeCell ref="A138:F138"/>
    <mergeCell ref="A67:F67"/>
    <mergeCell ref="G67:H67"/>
    <mergeCell ref="A69:H69"/>
    <mergeCell ref="G68:H68"/>
    <mergeCell ref="A39:E39"/>
    <mergeCell ref="G111:H111"/>
    <mergeCell ref="A112:F112"/>
    <mergeCell ref="G112:H112"/>
    <mergeCell ref="A103:F103"/>
    <mergeCell ref="G103:H103"/>
    <mergeCell ref="A104:F104"/>
    <mergeCell ref="A55:F55"/>
    <mergeCell ref="G55:H55"/>
    <mergeCell ref="A56:H56"/>
    <mergeCell ref="A58:F58"/>
    <mergeCell ref="G58:H58"/>
    <mergeCell ref="A59:H62"/>
    <mergeCell ref="A40:H40"/>
    <mergeCell ref="A42:H42"/>
    <mergeCell ref="A43:H53"/>
    <mergeCell ref="G97:H97"/>
    <mergeCell ref="A98:H101"/>
    <mergeCell ref="A71:F71"/>
    <mergeCell ref="A31:F31"/>
    <mergeCell ref="A32:H33"/>
    <mergeCell ref="A35:F35"/>
    <mergeCell ref="G35:H35"/>
    <mergeCell ref="A36:H37"/>
    <mergeCell ref="K37:N37"/>
    <mergeCell ref="A38:C38"/>
    <mergeCell ref="A108:H109"/>
    <mergeCell ref="A26:C26"/>
    <mergeCell ref="A30:F30"/>
    <mergeCell ref="G30:H30"/>
    <mergeCell ref="G31:H31"/>
    <mergeCell ref="A64:F64"/>
    <mergeCell ref="G64:H64"/>
    <mergeCell ref="A41:F41"/>
    <mergeCell ref="A76:F76"/>
    <mergeCell ref="G76:H76"/>
    <mergeCell ref="E79:F79"/>
    <mergeCell ref="E80:F80"/>
    <mergeCell ref="E81:F81"/>
    <mergeCell ref="E82:F82"/>
    <mergeCell ref="E83:F83"/>
    <mergeCell ref="E84:F84"/>
    <mergeCell ref="G104:H104"/>
    <mergeCell ref="G71:H71"/>
    <mergeCell ref="A72:F72"/>
    <mergeCell ref="G72:H72"/>
    <mergeCell ref="A73:H74"/>
    <mergeCell ref="E87:F87"/>
    <mergeCell ref="E93:F93"/>
    <mergeCell ref="A96:F96"/>
    <mergeCell ref="G96:H96"/>
    <mergeCell ref="A111:F111"/>
    <mergeCell ref="G107:H107"/>
    <mergeCell ref="A97:F97"/>
    <mergeCell ref="A105:H105"/>
  </mergeCells>
  <pageMargins left="0.78740157480314965" right="0.78740157480314965" top="0.98425196850393704" bottom="0.98425196850393704" header="0.51181102362204722" footer="0.51181102362204722"/>
  <pageSetup paperSize="9" scale="76" firstPageNumber="12" fitToHeight="0" orientation="portrait" useFirstPageNumber="1" r:id="rId1"/>
  <headerFooter>
    <oddFooter>&amp;L&amp;"Arial,Kurzíva"Zastupitelstvo Olomouckého kraje 19-12-2016
6. - Rozpočet Olomouckého kraje 2017 - návrh rozpočtu
Příloha č. 2: Příjmy Olomouckého kraje &amp;R&amp;"Arial,Kurzíva"Strana &amp;P (celkem 137)</oddFooter>
  </headerFooter>
  <rowBreaks count="2" manualBreakCount="2">
    <brk id="110" max="7" man="1"/>
    <brk id="168"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RowHeight="12.75" x14ac:dyDescent="0.2"/>
  <cols>
    <col min="1" max="1" width="5.7109375" style="290" customWidth="1"/>
    <col min="2" max="2" width="7.42578125" style="290" customWidth="1"/>
    <col min="3" max="3" width="39.42578125" style="270" customWidth="1"/>
    <col min="4" max="4" width="12.7109375" style="291" customWidth="1"/>
    <col min="5" max="5" width="13.5703125" style="291" customWidth="1"/>
    <col min="6" max="6" width="13.42578125" style="291" customWidth="1"/>
    <col min="7" max="7" width="7.28515625" style="292" customWidth="1"/>
    <col min="8" max="8" width="9.7109375" style="270" customWidth="1"/>
    <col min="9" max="9" width="11.140625" style="270" bestFit="1" customWidth="1"/>
    <col min="10" max="16384" width="9.140625" style="270"/>
  </cols>
  <sheetData>
    <row r="1" spans="1:8" ht="23.25" x14ac:dyDescent="0.35">
      <c r="A1" s="643" t="s">
        <v>9</v>
      </c>
      <c r="B1" s="643"/>
      <c r="C1" s="643"/>
      <c r="D1" s="267"/>
      <c r="E1" s="267"/>
      <c r="F1" s="267"/>
      <c r="G1" s="268"/>
      <c r="H1" s="269"/>
    </row>
    <row r="2" spans="1:8" x14ac:dyDescent="0.2">
      <c r="A2" s="271"/>
      <c r="B2" s="271"/>
      <c r="C2" s="269"/>
      <c r="D2" s="267"/>
      <c r="E2" s="267"/>
      <c r="F2" s="267"/>
      <c r="G2" s="268"/>
      <c r="H2" s="269"/>
    </row>
    <row r="3" spans="1:8" ht="15" x14ac:dyDescent="0.2">
      <c r="A3" s="102" t="s">
        <v>173</v>
      </c>
      <c r="B3" s="271"/>
      <c r="C3" s="103"/>
      <c r="D3" s="103"/>
      <c r="E3" s="267"/>
      <c r="F3" s="267"/>
      <c r="G3" s="268"/>
      <c r="H3" s="269"/>
    </row>
    <row r="4" spans="1:8" x14ac:dyDescent="0.2">
      <c r="A4" s="271"/>
      <c r="B4" s="271"/>
      <c r="C4" s="269"/>
      <c r="D4" s="267"/>
      <c r="E4" s="267"/>
      <c r="F4" s="267"/>
      <c r="G4" s="268"/>
      <c r="H4" s="269"/>
    </row>
    <row r="5" spans="1:8" s="269" customFormat="1" ht="18" x14ac:dyDescent="0.25">
      <c r="A5" s="104" t="s">
        <v>194</v>
      </c>
      <c r="B5" s="271"/>
      <c r="D5" s="267"/>
      <c r="E5" s="267"/>
      <c r="F5" s="267"/>
      <c r="G5" s="268"/>
    </row>
    <row r="6" spans="1:8" s="269" customFormat="1" ht="18.75" customHeight="1" thickBot="1" x14ac:dyDescent="0.25">
      <c r="A6" s="271"/>
      <c r="B6" s="271"/>
      <c r="D6" s="267"/>
      <c r="E6" s="267"/>
      <c r="F6" s="267"/>
      <c r="G6" s="268" t="s">
        <v>2</v>
      </c>
    </row>
    <row r="7" spans="1:8" s="269" customFormat="1" ht="39.75" thickTop="1" thickBot="1" x14ac:dyDescent="0.25">
      <c r="A7" s="272" t="s">
        <v>3</v>
      </c>
      <c r="B7" s="273" t="s">
        <v>4</v>
      </c>
      <c r="C7" s="274" t="s">
        <v>6</v>
      </c>
      <c r="D7" s="240" t="s">
        <v>193</v>
      </c>
      <c r="E7" s="240" t="s">
        <v>212</v>
      </c>
      <c r="F7" s="241" t="s">
        <v>192</v>
      </c>
      <c r="G7" s="275" t="s">
        <v>7</v>
      </c>
    </row>
    <row r="8" spans="1:8" s="271" customFormat="1" ht="14.25" thickTop="1" thickBot="1" x14ac:dyDescent="0.25">
      <c r="A8" s="276">
        <v>1</v>
      </c>
      <c r="B8" s="277">
        <v>2</v>
      </c>
      <c r="C8" s="277">
        <v>3</v>
      </c>
      <c r="D8" s="278">
        <v>4</v>
      </c>
      <c r="E8" s="278">
        <v>5</v>
      </c>
      <c r="F8" s="278">
        <v>6</v>
      </c>
      <c r="G8" s="261" t="s">
        <v>184</v>
      </c>
    </row>
    <row r="9" spans="1:8" s="150" customFormat="1" ht="17.100000000000001" customHeight="1" thickTop="1" x14ac:dyDescent="0.2">
      <c r="A9" s="145" t="str">
        <f>MID(A30,93,4)</f>
        <v/>
      </c>
      <c r="B9" s="146" t="str">
        <f>MID(A30,6,4)</f>
        <v>1361</v>
      </c>
      <c r="C9" s="151" t="str">
        <f>MID(A30,13,60)</f>
        <v xml:space="preserve">Správní poplatky                     </v>
      </c>
      <c r="D9" s="148">
        <v>1712</v>
      </c>
      <c r="E9" s="148">
        <v>1710</v>
      </c>
      <c r="F9" s="279">
        <f>SUM(F30)</f>
        <v>867</v>
      </c>
      <c r="G9" s="149">
        <f t="shared" ref="G9:G26" si="0">F9/D9*100</f>
        <v>50.642523364485982</v>
      </c>
    </row>
    <row r="10" spans="1:8" s="283" customFormat="1" ht="17.100000000000001" customHeight="1" x14ac:dyDescent="0.2">
      <c r="A10" s="280" t="str">
        <f>MID(A68,3,4)</f>
        <v>6172</v>
      </c>
      <c r="B10" s="281" t="str">
        <f>MID(A68,14,4)</f>
        <v>2122</v>
      </c>
      <c r="C10" s="282" t="str">
        <f>MID(A68,21,60)</f>
        <v xml:space="preserve">Odvody příspěvkových organizací        </v>
      </c>
      <c r="D10" s="279">
        <v>195569</v>
      </c>
      <c r="E10" s="279">
        <v>151523</v>
      </c>
      <c r="F10" s="148">
        <f>SUM(F68)</f>
        <v>150776</v>
      </c>
      <c r="G10" s="149">
        <f t="shared" si="0"/>
        <v>77.096063282012992</v>
      </c>
    </row>
    <row r="11" spans="1:8" s="150" customFormat="1" ht="17.100000000000001" customHeight="1" x14ac:dyDescent="0.2">
      <c r="A11" s="145" t="str">
        <f>MID(A85,3,4)</f>
        <v>1032</v>
      </c>
      <c r="B11" s="146" t="str">
        <f>MID(A85,14,4)</f>
        <v>2131</v>
      </c>
      <c r="C11" s="151" t="str">
        <f>MID(A85,21,60)</f>
        <v xml:space="preserve">Příjmy z pronájmu pozemků              </v>
      </c>
      <c r="D11" s="279">
        <v>20</v>
      </c>
      <c r="E11" s="279">
        <v>20</v>
      </c>
      <c r="F11" s="279">
        <f>SUM(F85)</f>
        <v>20</v>
      </c>
      <c r="G11" s="149">
        <f t="shared" si="0"/>
        <v>100</v>
      </c>
    </row>
    <row r="12" spans="1:8" s="150" customFormat="1" ht="17.100000000000001" customHeight="1" x14ac:dyDescent="0.2">
      <c r="A12" s="145" t="str">
        <f>MID(A91,3,4)</f>
        <v>6172</v>
      </c>
      <c r="B12" s="146" t="str">
        <f>MID(A91,14,4)</f>
        <v>2131</v>
      </c>
      <c r="C12" s="151" t="str">
        <f>MID(A91,21,60)</f>
        <v xml:space="preserve">Příjmy z pronájmu pozemků              </v>
      </c>
      <c r="D12" s="148">
        <v>43</v>
      </c>
      <c r="E12" s="279">
        <v>43</v>
      </c>
      <c r="F12" s="279">
        <f>SUM(F91)</f>
        <v>43</v>
      </c>
      <c r="G12" s="149">
        <f t="shared" si="0"/>
        <v>100</v>
      </c>
    </row>
    <row r="13" spans="1:8" s="150" customFormat="1" ht="17.100000000000001" customHeight="1" x14ac:dyDescent="0.2">
      <c r="A13" s="145" t="str">
        <f>MID(A95,3,4)</f>
        <v>6172</v>
      </c>
      <c r="B13" s="146" t="str">
        <f>MID(A95,14,4)</f>
        <v>2132</v>
      </c>
      <c r="C13" s="151" t="str">
        <f>MID(A95,21,60)</f>
        <v xml:space="preserve">Příjmy z pronájmu ostatních nemovitostí     </v>
      </c>
      <c r="D13" s="279">
        <v>37873</v>
      </c>
      <c r="E13" s="279">
        <v>37873</v>
      </c>
      <c r="F13" s="279">
        <f>SUM(F95)</f>
        <v>37880</v>
      </c>
      <c r="G13" s="149">
        <f t="shared" si="0"/>
        <v>100.01848282417554</v>
      </c>
    </row>
    <row r="14" spans="1:8" s="150" customFormat="1" ht="17.100000000000001" customHeight="1" x14ac:dyDescent="0.2">
      <c r="A14" s="145" t="str">
        <f>MID(A124,3,4)</f>
        <v>6172</v>
      </c>
      <c r="B14" s="146" t="str">
        <f>MID(A124,14,4)</f>
        <v>2133</v>
      </c>
      <c r="C14" s="151" t="str">
        <f>MID(A124,21,60)</f>
        <v xml:space="preserve">Příjmy z pronájmu movitých věcí           </v>
      </c>
      <c r="D14" s="313">
        <f>SUM(I124)</f>
        <v>0</v>
      </c>
      <c r="E14" s="313">
        <v>22.2</v>
      </c>
      <c r="F14" s="313">
        <f>SUM(F124)</f>
        <v>22.2</v>
      </c>
      <c r="G14" s="149" t="e">
        <f t="shared" si="0"/>
        <v>#DIV/0!</v>
      </c>
    </row>
    <row r="15" spans="1:8" s="150" customFormat="1" ht="17.100000000000001" customHeight="1" x14ac:dyDescent="0.2">
      <c r="A15" s="145" t="str">
        <f>MID(A132,3,4)</f>
        <v>3769</v>
      </c>
      <c r="B15" s="146" t="str">
        <f>MID(A132,14,4)</f>
        <v>2212</v>
      </c>
      <c r="C15" s="151" t="str">
        <f>MID(A132,21,60)</f>
        <v xml:space="preserve">Sankční platby přijaté od jiných subjektů                   </v>
      </c>
      <c r="D15" s="279">
        <v>200</v>
      </c>
      <c r="E15" s="279">
        <v>200</v>
      </c>
      <c r="F15" s="279">
        <f>SUM(F132)</f>
        <v>200</v>
      </c>
      <c r="G15" s="149">
        <f t="shared" si="0"/>
        <v>100</v>
      </c>
    </row>
    <row r="16" spans="1:8" s="150" customFormat="1" ht="17.100000000000001" customHeight="1" x14ac:dyDescent="0.2">
      <c r="A16" s="145" t="str">
        <f>MID(A142,3,4)</f>
        <v>6172</v>
      </c>
      <c r="B16" s="146" t="str">
        <f>MID(A142,14,4)</f>
        <v>2212</v>
      </c>
      <c r="C16" s="151" t="str">
        <f>MID(A142,21,60)</f>
        <v xml:space="preserve">Sankční platby přijaté od jiných subjektů     </v>
      </c>
      <c r="D16" s="279">
        <v>1630</v>
      </c>
      <c r="E16" s="279">
        <v>1699</v>
      </c>
      <c r="F16" s="279">
        <f>SUM(F142)</f>
        <v>1830</v>
      </c>
      <c r="G16" s="149">
        <f t="shared" si="0"/>
        <v>112.26993865030674</v>
      </c>
    </row>
    <row r="17" spans="1:9" s="150" customFormat="1" ht="17.100000000000001" customHeight="1" x14ac:dyDescent="0.2">
      <c r="A17" s="145">
        <v>2221</v>
      </c>
      <c r="B17" s="146">
        <v>2324</v>
      </c>
      <c r="C17" s="151" t="s">
        <v>104</v>
      </c>
      <c r="D17" s="279">
        <v>0</v>
      </c>
      <c r="E17" s="279">
        <v>0</v>
      </c>
      <c r="F17" s="279">
        <f>F152</f>
        <v>37669</v>
      </c>
      <c r="G17" s="149">
        <v>0</v>
      </c>
    </row>
    <row r="18" spans="1:9" s="150" customFormat="1" ht="17.100000000000001" customHeight="1" x14ac:dyDescent="0.2">
      <c r="A18" s="145">
        <v>6172</v>
      </c>
      <c r="B18" s="146">
        <v>2324</v>
      </c>
      <c r="C18" s="151" t="s">
        <v>104</v>
      </c>
      <c r="D18" s="279">
        <v>0</v>
      </c>
      <c r="E18" s="279">
        <v>3664</v>
      </c>
      <c r="F18" s="279">
        <f>F162</f>
        <v>253</v>
      </c>
      <c r="G18" s="149">
        <v>0</v>
      </c>
    </row>
    <row r="19" spans="1:9" s="164" customFormat="1" ht="36.75" customHeight="1" x14ac:dyDescent="0.2">
      <c r="A19" s="160"/>
      <c r="B19" s="161">
        <v>2420</v>
      </c>
      <c r="C19" s="162" t="s">
        <v>80</v>
      </c>
      <c r="D19" s="326">
        <v>400</v>
      </c>
      <c r="E19" s="326">
        <v>400</v>
      </c>
      <c r="F19" s="326">
        <f>SUM(F173)</f>
        <v>5366</v>
      </c>
      <c r="G19" s="163">
        <f t="shared" si="0"/>
        <v>1341.5</v>
      </c>
    </row>
    <row r="20" spans="1:9" s="150" customFormat="1" ht="17.100000000000001" customHeight="1" x14ac:dyDescent="0.2">
      <c r="A20" s="145"/>
      <c r="B20" s="146">
        <v>2441</v>
      </c>
      <c r="C20" s="151" t="s">
        <v>70</v>
      </c>
      <c r="D20" s="279">
        <v>9500</v>
      </c>
      <c r="E20" s="279">
        <v>9500</v>
      </c>
      <c r="F20" s="279">
        <v>0</v>
      </c>
      <c r="G20" s="149">
        <f t="shared" si="0"/>
        <v>0</v>
      </c>
    </row>
    <row r="21" spans="1:9" s="153" customFormat="1" ht="17.100000000000001" customHeight="1" x14ac:dyDescent="0.2">
      <c r="A21" s="145" t="str">
        <f>MID(A183,3,4)</f>
        <v>6172</v>
      </c>
      <c r="B21" s="146" t="str">
        <f>MID(A183,14,4)</f>
        <v>3111</v>
      </c>
      <c r="C21" s="151" t="str">
        <f>MID(A183,21,60)</f>
        <v xml:space="preserve">Příjmy z prodeje pozemků                </v>
      </c>
      <c r="D21" s="279">
        <v>400</v>
      </c>
      <c r="E21" s="279">
        <v>400</v>
      </c>
      <c r="F21" s="279">
        <f>SUM(F183)</f>
        <v>650</v>
      </c>
      <c r="G21" s="149">
        <f t="shared" si="0"/>
        <v>162.5</v>
      </c>
    </row>
    <row r="22" spans="1:9" s="153" customFormat="1" ht="17.100000000000001" customHeight="1" x14ac:dyDescent="0.2">
      <c r="A22" s="145" t="str">
        <f>MID(A187,3,4)</f>
        <v>6172</v>
      </c>
      <c r="B22" s="146" t="str">
        <f>MID(A187,14,4)</f>
        <v>3112</v>
      </c>
      <c r="C22" s="151" t="str">
        <f>MID(A187,21,60)</f>
        <v xml:space="preserve">Příjmy z prodeje ostatních nemovitostí a jejich částí </v>
      </c>
      <c r="D22" s="279">
        <v>18000</v>
      </c>
      <c r="E22" s="279">
        <v>18000</v>
      </c>
      <c r="F22" s="279">
        <f>SUM(F187)</f>
        <v>15150</v>
      </c>
      <c r="G22" s="149">
        <f t="shared" si="0"/>
        <v>84.166666666666671</v>
      </c>
    </row>
    <row r="23" spans="1:9" s="153" customFormat="1" ht="17.100000000000001" customHeight="1" x14ac:dyDescent="0.2">
      <c r="A23" s="145" t="str">
        <f>MID(A191,3,4)</f>
        <v>6310</v>
      </c>
      <c r="B23" s="146" t="str">
        <f>MID(A191,14,4)</f>
        <v>2141</v>
      </c>
      <c r="C23" s="151" t="str">
        <f>MID(A191,21,60)</f>
        <v xml:space="preserve">Příjmy z úroků                                          </v>
      </c>
      <c r="D23" s="313">
        <v>4000.8</v>
      </c>
      <c r="E23" s="313">
        <v>4000.8</v>
      </c>
      <c r="F23" s="279">
        <v>998</v>
      </c>
      <c r="G23" s="149">
        <f t="shared" si="0"/>
        <v>24.945010997800438</v>
      </c>
    </row>
    <row r="24" spans="1:9" s="153" customFormat="1" ht="27" customHeight="1" x14ac:dyDescent="0.2">
      <c r="A24" s="145"/>
      <c r="B24" s="146">
        <v>8115</v>
      </c>
      <c r="C24" s="301" t="s">
        <v>93</v>
      </c>
      <c r="D24" s="279">
        <v>257333</v>
      </c>
      <c r="E24" s="279">
        <v>787861</v>
      </c>
      <c r="F24" s="279">
        <f>SUM(F195)</f>
        <v>307323</v>
      </c>
      <c r="G24" s="149">
        <f>F24/D24*100</f>
        <v>119.42619096656861</v>
      </c>
      <c r="H24" s="364"/>
    </row>
    <row r="25" spans="1:9" s="153" customFormat="1" ht="17.25" customHeight="1" thickBot="1" x14ac:dyDescent="0.25">
      <c r="A25" s="145"/>
      <c r="B25" s="146">
        <v>8905</v>
      </c>
      <c r="C25" s="301" t="s">
        <v>218</v>
      </c>
      <c r="D25" s="279">
        <v>0</v>
      </c>
      <c r="E25" s="279">
        <v>0</v>
      </c>
      <c r="F25" s="279">
        <v>200000</v>
      </c>
      <c r="G25" s="149"/>
      <c r="H25" s="364"/>
    </row>
    <row r="26" spans="1:9" s="264" customFormat="1" ht="25.5" customHeight="1" thickTop="1" thickBot="1" x14ac:dyDescent="0.3">
      <c r="A26" s="644" t="s">
        <v>8</v>
      </c>
      <c r="B26" s="645"/>
      <c r="C26" s="645"/>
      <c r="D26" s="262">
        <f>SUM(D9:D24)</f>
        <v>526680.80000000005</v>
      </c>
      <c r="E26" s="262">
        <f>SUM(E9:E24)</f>
        <v>1016916</v>
      </c>
      <c r="F26" s="262">
        <f>SUM(F9:F25)</f>
        <v>759047.2</v>
      </c>
      <c r="G26" s="263">
        <f t="shared" si="0"/>
        <v>144.1190185782356</v>
      </c>
      <c r="H26" s="365"/>
    </row>
    <row r="27" spans="1:9" s="143" customFormat="1" ht="15" thickTop="1" x14ac:dyDescent="0.2">
      <c r="A27" s="154"/>
      <c r="B27" s="154"/>
      <c r="C27" s="26"/>
      <c r="D27" s="27"/>
      <c r="E27" s="27"/>
      <c r="F27" s="27"/>
      <c r="G27" s="155"/>
      <c r="H27" s="26"/>
      <c r="I27" s="26"/>
    </row>
    <row r="28" spans="1:9" s="143" customFormat="1" ht="14.25" x14ac:dyDescent="0.2">
      <c r="A28" s="154"/>
      <c r="B28" s="154"/>
      <c r="C28" s="26"/>
      <c r="D28" s="27"/>
      <c r="E28" s="27"/>
      <c r="F28" s="27"/>
      <c r="G28" s="155"/>
      <c r="H28" s="26"/>
      <c r="I28" s="26"/>
    </row>
    <row r="29" spans="1:9" s="143" customFormat="1" ht="18" x14ac:dyDescent="0.25">
      <c r="A29" s="236" t="s">
        <v>167</v>
      </c>
      <c r="B29" s="154"/>
      <c r="C29" s="26"/>
      <c r="D29" s="27"/>
      <c r="E29" s="27"/>
      <c r="F29" s="27"/>
      <c r="G29" s="155"/>
      <c r="H29" s="26"/>
      <c r="I29" s="26"/>
    </row>
    <row r="30" spans="1:9" s="112" customFormat="1" ht="16.5" thickBot="1" x14ac:dyDescent="0.3">
      <c r="A30" s="630" t="s">
        <v>10</v>
      </c>
      <c r="B30" s="630"/>
      <c r="C30" s="630"/>
      <c r="D30" s="630"/>
      <c r="E30" s="630"/>
      <c r="F30" s="631">
        <f>SUM(F31,F35,F42,F51,F61,F64)</f>
        <v>867</v>
      </c>
      <c r="G30" s="631"/>
    </row>
    <row r="31" spans="1:9" s="109" customFormat="1" ht="15.75" thickTop="1" x14ac:dyDescent="0.25">
      <c r="A31" s="619" t="s">
        <v>124</v>
      </c>
      <c r="B31" s="620"/>
      <c r="C31" s="620"/>
      <c r="D31" s="620"/>
      <c r="E31" s="620"/>
      <c r="F31" s="621">
        <v>200</v>
      </c>
      <c r="G31" s="621"/>
    </row>
    <row r="32" spans="1:9" s="109" customFormat="1" ht="14.25" x14ac:dyDescent="0.2">
      <c r="A32" s="624" t="s">
        <v>187</v>
      </c>
      <c r="B32" s="624"/>
      <c r="C32" s="624"/>
      <c r="D32" s="624"/>
      <c r="E32" s="624"/>
      <c r="F32" s="624"/>
      <c r="G32" s="624"/>
    </row>
    <row r="33" spans="1:13" s="109" customFormat="1" ht="14.25" x14ac:dyDescent="0.2">
      <c r="A33" s="625"/>
      <c r="B33" s="625"/>
      <c r="C33" s="625"/>
      <c r="D33" s="625"/>
      <c r="E33" s="625"/>
      <c r="F33" s="625"/>
      <c r="G33" s="625"/>
    </row>
    <row r="34" spans="1:13" s="109" customFormat="1" ht="16.5" customHeight="1" x14ac:dyDescent="0.2">
      <c r="A34" s="113"/>
      <c r="B34" s="284"/>
      <c r="C34" s="284"/>
      <c r="D34" s="284"/>
      <c r="E34" s="284"/>
      <c r="F34" s="284"/>
      <c r="G34" s="284"/>
    </row>
    <row r="35" spans="1:13" s="109" customFormat="1" ht="15" x14ac:dyDescent="0.25">
      <c r="A35" s="619" t="s">
        <v>123</v>
      </c>
      <c r="B35" s="620"/>
      <c r="C35" s="620"/>
      <c r="D35" s="620"/>
      <c r="E35" s="620"/>
      <c r="F35" s="621">
        <v>200</v>
      </c>
      <c r="G35" s="621"/>
    </row>
    <row r="36" spans="1:13" s="109" customFormat="1" ht="14.25" x14ac:dyDescent="0.2">
      <c r="A36" s="624" t="s">
        <v>14</v>
      </c>
      <c r="B36" s="624"/>
      <c r="C36" s="624"/>
      <c r="D36" s="624"/>
      <c r="E36" s="624"/>
      <c r="F36" s="624"/>
      <c r="G36" s="624"/>
    </row>
    <row r="37" spans="1:13" s="109" customFormat="1" ht="14.25" x14ac:dyDescent="0.2">
      <c r="A37" s="625"/>
      <c r="B37" s="625"/>
      <c r="C37" s="625"/>
      <c r="D37" s="625"/>
      <c r="E37" s="625"/>
      <c r="F37" s="625"/>
      <c r="G37" s="625"/>
      <c r="J37" s="625"/>
      <c r="K37" s="625"/>
      <c r="L37" s="625"/>
      <c r="M37" s="625"/>
    </row>
    <row r="38" spans="1:13" s="109" customFormat="1" ht="14.25" x14ac:dyDescent="0.2">
      <c r="A38" s="650" t="s">
        <v>15</v>
      </c>
      <c r="B38" s="650"/>
      <c r="C38" s="650"/>
      <c r="D38" s="324"/>
      <c r="E38" s="324"/>
      <c r="F38" s="324"/>
      <c r="G38" s="324"/>
    </row>
    <row r="39" spans="1:13" s="109" customFormat="1" ht="14.25" x14ac:dyDescent="0.2">
      <c r="A39" s="646" t="s">
        <v>90</v>
      </c>
      <c r="B39" s="646"/>
      <c r="C39" s="646"/>
      <c r="D39" s="324"/>
      <c r="E39" s="324"/>
      <c r="F39" s="324"/>
      <c r="G39" s="324"/>
    </row>
    <row r="40" spans="1:13" s="109" customFormat="1" ht="14.25" x14ac:dyDescent="0.2">
      <c r="A40" s="646" t="s">
        <v>91</v>
      </c>
      <c r="B40" s="646"/>
      <c r="C40" s="646"/>
      <c r="D40" s="649"/>
      <c r="E40" s="649"/>
      <c r="F40" s="324"/>
      <c r="G40" s="324"/>
    </row>
    <row r="41" spans="1:13" s="109" customFormat="1" ht="14.25" x14ac:dyDescent="0.2">
      <c r="A41" s="113"/>
      <c r="B41" s="284"/>
      <c r="C41" s="284"/>
      <c r="D41" s="284"/>
      <c r="E41" s="284"/>
      <c r="F41" s="284"/>
      <c r="G41" s="284"/>
    </row>
    <row r="42" spans="1:13" s="109" customFormat="1" ht="15" x14ac:dyDescent="0.25">
      <c r="A42" s="619" t="s">
        <v>122</v>
      </c>
      <c r="B42" s="620"/>
      <c r="C42" s="620"/>
      <c r="D42" s="620"/>
      <c r="E42" s="620"/>
      <c r="F42" s="621">
        <v>116</v>
      </c>
      <c r="G42" s="621"/>
    </row>
    <row r="43" spans="1:13" s="109" customFormat="1" ht="14.25" x14ac:dyDescent="0.2">
      <c r="A43" s="624" t="s">
        <v>92</v>
      </c>
      <c r="B43" s="624"/>
      <c r="C43" s="624"/>
      <c r="D43" s="624"/>
      <c r="E43" s="624"/>
      <c r="F43" s="624"/>
      <c r="G43" s="624"/>
    </row>
    <row r="44" spans="1:13" s="109" customFormat="1" ht="14.25" x14ac:dyDescent="0.2">
      <c r="A44" s="113"/>
      <c r="B44" s="284"/>
      <c r="C44" s="284"/>
      <c r="D44" s="284"/>
      <c r="E44" s="284"/>
      <c r="F44" s="284"/>
      <c r="G44" s="284"/>
    </row>
    <row r="45" spans="1:13" s="109" customFormat="1" ht="14.25" x14ac:dyDescent="0.2">
      <c r="A45" s="113"/>
      <c r="B45" s="284"/>
      <c r="C45" s="284"/>
      <c r="D45" s="284"/>
      <c r="E45" s="284"/>
      <c r="F45" s="284"/>
      <c r="G45" s="284"/>
    </row>
    <row r="46" spans="1:13" s="109" customFormat="1" ht="14.25" x14ac:dyDescent="0.2">
      <c r="A46" s="113"/>
      <c r="B46" s="284"/>
      <c r="C46" s="284"/>
      <c r="D46" s="284"/>
      <c r="E46" s="284"/>
      <c r="F46" s="284"/>
      <c r="G46" s="284"/>
    </row>
    <row r="47" spans="1:13" s="109" customFormat="1" ht="14.25" x14ac:dyDescent="0.2">
      <c r="A47" s="113"/>
      <c r="B47" s="284"/>
      <c r="C47" s="284"/>
      <c r="D47" s="284"/>
      <c r="E47" s="284"/>
      <c r="F47" s="284"/>
      <c r="G47" s="284"/>
    </row>
    <row r="48" spans="1:13" s="109" customFormat="1" ht="14.25" x14ac:dyDescent="0.2">
      <c r="A48" s="113"/>
      <c r="B48" s="284"/>
      <c r="C48" s="284"/>
      <c r="D48" s="284"/>
      <c r="E48" s="284"/>
      <c r="F48" s="284"/>
      <c r="G48" s="284"/>
    </row>
    <row r="49" spans="1:7" s="109" customFormat="1" ht="14.25" x14ac:dyDescent="0.2">
      <c r="A49" s="113"/>
      <c r="B49" s="284"/>
      <c r="C49" s="284"/>
      <c r="D49" s="284"/>
      <c r="E49" s="284"/>
      <c r="F49" s="284"/>
      <c r="G49" s="284"/>
    </row>
    <row r="50" spans="1:7" s="109" customFormat="1" ht="14.25" x14ac:dyDescent="0.2">
      <c r="A50" s="113"/>
      <c r="B50" s="284"/>
      <c r="C50" s="284"/>
      <c r="D50" s="284"/>
      <c r="E50" s="284"/>
      <c r="F50" s="284"/>
      <c r="G50" s="284"/>
    </row>
    <row r="51" spans="1:7" s="109" customFormat="1" ht="15" x14ac:dyDescent="0.25">
      <c r="A51" s="619" t="s">
        <v>121</v>
      </c>
      <c r="B51" s="620"/>
      <c r="C51" s="620"/>
      <c r="D51" s="620"/>
      <c r="E51" s="620"/>
      <c r="F51" s="621">
        <v>250</v>
      </c>
      <c r="G51" s="621"/>
    </row>
    <row r="52" spans="1:7" s="109" customFormat="1" ht="14.25" customHeight="1" x14ac:dyDescent="0.2">
      <c r="A52" s="624" t="s">
        <v>210</v>
      </c>
      <c r="B52" s="626"/>
      <c r="C52" s="626"/>
      <c r="D52" s="626"/>
      <c r="E52" s="626"/>
      <c r="F52" s="626"/>
      <c r="G52" s="626"/>
    </row>
    <row r="53" spans="1:7" s="109" customFormat="1" ht="14.25" x14ac:dyDescent="0.2">
      <c r="A53" s="626"/>
      <c r="B53" s="626"/>
      <c r="C53" s="626"/>
      <c r="D53" s="626"/>
      <c r="E53" s="626"/>
      <c r="F53" s="626"/>
      <c r="G53" s="626"/>
    </row>
    <row r="54" spans="1:7" s="109" customFormat="1" ht="14.25" x14ac:dyDescent="0.2">
      <c r="A54" s="626"/>
      <c r="B54" s="626"/>
      <c r="C54" s="626"/>
      <c r="D54" s="626"/>
      <c r="E54" s="626"/>
      <c r="F54" s="626"/>
      <c r="G54" s="626"/>
    </row>
    <row r="55" spans="1:7" s="109" customFormat="1" ht="14.25" x14ac:dyDescent="0.2">
      <c r="A55" s="626"/>
      <c r="B55" s="626"/>
      <c r="C55" s="626"/>
      <c r="D55" s="626"/>
      <c r="E55" s="626"/>
      <c r="F55" s="626"/>
      <c r="G55" s="626"/>
    </row>
    <row r="56" spans="1:7" s="109" customFormat="1" ht="14.25" x14ac:dyDescent="0.2">
      <c r="A56" s="626"/>
      <c r="B56" s="626"/>
      <c r="C56" s="626"/>
      <c r="D56" s="626"/>
      <c r="E56" s="626"/>
      <c r="F56" s="626"/>
      <c r="G56" s="626"/>
    </row>
    <row r="57" spans="1:7" s="109" customFormat="1" ht="14.25" x14ac:dyDescent="0.2">
      <c r="A57" s="626"/>
      <c r="B57" s="626"/>
      <c r="C57" s="626"/>
      <c r="D57" s="626"/>
      <c r="E57" s="626"/>
      <c r="F57" s="626"/>
      <c r="G57" s="626"/>
    </row>
    <row r="58" spans="1:7" s="109" customFormat="1" ht="14.25" x14ac:dyDescent="0.2">
      <c r="A58" s="626"/>
      <c r="B58" s="626"/>
      <c r="C58" s="626"/>
      <c r="D58" s="626"/>
      <c r="E58" s="626"/>
      <c r="F58" s="626"/>
      <c r="G58" s="626"/>
    </row>
    <row r="59" spans="1:7" s="109" customFormat="1" ht="14.25" x14ac:dyDescent="0.2">
      <c r="A59" s="626"/>
      <c r="B59" s="626"/>
      <c r="C59" s="626"/>
      <c r="D59" s="626"/>
      <c r="E59" s="626"/>
      <c r="F59" s="626"/>
      <c r="G59" s="626"/>
    </row>
    <row r="60" spans="1:7" s="109" customFormat="1" ht="14.25" x14ac:dyDescent="0.2">
      <c r="A60" s="322"/>
      <c r="B60" s="322"/>
      <c r="C60" s="322"/>
      <c r="D60" s="322"/>
      <c r="E60" s="322"/>
      <c r="F60" s="322"/>
      <c r="G60" s="322"/>
    </row>
    <row r="61" spans="1:7" s="109" customFormat="1" ht="15" x14ac:dyDescent="0.25">
      <c r="A61" s="619" t="s">
        <v>120</v>
      </c>
      <c r="B61" s="620"/>
      <c r="C61" s="620"/>
      <c r="D61" s="620"/>
      <c r="E61" s="620"/>
      <c r="F61" s="621">
        <v>100</v>
      </c>
      <c r="G61" s="621"/>
    </row>
    <row r="62" spans="1:7" s="109" customFormat="1" ht="14.25" x14ac:dyDescent="0.2">
      <c r="A62" s="327" t="s">
        <v>219</v>
      </c>
      <c r="B62" s="328"/>
      <c r="C62" s="328"/>
      <c r="D62" s="328"/>
      <c r="E62" s="328"/>
      <c r="F62" s="328"/>
      <c r="G62" s="328"/>
    </row>
    <row r="63" spans="1:7" s="109" customFormat="1" ht="9" customHeight="1" x14ac:dyDescent="0.2">
      <c r="A63" s="324"/>
      <c r="B63" s="324"/>
      <c r="C63" s="324"/>
      <c r="D63" s="324"/>
      <c r="E63" s="324"/>
      <c r="F63" s="324"/>
      <c r="G63" s="324"/>
    </row>
    <row r="64" spans="1:7" s="109" customFormat="1" ht="15" x14ac:dyDescent="0.25">
      <c r="A64" s="619" t="s">
        <v>119</v>
      </c>
      <c r="B64" s="620"/>
      <c r="C64" s="620"/>
      <c r="D64" s="620"/>
      <c r="E64" s="620"/>
      <c r="F64" s="621">
        <v>1</v>
      </c>
      <c r="G64" s="621"/>
    </row>
    <row r="65" spans="1:7" s="109" customFormat="1" ht="14.25" x14ac:dyDescent="0.2">
      <c r="A65" s="641" t="s">
        <v>201</v>
      </c>
      <c r="B65" s="617"/>
      <c r="C65" s="617"/>
      <c r="D65" s="617"/>
      <c r="E65" s="617"/>
      <c r="F65" s="617"/>
      <c r="G65" s="617"/>
    </row>
    <row r="66" spans="1:7" s="109" customFormat="1" ht="14.25" x14ac:dyDescent="0.2">
      <c r="A66" s="617"/>
      <c r="B66" s="617"/>
      <c r="C66" s="617"/>
      <c r="D66" s="617"/>
      <c r="E66" s="617"/>
      <c r="F66" s="617"/>
      <c r="G66" s="617"/>
    </row>
    <row r="67" spans="1:7" s="109" customFormat="1" ht="14.25" x14ac:dyDescent="0.2">
      <c r="A67" s="317"/>
      <c r="B67" s="317"/>
      <c r="C67" s="317"/>
      <c r="D67" s="317"/>
      <c r="E67" s="317"/>
      <c r="F67" s="317"/>
      <c r="G67" s="317"/>
    </row>
    <row r="68" spans="1:7" s="112" customFormat="1" ht="16.5" thickBot="1" x14ac:dyDescent="0.3">
      <c r="A68" s="630" t="s">
        <v>30</v>
      </c>
      <c r="B68" s="630"/>
      <c r="C68" s="630"/>
      <c r="D68" s="630"/>
      <c r="E68" s="630"/>
      <c r="F68" s="631">
        <f>SUM(D75,D83)</f>
        <v>150776</v>
      </c>
      <c r="G68" s="631"/>
    </row>
    <row r="69" spans="1:7" s="109" customFormat="1" ht="15.75" thickTop="1" x14ac:dyDescent="0.25">
      <c r="A69" s="293" t="s">
        <v>87</v>
      </c>
      <c r="B69" s="108"/>
      <c r="D69" s="110"/>
      <c r="E69" s="110"/>
      <c r="F69" s="110"/>
      <c r="G69" s="111"/>
    </row>
    <row r="70" spans="1:7" s="109" customFormat="1" ht="14.25" x14ac:dyDescent="0.2">
      <c r="A70" s="102" t="s">
        <v>81</v>
      </c>
      <c r="B70" s="108"/>
      <c r="D70" s="618">
        <v>57728</v>
      </c>
      <c r="E70" s="618"/>
      <c r="F70" s="110"/>
      <c r="G70" s="111"/>
    </row>
    <row r="71" spans="1:7" s="109" customFormat="1" ht="14.25" x14ac:dyDescent="0.2">
      <c r="A71" s="102" t="s">
        <v>84</v>
      </c>
      <c r="B71" s="108"/>
      <c r="D71" s="618">
        <v>39891</v>
      </c>
      <c r="E71" s="618"/>
      <c r="F71" s="110"/>
      <c r="G71" s="111"/>
    </row>
    <row r="72" spans="1:7" s="109" customFormat="1" ht="14.25" x14ac:dyDescent="0.2">
      <c r="A72" s="102" t="s">
        <v>82</v>
      </c>
      <c r="B72" s="108"/>
      <c r="D72" s="618">
        <v>25857</v>
      </c>
      <c r="E72" s="618"/>
      <c r="F72" s="110"/>
      <c r="G72" s="111"/>
    </row>
    <row r="73" spans="1:7" s="109" customFormat="1" ht="14.25" x14ac:dyDescent="0.2">
      <c r="A73" s="102" t="s">
        <v>83</v>
      </c>
      <c r="B73" s="108"/>
      <c r="D73" s="618">
        <v>15227</v>
      </c>
      <c r="E73" s="618"/>
      <c r="F73" s="110"/>
      <c r="G73" s="111"/>
    </row>
    <row r="74" spans="1:7" s="109" customFormat="1" ht="14.25" x14ac:dyDescent="0.2">
      <c r="A74" s="102" t="s">
        <v>85</v>
      </c>
      <c r="B74" s="108"/>
      <c r="D74" s="618">
        <v>11973</v>
      </c>
      <c r="E74" s="618"/>
      <c r="F74" s="110"/>
      <c r="G74" s="111"/>
    </row>
    <row r="75" spans="1:7" s="109" customFormat="1" ht="15" x14ac:dyDescent="0.25">
      <c r="A75" s="294" t="s">
        <v>8</v>
      </c>
      <c r="B75" s="295"/>
      <c r="C75" s="296"/>
      <c r="D75" s="642">
        <f>SUM(D70:E74)</f>
        <v>150676</v>
      </c>
      <c r="E75" s="642"/>
      <c r="F75" s="110"/>
      <c r="G75" s="111"/>
    </row>
    <row r="76" spans="1:7" s="109" customFormat="1" ht="14.25" x14ac:dyDescent="0.2">
      <c r="A76" s="108"/>
      <c r="B76" s="108"/>
      <c r="D76" s="110"/>
      <c r="E76" s="110"/>
      <c r="F76" s="110"/>
      <c r="G76" s="111"/>
    </row>
    <row r="77" spans="1:7" s="109" customFormat="1" ht="15" x14ac:dyDescent="0.25">
      <c r="A77" s="293" t="s">
        <v>88</v>
      </c>
      <c r="B77" s="108"/>
      <c r="D77" s="110"/>
      <c r="E77" s="110"/>
      <c r="F77" s="110"/>
      <c r="G77" s="111"/>
    </row>
    <row r="78" spans="1:7" s="109" customFormat="1" ht="14.25" x14ac:dyDescent="0.2">
      <c r="A78" s="102" t="s">
        <v>135</v>
      </c>
      <c r="B78" s="108"/>
      <c r="D78" s="618">
        <v>0</v>
      </c>
      <c r="E78" s="618"/>
      <c r="F78" s="110"/>
      <c r="G78" s="111"/>
    </row>
    <row r="79" spans="1:7" s="109" customFormat="1" ht="14.25" x14ac:dyDescent="0.2">
      <c r="A79" s="102" t="s">
        <v>188</v>
      </c>
      <c r="B79" s="108"/>
      <c r="D79" s="286"/>
      <c r="E79" s="303">
        <v>0</v>
      </c>
      <c r="F79" s="110"/>
      <c r="G79" s="111"/>
    </row>
    <row r="80" spans="1:7" s="109" customFormat="1" ht="14.25" x14ac:dyDescent="0.2">
      <c r="A80" s="102" t="s">
        <v>95</v>
      </c>
      <c r="B80" s="108"/>
      <c r="D80" s="286"/>
      <c r="E80" s="286">
        <v>0</v>
      </c>
      <c r="F80" s="110"/>
      <c r="G80" s="111"/>
    </row>
    <row r="81" spans="1:12" s="109" customFormat="1" ht="14.25" x14ac:dyDescent="0.2">
      <c r="A81" s="102" t="s">
        <v>136</v>
      </c>
      <c r="B81" s="108"/>
      <c r="D81" s="286"/>
      <c r="E81" s="286">
        <v>100</v>
      </c>
      <c r="F81" s="110"/>
      <c r="G81" s="111"/>
    </row>
    <row r="82" spans="1:12" s="109" customFormat="1" ht="14.25" x14ac:dyDescent="0.2">
      <c r="A82" s="102" t="s">
        <v>89</v>
      </c>
      <c r="B82" s="108"/>
      <c r="D82" s="286"/>
      <c r="E82" s="286"/>
      <c r="F82" s="110"/>
      <c r="G82" s="111"/>
    </row>
    <row r="83" spans="1:12" s="109" customFormat="1" ht="15" x14ac:dyDescent="0.25">
      <c r="A83" s="294" t="s">
        <v>8</v>
      </c>
      <c r="B83" s="295"/>
      <c r="C83" s="296"/>
      <c r="D83" s="642">
        <f>SUM(D78:E82)</f>
        <v>100</v>
      </c>
      <c r="E83" s="642"/>
      <c r="F83" s="110"/>
      <c r="G83" s="111"/>
    </row>
    <row r="84" spans="1:12" s="109" customFormat="1" ht="14.25" x14ac:dyDescent="0.2">
      <c r="A84" s="108"/>
      <c r="B84" s="108"/>
      <c r="D84" s="110"/>
      <c r="E84" s="110"/>
      <c r="F84" s="110"/>
      <c r="G84" s="111"/>
    </row>
    <row r="85" spans="1:12" s="112" customFormat="1" ht="16.5" thickBot="1" x14ac:dyDescent="0.3">
      <c r="A85" s="630" t="s">
        <v>16</v>
      </c>
      <c r="B85" s="630"/>
      <c r="C85" s="630"/>
      <c r="D85" s="630"/>
      <c r="E85" s="630"/>
      <c r="F85" s="631">
        <v>20</v>
      </c>
      <c r="G85" s="631"/>
    </row>
    <row r="86" spans="1:12" s="112" customFormat="1" ht="16.5" thickTop="1" x14ac:dyDescent="0.25">
      <c r="A86" s="619" t="s">
        <v>118</v>
      </c>
      <c r="B86" s="620"/>
      <c r="C86" s="620"/>
      <c r="D86" s="620"/>
      <c r="E86" s="620"/>
      <c r="F86" s="115"/>
      <c r="G86" s="115"/>
    </row>
    <row r="87" spans="1:12" s="109" customFormat="1" ht="14.25" x14ac:dyDescent="0.2">
      <c r="A87" s="647" t="s">
        <v>179</v>
      </c>
      <c r="B87" s="648"/>
      <c r="C87" s="648"/>
      <c r="D87" s="648"/>
      <c r="E87" s="648"/>
      <c r="F87" s="648"/>
      <c r="G87" s="648"/>
    </row>
    <row r="88" spans="1:12" s="109" customFormat="1" ht="14.25" x14ac:dyDescent="0.2">
      <c r="A88" s="625"/>
      <c r="B88" s="625"/>
      <c r="C88" s="625"/>
      <c r="D88" s="625"/>
      <c r="E88" s="625"/>
      <c r="F88" s="625"/>
      <c r="G88" s="625"/>
    </row>
    <row r="89" spans="1:12" s="109" customFormat="1" ht="14.25" x14ac:dyDescent="0.2">
      <c r="A89" s="649"/>
      <c r="B89" s="649"/>
      <c r="C89" s="649"/>
      <c r="D89" s="649"/>
      <c r="E89" s="649"/>
      <c r="F89" s="649"/>
      <c r="G89" s="649"/>
    </row>
    <row r="90" spans="1:12" s="109" customFormat="1" ht="14.25" x14ac:dyDescent="0.2">
      <c r="A90" s="108"/>
      <c r="B90" s="108"/>
      <c r="D90" s="110"/>
      <c r="E90" s="110"/>
      <c r="F90" s="110"/>
      <c r="G90" s="111"/>
    </row>
    <row r="91" spans="1:12" s="112" customFormat="1" ht="16.5" thickBot="1" x14ac:dyDescent="0.3">
      <c r="A91" s="630" t="s">
        <v>11</v>
      </c>
      <c r="B91" s="630"/>
      <c r="C91" s="630"/>
      <c r="D91" s="630"/>
      <c r="E91" s="630"/>
      <c r="F91" s="631">
        <f>SUM(F92)</f>
        <v>43</v>
      </c>
      <c r="G91" s="631"/>
    </row>
    <row r="92" spans="1:12" s="109" customFormat="1" ht="16.5" thickTop="1" x14ac:dyDescent="0.25">
      <c r="A92" s="619" t="s">
        <v>205</v>
      </c>
      <c r="B92" s="620"/>
      <c r="C92" s="620"/>
      <c r="D92" s="620"/>
      <c r="E92" s="620"/>
      <c r="F92" s="621">
        <v>43</v>
      </c>
      <c r="G92" s="621"/>
      <c r="I92" s="112"/>
      <c r="J92" s="112"/>
      <c r="K92" s="112"/>
      <c r="L92" s="112"/>
    </row>
    <row r="93" spans="1:12" s="109" customFormat="1" ht="14.25" customHeight="1" x14ac:dyDescent="0.2">
      <c r="A93" s="641" t="s">
        <v>220</v>
      </c>
      <c r="B93" s="641"/>
      <c r="C93" s="641"/>
      <c r="D93" s="641"/>
      <c r="E93" s="641"/>
      <c r="F93" s="618"/>
      <c r="G93" s="618"/>
    </row>
    <row r="94" spans="1:12" s="109" customFormat="1" ht="14.25" customHeight="1" x14ac:dyDescent="0.2"/>
    <row r="95" spans="1:12" s="112" customFormat="1" ht="16.5" thickBot="1" x14ac:dyDescent="0.3">
      <c r="A95" s="630" t="s">
        <v>12</v>
      </c>
      <c r="B95" s="630"/>
      <c r="C95" s="630"/>
      <c r="D95" s="630"/>
      <c r="E95" s="630"/>
      <c r="F95" s="631">
        <f>SUM(F96,F101,F109,F117)</f>
        <v>37880</v>
      </c>
      <c r="G95" s="631"/>
    </row>
    <row r="96" spans="1:12" s="109" customFormat="1" ht="15.75" thickTop="1" x14ac:dyDescent="0.25">
      <c r="A96" s="619" t="s">
        <v>111</v>
      </c>
      <c r="B96" s="620"/>
      <c r="C96" s="620"/>
      <c r="D96" s="620"/>
      <c r="E96" s="620"/>
      <c r="F96" s="621">
        <v>153</v>
      </c>
      <c r="G96" s="621"/>
      <c r="I96" s="107"/>
      <c r="J96" s="107"/>
      <c r="K96" s="107"/>
    </row>
    <row r="97" spans="1:11" s="117" customFormat="1" ht="15" customHeight="1" x14ac:dyDescent="0.25">
      <c r="A97" s="640" t="s">
        <v>178</v>
      </c>
      <c r="B97" s="640"/>
      <c r="C97" s="640"/>
      <c r="D97" s="640"/>
      <c r="E97" s="640"/>
      <c r="F97" s="329"/>
      <c r="G97" s="329"/>
      <c r="I97" s="285"/>
      <c r="J97" s="285"/>
      <c r="K97" s="285"/>
    </row>
    <row r="98" spans="1:11" s="109" customFormat="1" ht="15" x14ac:dyDescent="0.25">
      <c r="A98" s="117" t="s">
        <v>190</v>
      </c>
      <c r="B98" s="117"/>
      <c r="C98" s="117"/>
      <c r="D98" s="117"/>
      <c r="E98" s="117"/>
      <c r="F98" s="618">
        <v>143</v>
      </c>
      <c r="G98" s="618"/>
      <c r="I98" s="107"/>
      <c r="J98" s="107"/>
      <c r="K98" s="107"/>
    </row>
    <row r="99" spans="1:11" s="109" customFormat="1" ht="14.25" x14ac:dyDescent="0.2">
      <c r="A99" s="330" t="s">
        <v>191</v>
      </c>
      <c r="B99" s="330"/>
      <c r="C99" s="330"/>
      <c r="D99" s="330"/>
      <c r="E99" s="330"/>
      <c r="F99" s="618">
        <v>10</v>
      </c>
      <c r="G99" s="618"/>
    </row>
    <row r="100" spans="1:11" s="109" customFormat="1" ht="11.25" customHeight="1" x14ac:dyDescent="0.2">
      <c r="A100" s="113"/>
      <c r="B100" s="113"/>
      <c r="C100" s="113"/>
      <c r="D100" s="113"/>
      <c r="E100" s="113"/>
      <c r="F100" s="113"/>
      <c r="G100" s="113"/>
    </row>
    <row r="101" spans="1:11" s="109" customFormat="1" ht="15" x14ac:dyDescent="0.25">
      <c r="A101" s="619" t="s">
        <v>130</v>
      </c>
      <c r="B101" s="620"/>
      <c r="C101" s="620"/>
      <c r="D101" s="620"/>
      <c r="E101" s="620"/>
      <c r="F101" s="621">
        <v>108</v>
      </c>
      <c r="G101" s="621"/>
    </row>
    <row r="102" spans="1:11" s="109" customFormat="1" ht="14.25" customHeight="1" x14ac:dyDescent="0.2">
      <c r="A102" s="641" t="s">
        <v>223</v>
      </c>
      <c r="B102" s="641"/>
      <c r="C102" s="641"/>
      <c r="D102" s="641"/>
      <c r="E102" s="641"/>
      <c r="F102" s="641"/>
      <c r="G102" s="324"/>
    </row>
    <row r="103" spans="1:11" s="109" customFormat="1" ht="14.25" x14ac:dyDescent="0.2">
      <c r="A103" s="113"/>
      <c r="B103" s="113"/>
      <c r="C103" s="113"/>
      <c r="D103" s="113"/>
      <c r="E103" s="113"/>
      <c r="F103" s="113"/>
      <c r="G103" s="113"/>
    </row>
    <row r="104" spans="1:11" s="109" customFormat="1" ht="14.25" x14ac:dyDescent="0.2">
      <c r="A104" s="113"/>
      <c r="B104" s="113"/>
      <c r="C104" s="113"/>
      <c r="D104" s="113"/>
      <c r="E104" s="113"/>
      <c r="F104" s="113"/>
      <c r="G104" s="113"/>
    </row>
    <row r="105" spans="1:11" s="109" customFormat="1" ht="14.25" x14ac:dyDescent="0.2">
      <c r="A105" s="113"/>
      <c r="B105" s="113"/>
      <c r="C105" s="113"/>
      <c r="D105" s="113"/>
      <c r="E105" s="113"/>
      <c r="F105" s="113"/>
      <c r="G105" s="113"/>
    </row>
    <row r="106" spans="1:11" s="109" customFormat="1" ht="14.25" x14ac:dyDescent="0.2">
      <c r="A106" s="113"/>
      <c r="B106" s="113"/>
      <c r="C106" s="113"/>
      <c r="D106" s="113"/>
      <c r="E106" s="113"/>
      <c r="F106" s="113"/>
      <c r="G106" s="113"/>
    </row>
    <row r="107" spans="1:11" s="109" customFormat="1" ht="14.25" x14ac:dyDescent="0.2">
      <c r="A107" s="113"/>
      <c r="B107" s="113"/>
      <c r="C107" s="113"/>
      <c r="D107" s="113"/>
      <c r="E107" s="113"/>
      <c r="F107" s="113"/>
      <c r="G107" s="113"/>
    </row>
    <row r="108" spans="1:11" s="109" customFormat="1" ht="14.25" x14ac:dyDescent="0.2">
      <c r="A108" s="113"/>
      <c r="B108" s="113"/>
      <c r="C108" s="113"/>
      <c r="D108" s="113"/>
      <c r="E108" s="113"/>
      <c r="F108" s="113"/>
      <c r="G108" s="113"/>
    </row>
    <row r="109" spans="1:11" s="109" customFormat="1" ht="15" x14ac:dyDescent="0.25">
      <c r="A109" s="619" t="s">
        <v>129</v>
      </c>
      <c r="B109" s="620"/>
      <c r="C109" s="620"/>
      <c r="D109" s="620"/>
      <c r="E109" s="620"/>
      <c r="F109" s="621">
        <v>1596</v>
      </c>
      <c r="G109" s="621"/>
      <c r="I109" s="107"/>
      <c r="J109" s="107"/>
      <c r="K109" s="107"/>
    </row>
    <row r="110" spans="1:11" s="109" customFormat="1" ht="14.25" customHeight="1" x14ac:dyDescent="0.2">
      <c r="A110" s="641" t="s">
        <v>198</v>
      </c>
      <c r="B110" s="634"/>
      <c r="C110" s="634"/>
      <c r="D110" s="634"/>
      <c r="E110" s="634"/>
      <c r="F110" s="634"/>
      <c r="G110" s="634"/>
    </row>
    <row r="111" spans="1:11" s="109" customFormat="1" ht="14.25" x14ac:dyDescent="0.2">
      <c r="A111" s="634"/>
      <c r="B111" s="634"/>
      <c r="C111" s="634"/>
      <c r="D111" s="634"/>
      <c r="E111" s="634"/>
      <c r="F111" s="634"/>
      <c r="G111" s="634"/>
    </row>
    <row r="112" spans="1:11" s="109" customFormat="1" ht="14.25" x14ac:dyDescent="0.2">
      <c r="A112" s="634"/>
      <c r="B112" s="634"/>
      <c r="C112" s="634"/>
      <c r="D112" s="634"/>
      <c r="E112" s="634"/>
      <c r="F112" s="634"/>
      <c r="G112" s="634"/>
    </row>
    <row r="113" spans="1:12" s="109" customFormat="1" ht="14.25" x14ac:dyDescent="0.2">
      <c r="A113" s="634"/>
      <c r="B113" s="634"/>
      <c r="C113" s="634"/>
      <c r="D113" s="634"/>
      <c r="E113" s="634"/>
      <c r="F113" s="634"/>
      <c r="G113" s="634"/>
    </row>
    <row r="114" spans="1:12" s="109" customFormat="1" ht="14.25" x14ac:dyDescent="0.2">
      <c r="A114" s="634"/>
      <c r="B114" s="634"/>
      <c r="C114" s="634"/>
      <c r="D114" s="634"/>
      <c r="E114" s="634"/>
      <c r="F114" s="634"/>
      <c r="G114" s="634"/>
    </row>
    <row r="115" spans="1:12" s="109" customFormat="1" ht="14.25" x14ac:dyDescent="0.2">
      <c r="A115" s="634"/>
      <c r="B115" s="634"/>
      <c r="C115" s="634"/>
      <c r="D115" s="634"/>
      <c r="E115" s="634"/>
      <c r="F115" s="634"/>
      <c r="G115" s="634"/>
    </row>
    <row r="116" spans="1:12" s="109" customFormat="1" ht="14.25" x14ac:dyDescent="0.2">
      <c r="A116" s="108"/>
      <c r="B116" s="108"/>
      <c r="D116" s="110"/>
      <c r="E116" s="110"/>
      <c r="F116" s="110"/>
      <c r="G116" s="111"/>
    </row>
    <row r="117" spans="1:12" s="109" customFormat="1" ht="15" x14ac:dyDescent="0.25">
      <c r="A117" s="619" t="s">
        <v>21</v>
      </c>
      <c r="B117" s="620"/>
      <c r="C117" s="620"/>
      <c r="D117" s="620"/>
      <c r="E117" s="620"/>
      <c r="F117" s="621">
        <f>SUM(F119:G122)</f>
        <v>36023</v>
      </c>
      <c r="G117" s="621"/>
      <c r="I117" s="107"/>
      <c r="J117" s="107"/>
      <c r="K117" s="107"/>
    </row>
    <row r="118" spans="1:12" s="109" customFormat="1" ht="14.25" x14ac:dyDescent="0.2">
      <c r="A118" s="102" t="s">
        <v>22</v>
      </c>
      <c r="B118" s="108"/>
      <c r="D118" s="110"/>
      <c r="E118" s="110"/>
      <c r="F118" s="618"/>
      <c r="G118" s="618"/>
    </row>
    <row r="119" spans="1:12" s="109" customFormat="1" ht="14.25" x14ac:dyDescent="0.2">
      <c r="A119" s="102" t="s">
        <v>134</v>
      </c>
      <c r="B119" s="108"/>
      <c r="D119" s="110"/>
      <c r="E119" s="110"/>
      <c r="F119" s="618">
        <v>27879</v>
      </c>
      <c r="G119" s="618"/>
    </row>
    <row r="120" spans="1:12" s="109" customFormat="1" ht="14.25" x14ac:dyDescent="0.2">
      <c r="A120" s="102" t="s">
        <v>133</v>
      </c>
      <c r="B120" s="108"/>
      <c r="D120" s="110"/>
      <c r="E120" s="110"/>
      <c r="F120" s="618">
        <v>4000</v>
      </c>
      <c r="G120" s="618"/>
    </row>
    <row r="121" spans="1:12" s="109" customFormat="1" ht="14.25" x14ac:dyDescent="0.2">
      <c r="A121" s="102" t="s">
        <v>132</v>
      </c>
      <c r="B121" s="108"/>
      <c r="D121" s="110"/>
      <c r="E121" s="110"/>
      <c r="F121" s="618">
        <v>1356</v>
      </c>
      <c r="G121" s="618"/>
    </row>
    <row r="122" spans="1:12" s="109" customFormat="1" ht="14.25" x14ac:dyDescent="0.2">
      <c r="A122" s="102" t="s">
        <v>131</v>
      </c>
      <c r="B122" s="108"/>
      <c r="D122" s="110"/>
      <c r="E122" s="110"/>
      <c r="F122" s="618">
        <v>2788</v>
      </c>
      <c r="G122" s="618"/>
    </row>
    <row r="123" spans="1:12" s="109" customFormat="1" ht="14.25" x14ac:dyDescent="0.2">
      <c r="A123" s="102"/>
      <c r="B123" s="108"/>
      <c r="D123" s="110"/>
      <c r="E123" s="110"/>
      <c r="F123" s="323"/>
      <c r="G123" s="323"/>
    </row>
    <row r="124" spans="1:12" s="112" customFormat="1" ht="16.5" thickBot="1" x14ac:dyDescent="0.3">
      <c r="A124" s="630" t="s">
        <v>13</v>
      </c>
      <c r="B124" s="630"/>
      <c r="C124" s="630"/>
      <c r="D124" s="630"/>
      <c r="E124" s="630"/>
      <c r="F124" s="639">
        <f>SUM(F125,F128)</f>
        <v>22.2</v>
      </c>
      <c r="G124" s="639"/>
    </row>
    <row r="125" spans="1:12" s="109" customFormat="1" ht="15.75" thickTop="1" x14ac:dyDescent="0.25">
      <c r="A125" s="619" t="s">
        <v>203</v>
      </c>
      <c r="B125" s="620"/>
      <c r="C125" s="620"/>
      <c r="D125" s="620"/>
      <c r="E125" s="620"/>
      <c r="F125" s="621">
        <v>22</v>
      </c>
      <c r="G125" s="621"/>
      <c r="I125" s="152"/>
      <c r="J125" s="152"/>
      <c r="K125" s="152"/>
      <c r="L125" s="152"/>
    </row>
    <row r="126" spans="1:12" s="109" customFormat="1" ht="14.25" x14ac:dyDescent="0.2">
      <c r="A126" s="624" t="s">
        <v>221</v>
      </c>
      <c r="B126" s="624"/>
      <c r="C126" s="624"/>
      <c r="D126" s="624"/>
      <c r="E126" s="624"/>
      <c r="F126" s="624"/>
      <c r="G126" s="624"/>
      <c r="I126" s="152"/>
      <c r="J126" s="152"/>
      <c r="K126" s="152"/>
      <c r="L126" s="152"/>
    </row>
    <row r="127" spans="1:12" s="109" customFormat="1" ht="14.25" x14ac:dyDescent="0.2">
      <c r="A127" s="324"/>
      <c r="B127" s="324"/>
      <c r="C127" s="324"/>
      <c r="D127" s="324"/>
      <c r="E127" s="324"/>
      <c r="F127" s="324"/>
      <c r="G127" s="324"/>
      <c r="I127" s="152"/>
      <c r="J127" s="152"/>
      <c r="K127" s="152"/>
      <c r="L127" s="152"/>
    </row>
    <row r="128" spans="1:12" s="116" customFormat="1" ht="15.75" x14ac:dyDescent="0.25">
      <c r="A128" s="114" t="s">
        <v>204</v>
      </c>
      <c r="B128" s="114"/>
      <c r="C128" s="114"/>
      <c r="D128" s="114"/>
      <c r="E128" s="114"/>
      <c r="F128" s="638">
        <v>0.2</v>
      </c>
      <c r="G128" s="638"/>
      <c r="I128" s="287"/>
      <c r="J128" s="287"/>
      <c r="K128" s="287"/>
      <c r="L128" s="287"/>
    </row>
    <row r="129" spans="1:18" s="109" customFormat="1" ht="14.25" x14ac:dyDescent="0.2">
      <c r="A129" s="624" t="s">
        <v>222</v>
      </c>
      <c r="B129" s="625"/>
      <c r="C129" s="625"/>
      <c r="D129" s="625"/>
      <c r="E129" s="625"/>
      <c r="F129" s="625"/>
      <c r="G129" s="625"/>
      <c r="I129" s="152"/>
      <c r="J129" s="152"/>
      <c r="K129" s="152"/>
      <c r="L129" s="152"/>
    </row>
    <row r="130" spans="1:18" s="109" customFormat="1" ht="14.25" x14ac:dyDescent="0.2">
      <c r="A130" s="626"/>
      <c r="B130" s="626"/>
      <c r="C130" s="626"/>
      <c r="D130" s="626"/>
      <c r="E130" s="626"/>
      <c r="F130" s="626"/>
      <c r="G130" s="626"/>
      <c r="I130" s="152"/>
      <c r="J130" s="152"/>
      <c r="K130" s="152"/>
      <c r="L130" s="152"/>
    </row>
    <row r="131" spans="1:18" s="109" customFormat="1" ht="14.25" x14ac:dyDescent="0.2">
      <c r="A131" s="324"/>
      <c r="B131" s="324"/>
      <c r="C131" s="324"/>
      <c r="D131" s="324"/>
      <c r="E131" s="324"/>
      <c r="F131" s="324"/>
      <c r="G131" s="324"/>
    </row>
    <row r="132" spans="1:18" s="112" customFormat="1" ht="16.5" thickBot="1" x14ac:dyDescent="0.3">
      <c r="A132" s="630" t="s">
        <v>96</v>
      </c>
      <c r="B132" s="630"/>
      <c r="C132" s="630"/>
      <c r="D132" s="630"/>
      <c r="E132" s="630"/>
      <c r="F132" s="631">
        <f>SUM(F133)</f>
        <v>200</v>
      </c>
      <c r="G132" s="631"/>
    </row>
    <row r="133" spans="1:18" s="269" customFormat="1" ht="15.75" thickTop="1" x14ac:dyDescent="0.25">
      <c r="A133" s="619" t="s">
        <v>20</v>
      </c>
      <c r="B133" s="620"/>
      <c r="C133" s="620"/>
      <c r="D133" s="620"/>
      <c r="E133" s="620"/>
      <c r="F133" s="621">
        <v>200</v>
      </c>
      <c r="G133" s="621"/>
      <c r="I133" s="651"/>
      <c r="J133" s="651"/>
      <c r="K133" s="651"/>
      <c r="L133" s="651"/>
    </row>
    <row r="134" spans="1:18" s="117" customFormat="1" ht="14.25" x14ac:dyDescent="0.2">
      <c r="A134" s="102" t="s">
        <v>17</v>
      </c>
      <c r="B134" s="102"/>
      <c r="D134" s="331"/>
      <c r="E134" s="331"/>
      <c r="F134" s="331"/>
      <c r="G134" s="332"/>
      <c r="I134" s="118"/>
      <c r="J134" s="118"/>
      <c r="K134" s="118"/>
      <c r="L134" s="118"/>
    </row>
    <row r="135" spans="1:18" s="117" customFormat="1" ht="14.25" x14ac:dyDescent="0.2">
      <c r="A135" s="102" t="s">
        <v>18</v>
      </c>
      <c r="B135" s="102"/>
      <c r="D135" s="331"/>
      <c r="E135" s="331"/>
      <c r="F135" s="331"/>
      <c r="G135" s="332"/>
    </row>
    <row r="136" spans="1:18" s="117" customFormat="1" ht="14.25" x14ac:dyDescent="0.2">
      <c r="A136" s="652" t="s">
        <v>189</v>
      </c>
      <c r="B136" s="634"/>
      <c r="C136" s="634"/>
      <c r="D136" s="634"/>
      <c r="E136" s="634"/>
      <c r="F136" s="634"/>
      <c r="G136" s="634"/>
    </row>
    <row r="137" spans="1:18" s="117" customFormat="1" ht="14.25" x14ac:dyDescent="0.2">
      <c r="A137" s="634"/>
      <c r="B137" s="634"/>
      <c r="C137" s="634"/>
      <c r="D137" s="634"/>
      <c r="E137" s="634"/>
      <c r="F137" s="634"/>
      <c r="G137" s="634"/>
    </row>
    <row r="138" spans="1:18" s="117" customFormat="1" ht="14.25" x14ac:dyDescent="0.2">
      <c r="A138" s="652" t="s">
        <v>19</v>
      </c>
      <c r="B138" s="634"/>
      <c r="C138" s="634"/>
      <c r="D138" s="634"/>
      <c r="E138" s="634"/>
      <c r="F138" s="634"/>
      <c r="G138" s="634"/>
      <c r="R138" s="269"/>
    </row>
    <row r="139" spans="1:18" s="117" customFormat="1" ht="14.25" x14ac:dyDescent="0.2">
      <c r="A139" s="634"/>
      <c r="B139" s="634"/>
      <c r="C139" s="634"/>
      <c r="D139" s="634"/>
      <c r="E139" s="634"/>
      <c r="F139" s="634"/>
      <c r="G139" s="634"/>
      <c r="R139" s="269"/>
    </row>
    <row r="140" spans="1:18" s="117" customFormat="1" ht="14.25" x14ac:dyDescent="0.2">
      <c r="A140" s="102" t="s">
        <v>224</v>
      </c>
      <c r="B140" s="102"/>
      <c r="D140" s="331"/>
      <c r="E140" s="331"/>
      <c r="F140" s="331"/>
      <c r="G140" s="332"/>
    </row>
    <row r="141" spans="1:18" s="269" customFormat="1" x14ac:dyDescent="0.2">
      <c r="A141" s="271"/>
      <c r="B141" s="271"/>
      <c r="D141" s="267"/>
      <c r="E141" s="267"/>
      <c r="F141" s="267"/>
      <c r="G141" s="268"/>
    </row>
    <row r="142" spans="1:18" s="112" customFormat="1" ht="16.5" thickBot="1" x14ac:dyDescent="0.3">
      <c r="A142" s="630" t="s">
        <v>97</v>
      </c>
      <c r="B142" s="630"/>
      <c r="C142" s="630"/>
      <c r="D142" s="630"/>
      <c r="E142" s="630"/>
      <c r="F142" s="631">
        <f>SUM(F143,F148)</f>
        <v>1830</v>
      </c>
      <c r="G142" s="631"/>
      <c r="I142" s="288"/>
      <c r="J142" s="288"/>
      <c r="K142" s="288"/>
    </row>
    <row r="143" spans="1:18" s="269" customFormat="1" ht="17.25" customHeight="1" thickTop="1" x14ac:dyDescent="0.25">
      <c r="A143" s="619" t="s">
        <v>127</v>
      </c>
      <c r="B143" s="620"/>
      <c r="C143" s="620"/>
      <c r="D143" s="620"/>
      <c r="E143" s="620"/>
      <c r="F143" s="621">
        <v>1800</v>
      </c>
      <c r="G143" s="621"/>
    </row>
    <row r="144" spans="1:18" s="269" customFormat="1" ht="13.5" customHeight="1" x14ac:dyDescent="0.2">
      <c r="A144" s="635" t="s">
        <v>197</v>
      </c>
      <c r="B144" s="626"/>
      <c r="C144" s="626"/>
      <c r="D144" s="626"/>
      <c r="E144" s="626"/>
      <c r="F144" s="626"/>
      <c r="G144" s="626"/>
    </row>
    <row r="145" spans="1:7" s="269" customFormat="1" ht="13.5" customHeight="1" x14ac:dyDescent="0.2">
      <c r="A145" s="626"/>
      <c r="B145" s="626"/>
      <c r="C145" s="626"/>
      <c r="D145" s="626"/>
      <c r="E145" s="626"/>
      <c r="F145" s="626"/>
      <c r="G145" s="626"/>
    </row>
    <row r="146" spans="1:7" s="269" customFormat="1" ht="16.5" customHeight="1" x14ac:dyDescent="0.2">
      <c r="A146" s="626"/>
      <c r="B146" s="626"/>
      <c r="C146" s="626"/>
      <c r="D146" s="626"/>
      <c r="E146" s="626"/>
      <c r="F146" s="626"/>
      <c r="G146" s="626"/>
    </row>
    <row r="147" spans="1:7" s="269" customFormat="1" ht="8.25" customHeight="1" x14ac:dyDescent="0.2">
      <c r="A147" s="271"/>
      <c r="B147" s="271"/>
      <c r="D147" s="267"/>
      <c r="E147" s="267"/>
      <c r="F147" s="267"/>
      <c r="G147" s="268"/>
    </row>
    <row r="148" spans="1:7" s="269" customFormat="1" ht="17.25" customHeight="1" x14ac:dyDescent="0.25">
      <c r="A148" s="619" t="s">
        <v>128</v>
      </c>
      <c r="B148" s="620"/>
      <c r="C148" s="620"/>
      <c r="D148" s="620"/>
      <c r="E148" s="620"/>
      <c r="F148" s="621">
        <v>30</v>
      </c>
      <c r="G148" s="621"/>
    </row>
    <row r="149" spans="1:7" s="269" customFormat="1" ht="17.25" customHeight="1" x14ac:dyDescent="0.2">
      <c r="A149" s="635" t="s">
        <v>225</v>
      </c>
      <c r="B149" s="625"/>
      <c r="C149" s="625"/>
      <c r="D149" s="625"/>
      <c r="E149" s="625"/>
      <c r="F149" s="625"/>
      <c r="G149" s="625"/>
    </row>
    <row r="150" spans="1:7" s="269" customFormat="1" ht="24" customHeight="1" x14ac:dyDescent="0.2">
      <c r="A150" s="625"/>
      <c r="B150" s="625"/>
      <c r="C150" s="625"/>
      <c r="D150" s="625"/>
      <c r="E150" s="625"/>
      <c r="F150" s="625"/>
      <c r="G150" s="625"/>
    </row>
    <row r="151" spans="1:7" s="269" customFormat="1" ht="15.75" customHeight="1" x14ac:dyDescent="0.2">
      <c r="A151" s="316"/>
      <c r="B151" s="316"/>
      <c r="C151" s="336"/>
      <c r="D151" s="316"/>
      <c r="E151" s="316"/>
      <c r="F151" s="316"/>
      <c r="G151" s="316"/>
    </row>
    <row r="152" spans="1:7" s="269" customFormat="1" ht="18" customHeight="1" thickBot="1" x14ac:dyDescent="0.3">
      <c r="A152" s="630" t="s">
        <v>199</v>
      </c>
      <c r="B152" s="630"/>
      <c r="C152" s="630"/>
      <c r="D152" s="630"/>
      <c r="E152" s="630"/>
      <c r="F152" s="631">
        <f>SUM(F153)</f>
        <v>37669</v>
      </c>
      <c r="G152" s="631"/>
    </row>
    <row r="153" spans="1:7" s="269" customFormat="1" ht="18" customHeight="1" thickTop="1" x14ac:dyDescent="0.25">
      <c r="A153" s="627" t="s">
        <v>196</v>
      </c>
      <c r="B153" s="628"/>
      <c r="C153" s="628"/>
      <c r="D153" s="628"/>
      <c r="E153" s="628"/>
      <c r="F153" s="629">
        <v>37669</v>
      </c>
      <c r="G153" s="629"/>
    </row>
    <row r="154" spans="1:7" s="269" customFormat="1" ht="18" customHeight="1" x14ac:dyDescent="0.2">
      <c r="A154" s="656" t="s">
        <v>200</v>
      </c>
      <c r="B154" s="617"/>
      <c r="C154" s="617"/>
      <c r="D154" s="617"/>
      <c r="E154" s="617"/>
      <c r="F154" s="617"/>
      <c r="G154" s="617"/>
    </row>
    <row r="155" spans="1:7" s="269" customFormat="1" ht="18" customHeight="1" x14ac:dyDescent="0.2">
      <c r="A155" s="617"/>
      <c r="B155" s="617"/>
      <c r="C155" s="617"/>
      <c r="D155" s="617"/>
      <c r="E155" s="617"/>
      <c r="F155" s="617"/>
      <c r="G155" s="617"/>
    </row>
    <row r="156" spans="1:7" s="269" customFormat="1" ht="18" customHeight="1" x14ac:dyDescent="0.2">
      <c r="A156" s="617"/>
      <c r="B156" s="617"/>
      <c r="C156" s="617"/>
      <c r="D156" s="617"/>
      <c r="E156" s="617"/>
      <c r="F156" s="617"/>
      <c r="G156" s="617"/>
    </row>
    <row r="157" spans="1:7" s="269" customFormat="1" ht="19.5" customHeight="1" x14ac:dyDescent="0.2">
      <c r="A157" s="617"/>
      <c r="B157" s="617"/>
      <c r="C157" s="617"/>
      <c r="D157" s="617"/>
      <c r="E157" s="617"/>
      <c r="F157" s="617"/>
      <c r="G157" s="617"/>
    </row>
    <row r="158" spans="1:7" s="269" customFormat="1" ht="24" customHeight="1" x14ac:dyDescent="0.2">
      <c r="A158" s="617"/>
      <c r="B158" s="617"/>
      <c r="C158" s="617"/>
      <c r="D158" s="617"/>
      <c r="E158" s="617"/>
      <c r="F158" s="617"/>
      <c r="G158" s="617"/>
    </row>
    <row r="159" spans="1:7" s="269" customFormat="1" ht="24" customHeight="1" x14ac:dyDescent="0.2">
      <c r="A159" s="617"/>
      <c r="B159" s="617"/>
      <c r="C159" s="617"/>
      <c r="D159" s="617"/>
      <c r="E159" s="617"/>
      <c r="F159" s="617"/>
      <c r="G159" s="617"/>
    </row>
    <row r="160" spans="1:7" s="269" customFormat="1" ht="24" customHeight="1" x14ac:dyDescent="0.2">
      <c r="A160" s="617"/>
      <c r="B160" s="617"/>
      <c r="C160" s="617"/>
      <c r="D160" s="617"/>
      <c r="E160" s="617"/>
      <c r="F160" s="617"/>
      <c r="G160" s="617"/>
    </row>
    <row r="161" spans="1:9" s="269" customFormat="1" ht="14.25" customHeight="1" x14ac:dyDescent="0.2">
      <c r="A161" s="316"/>
      <c r="B161" s="316"/>
      <c r="C161" s="316"/>
      <c r="D161" s="316"/>
      <c r="E161" s="316"/>
      <c r="F161" s="316"/>
      <c r="G161" s="316"/>
    </row>
    <row r="162" spans="1:9" s="112" customFormat="1" ht="16.5" thickBot="1" x14ac:dyDescent="0.3">
      <c r="A162" s="630" t="s">
        <v>195</v>
      </c>
      <c r="B162" s="630"/>
      <c r="C162" s="630"/>
      <c r="D162" s="630"/>
      <c r="E162" s="630"/>
      <c r="F162" s="631">
        <f>SUM(F163,F167)</f>
        <v>253</v>
      </c>
      <c r="G162" s="631"/>
    </row>
    <row r="163" spans="1:9" s="269" customFormat="1" ht="18" customHeight="1" thickTop="1" x14ac:dyDescent="0.25">
      <c r="A163" s="627" t="s">
        <v>127</v>
      </c>
      <c r="B163" s="628"/>
      <c r="C163" s="628"/>
      <c r="D163" s="628"/>
      <c r="E163" s="628"/>
      <c r="F163" s="629">
        <v>250</v>
      </c>
      <c r="G163" s="629"/>
      <c r="H163" s="318"/>
      <c r="I163" s="318"/>
    </row>
    <row r="164" spans="1:9" s="269" customFormat="1" ht="14.25" customHeight="1" x14ac:dyDescent="0.2">
      <c r="A164" s="653" t="s">
        <v>211</v>
      </c>
      <c r="B164" s="654"/>
      <c r="C164" s="654"/>
      <c r="D164" s="654"/>
      <c r="E164" s="654"/>
      <c r="F164" s="654"/>
      <c r="G164" s="654"/>
      <c r="H164" s="352"/>
      <c r="I164" s="352"/>
    </row>
    <row r="165" spans="1:9" s="269" customFormat="1" ht="15" customHeight="1" x14ac:dyDescent="0.2">
      <c r="A165" s="617"/>
      <c r="B165" s="617"/>
      <c r="C165" s="617"/>
      <c r="D165" s="617"/>
      <c r="E165" s="617"/>
      <c r="F165" s="617"/>
      <c r="G165" s="617"/>
      <c r="H165" s="142"/>
      <c r="I165" s="142"/>
    </row>
    <row r="166" spans="1:9" s="269" customFormat="1" ht="15" customHeight="1" x14ac:dyDescent="0.2">
      <c r="A166" s="347"/>
      <c r="B166" s="347"/>
      <c r="C166" s="347"/>
      <c r="D166" s="347"/>
      <c r="E166" s="347"/>
      <c r="F166" s="347"/>
      <c r="G166" s="347"/>
      <c r="H166" s="142"/>
      <c r="I166" s="142"/>
    </row>
    <row r="167" spans="1:9" s="269" customFormat="1" ht="15" customHeight="1" x14ac:dyDescent="0.25">
      <c r="A167" s="619" t="s">
        <v>128</v>
      </c>
      <c r="B167" s="620"/>
      <c r="C167" s="620"/>
      <c r="D167" s="620"/>
      <c r="E167" s="620"/>
      <c r="F167" s="621">
        <v>3</v>
      </c>
      <c r="G167" s="621"/>
      <c r="H167" s="142"/>
      <c r="I167" s="142"/>
    </row>
    <row r="168" spans="1:9" s="269" customFormat="1" ht="15" customHeight="1" x14ac:dyDescent="0.2">
      <c r="A168" s="622" t="s">
        <v>202</v>
      </c>
      <c r="B168" s="623"/>
      <c r="C168" s="623"/>
      <c r="D168" s="623"/>
      <c r="E168" s="623"/>
      <c r="F168" s="623"/>
      <c r="G168" s="623"/>
      <c r="H168" s="142"/>
      <c r="I168" s="142"/>
    </row>
    <row r="169" spans="1:9" s="269" customFormat="1" ht="15" customHeight="1" x14ac:dyDescent="0.2">
      <c r="A169" s="623"/>
      <c r="B169" s="623"/>
      <c r="C169" s="623"/>
      <c r="D169" s="623"/>
      <c r="E169" s="623"/>
      <c r="F169" s="623"/>
      <c r="G169" s="623"/>
      <c r="H169" s="142"/>
      <c r="I169" s="142"/>
    </row>
    <row r="170" spans="1:9" s="269" customFormat="1" ht="15" customHeight="1" x14ac:dyDescent="0.2">
      <c r="A170" s="623"/>
      <c r="B170" s="623"/>
      <c r="C170" s="623"/>
      <c r="D170" s="623"/>
      <c r="E170" s="623"/>
      <c r="F170" s="623"/>
      <c r="G170" s="623"/>
      <c r="H170" s="142"/>
      <c r="I170" s="142"/>
    </row>
    <row r="171" spans="1:9" s="269" customFormat="1" ht="27.75" customHeight="1" x14ac:dyDescent="0.2">
      <c r="A171" s="623"/>
      <c r="B171" s="623"/>
      <c r="C171" s="623"/>
      <c r="D171" s="623"/>
      <c r="E171" s="623"/>
      <c r="F171" s="623"/>
      <c r="G171" s="623"/>
      <c r="H171" s="142"/>
      <c r="I171" s="142"/>
    </row>
    <row r="172" spans="1:9" s="269" customFormat="1" ht="18" customHeight="1" x14ac:dyDescent="0.25">
      <c r="A172" s="348"/>
      <c r="B172" s="349"/>
      <c r="C172" s="349"/>
      <c r="D172" s="349"/>
      <c r="E172" s="349"/>
      <c r="F172" s="350"/>
      <c r="G172" s="350"/>
    </row>
    <row r="173" spans="1:9" s="112" customFormat="1" ht="31.5" customHeight="1" thickBot="1" x14ac:dyDescent="0.3">
      <c r="A173" s="655" t="s">
        <v>206</v>
      </c>
      <c r="B173" s="655"/>
      <c r="C173" s="655"/>
      <c r="D173" s="655"/>
      <c r="E173" s="655"/>
      <c r="F173" s="631">
        <f>SUM(F175:G179)</f>
        <v>5366</v>
      </c>
      <c r="G173" s="631"/>
      <c r="H173" s="116"/>
    </row>
    <row r="174" spans="1:9" s="112" customFormat="1" ht="15" customHeight="1" thickTop="1" x14ac:dyDescent="0.25">
      <c r="A174" s="114" t="s">
        <v>214</v>
      </c>
      <c r="B174" s="342"/>
      <c r="C174" s="342"/>
      <c r="D174" s="342"/>
      <c r="E174" s="342"/>
      <c r="F174" s="115"/>
      <c r="G174" s="115"/>
      <c r="H174" s="116"/>
    </row>
    <row r="175" spans="1:9" s="109" customFormat="1" ht="14.25" x14ac:dyDescent="0.2">
      <c r="A175" s="632" t="s">
        <v>207</v>
      </c>
      <c r="B175" s="633"/>
      <c r="C175" s="633"/>
      <c r="D175" s="633"/>
      <c r="E175" s="633"/>
      <c r="F175" s="618">
        <v>300</v>
      </c>
      <c r="G175" s="618"/>
      <c r="H175" s="321"/>
    </row>
    <row r="176" spans="1:9" s="109" customFormat="1" ht="14.25" x14ac:dyDescent="0.2">
      <c r="A176" s="634"/>
      <c r="B176" s="634"/>
      <c r="C176" s="634"/>
      <c r="D176" s="634"/>
      <c r="E176" s="634"/>
      <c r="F176" s="333"/>
      <c r="G176" s="333"/>
      <c r="H176" s="319"/>
    </row>
    <row r="177" spans="1:8" s="109" customFormat="1" ht="14.25" x14ac:dyDescent="0.2">
      <c r="A177" s="616" t="s">
        <v>208</v>
      </c>
      <c r="B177" s="634"/>
      <c r="C177" s="634"/>
      <c r="D177" s="634"/>
      <c r="E177" s="634"/>
      <c r="F177" s="618">
        <v>600</v>
      </c>
      <c r="G177" s="618"/>
      <c r="H177" s="320"/>
    </row>
    <row r="178" spans="1:8" s="109" customFormat="1" ht="14.25" x14ac:dyDescent="0.2">
      <c r="A178" s="634"/>
      <c r="B178" s="634"/>
      <c r="C178" s="634"/>
      <c r="D178" s="634"/>
      <c r="E178" s="634"/>
      <c r="F178" s="334"/>
      <c r="G178" s="334"/>
      <c r="H178" s="320"/>
    </row>
    <row r="179" spans="1:8" s="109" customFormat="1" ht="14.25" x14ac:dyDescent="0.2">
      <c r="A179" s="616" t="s">
        <v>209</v>
      </c>
      <c r="B179" s="617"/>
      <c r="C179" s="617"/>
      <c r="D179" s="617"/>
      <c r="E179" s="617"/>
      <c r="F179" s="618">
        <v>4466</v>
      </c>
      <c r="G179" s="618"/>
      <c r="H179" s="320"/>
    </row>
    <row r="180" spans="1:8" s="109" customFormat="1" ht="26.25" customHeight="1" x14ac:dyDescent="0.2">
      <c r="A180" s="617"/>
      <c r="B180" s="617"/>
      <c r="C180" s="617"/>
      <c r="D180" s="617"/>
      <c r="E180" s="617"/>
      <c r="F180" s="323"/>
      <c r="G180" s="323"/>
    </row>
    <row r="181" spans="1:8" s="269" customFormat="1" x14ac:dyDescent="0.2">
      <c r="A181" s="271"/>
      <c r="B181" s="271"/>
      <c r="D181" s="267"/>
      <c r="E181" s="267"/>
      <c r="F181" s="267"/>
      <c r="G181" s="268"/>
    </row>
    <row r="182" spans="1:8" s="109" customFormat="1" ht="12.75" customHeight="1" x14ac:dyDescent="0.2">
      <c r="A182" s="266"/>
      <c r="B182" s="289"/>
      <c r="C182" s="289"/>
      <c r="D182" s="289"/>
      <c r="E182" s="289"/>
      <c r="F182" s="286"/>
      <c r="G182" s="286"/>
    </row>
    <row r="183" spans="1:8" s="112" customFormat="1" ht="16.5" thickBot="1" x14ac:dyDescent="0.3">
      <c r="A183" s="630" t="s">
        <v>23</v>
      </c>
      <c r="B183" s="630"/>
      <c r="C183" s="630"/>
      <c r="D183" s="630"/>
      <c r="E183" s="630"/>
      <c r="F183" s="631">
        <v>650</v>
      </c>
      <c r="G183" s="631"/>
    </row>
    <row r="184" spans="1:8" s="269" customFormat="1" ht="17.25" customHeight="1" thickTop="1" x14ac:dyDescent="0.25">
      <c r="A184" s="619" t="s">
        <v>125</v>
      </c>
      <c r="B184" s="620"/>
      <c r="C184" s="620"/>
      <c r="D184" s="620"/>
      <c r="E184" s="620"/>
      <c r="F184" s="621"/>
      <c r="G184" s="621"/>
    </row>
    <row r="185" spans="1:8" s="269" customFormat="1" x14ac:dyDescent="0.2">
      <c r="A185" s="635" t="s">
        <v>24</v>
      </c>
      <c r="B185" s="625"/>
      <c r="C185" s="625"/>
      <c r="D185" s="625"/>
      <c r="E185" s="625"/>
      <c r="F185" s="625"/>
      <c r="G185" s="625"/>
    </row>
    <row r="186" spans="1:8" s="269" customFormat="1" x14ac:dyDescent="0.2">
      <c r="A186" s="271"/>
      <c r="B186" s="271"/>
      <c r="D186" s="267"/>
      <c r="E186" s="267"/>
      <c r="F186" s="267"/>
      <c r="G186" s="268"/>
    </row>
    <row r="187" spans="1:8" s="112" customFormat="1" ht="16.5" thickBot="1" x14ac:dyDescent="0.3">
      <c r="A187" s="630" t="s">
        <v>25</v>
      </c>
      <c r="B187" s="630"/>
      <c r="C187" s="630"/>
      <c r="D187" s="630"/>
      <c r="E187" s="630"/>
      <c r="F187" s="631">
        <v>15150</v>
      </c>
      <c r="G187" s="631"/>
    </row>
    <row r="188" spans="1:8" s="269" customFormat="1" ht="17.25" customHeight="1" thickTop="1" x14ac:dyDescent="0.25">
      <c r="A188" s="619" t="s">
        <v>126</v>
      </c>
      <c r="B188" s="620"/>
      <c r="C188" s="620"/>
      <c r="D188" s="620"/>
      <c r="E188" s="620"/>
      <c r="F188" s="621"/>
      <c r="G188" s="621"/>
    </row>
    <row r="189" spans="1:8" s="269" customFormat="1" x14ac:dyDescent="0.2">
      <c r="A189" s="635" t="s">
        <v>26</v>
      </c>
      <c r="B189" s="625"/>
      <c r="C189" s="625"/>
      <c r="D189" s="625"/>
      <c r="E189" s="625"/>
      <c r="F189" s="625"/>
      <c r="G189" s="625"/>
    </row>
    <row r="190" spans="1:8" s="269" customFormat="1" x14ac:dyDescent="0.2">
      <c r="A190" s="271"/>
      <c r="B190" s="271"/>
      <c r="D190" s="267"/>
      <c r="E190" s="267"/>
      <c r="F190" s="267"/>
      <c r="G190" s="268"/>
    </row>
    <row r="191" spans="1:8" s="23" customFormat="1" ht="16.5" thickBot="1" x14ac:dyDescent="0.3">
      <c r="A191" s="637" t="s">
        <v>27</v>
      </c>
      <c r="B191" s="637"/>
      <c r="C191" s="637"/>
      <c r="D191" s="637"/>
      <c r="E191" s="637"/>
      <c r="F191" s="636">
        <v>998</v>
      </c>
      <c r="G191" s="636"/>
    </row>
    <row r="192" spans="1:8" s="269" customFormat="1" ht="17.25" customHeight="1" thickTop="1" x14ac:dyDescent="0.25">
      <c r="A192" s="619" t="s">
        <v>28</v>
      </c>
      <c r="B192" s="620"/>
      <c r="C192" s="620"/>
      <c r="D192" s="620"/>
      <c r="E192" s="620"/>
      <c r="F192" s="621"/>
      <c r="G192" s="621"/>
    </row>
    <row r="193" spans="1:11" s="269" customFormat="1" ht="15.75" customHeight="1" x14ac:dyDescent="0.2">
      <c r="A193" s="635" t="s">
        <v>29</v>
      </c>
      <c r="B193" s="625"/>
      <c r="C193" s="625"/>
      <c r="D193" s="625"/>
      <c r="E193" s="625"/>
      <c r="F193" s="625"/>
      <c r="G193" s="625"/>
    </row>
    <row r="194" spans="1:11" x14ac:dyDescent="0.2">
      <c r="A194" s="271"/>
      <c r="B194" s="271"/>
      <c r="C194" s="269"/>
      <c r="D194" s="267"/>
      <c r="E194" s="267"/>
      <c r="F194" s="267"/>
      <c r="G194" s="268"/>
    </row>
    <row r="195" spans="1:11" ht="16.5" thickBot="1" x14ac:dyDescent="0.3">
      <c r="A195" s="630" t="s">
        <v>166</v>
      </c>
      <c r="B195" s="630"/>
      <c r="C195" s="630"/>
      <c r="D195" s="630"/>
      <c r="E195" s="630"/>
      <c r="F195" s="631">
        <f>SUM(F196:G198)</f>
        <v>307323</v>
      </c>
      <c r="G195" s="631"/>
      <c r="H195" s="363"/>
    </row>
    <row r="196" spans="1:11" ht="16.5" thickTop="1" x14ac:dyDescent="0.25">
      <c r="A196" s="302" t="s">
        <v>180</v>
      </c>
      <c r="B196" s="114"/>
      <c r="C196" s="114"/>
      <c r="D196" s="114"/>
      <c r="E196" s="114"/>
      <c r="F196" s="618">
        <v>15871</v>
      </c>
      <c r="G196" s="618"/>
      <c r="H196" s="363"/>
      <c r="I196" s="335"/>
    </row>
    <row r="197" spans="1:11" ht="15.75" x14ac:dyDescent="0.25">
      <c r="A197" s="302" t="s">
        <v>181</v>
      </c>
      <c r="B197" s="114"/>
      <c r="C197" s="114"/>
      <c r="D197" s="114"/>
      <c r="E197" s="114"/>
      <c r="F197" s="618">
        <v>30988</v>
      </c>
      <c r="G197" s="618"/>
      <c r="H197" s="363"/>
    </row>
    <row r="198" spans="1:11" ht="15.75" x14ac:dyDescent="0.25">
      <c r="A198" s="302" t="s">
        <v>182</v>
      </c>
      <c r="B198" s="114"/>
      <c r="C198" s="114"/>
      <c r="D198" s="114"/>
      <c r="E198" s="114"/>
      <c r="F198" s="618">
        <f>191252-30988+100000+200</f>
        <v>260464</v>
      </c>
      <c r="G198" s="618"/>
      <c r="H198" s="363"/>
      <c r="K198" s="362"/>
    </row>
    <row r="199" spans="1:11" ht="15.75" x14ac:dyDescent="0.25">
      <c r="A199" s="114"/>
      <c r="B199" s="114"/>
      <c r="C199" s="114"/>
      <c r="D199" s="114"/>
      <c r="E199" s="114"/>
      <c r="F199" s="115"/>
      <c r="G199" s="115"/>
      <c r="H199" s="363"/>
    </row>
    <row r="200" spans="1:11" ht="16.5" thickBot="1" x14ac:dyDescent="0.3">
      <c r="A200" s="630" t="s">
        <v>217</v>
      </c>
      <c r="B200" s="630"/>
      <c r="C200" s="630"/>
      <c r="D200" s="630"/>
      <c r="E200" s="630"/>
      <c r="F200" s="631">
        <v>200000</v>
      </c>
      <c r="G200" s="631"/>
      <c r="H200" s="363"/>
    </row>
    <row r="201" spans="1:11" ht="15" thickTop="1" x14ac:dyDescent="0.2">
      <c r="A201" s="102" t="s">
        <v>226</v>
      </c>
      <c r="B201" s="271"/>
      <c r="C201" s="269"/>
      <c r="D201" s="267"/>
      <c r="E201" s="267"/>
      <c r="F201" s="267"/>
      <c r="G201" s="268"/>
    </row>
    <row r="202" spans="1:11" x14ac:dyDescent="0.2">
      <c r="A202" s="271"/>
      <c r="B202" s="271"/>
      <c r="C202" s="269"/>
      <c r="D202" s="267"/>
      <c r="E202" s="267"/>
      <c r="F202" s="267"/>
      <c r="G202" s="268"/>
      <c r="H202" s="269"/>
      <c r="I202" s="269"/>
    </row>
    <row r="203" spans="1:11" x14ac:dyDescent="0.2">
      <c r="A203" s="271"/>
      <c r="B203" s="271"/>
      <c r="C203" s="269"/>
      <c r="D203" s="267"/>
      <c r="E203" s="267"/>
      <c r="F203" s="267"/>
      <c r="G203" s="268"/>
      <c r="H203" s="269"/>
      <c r="I203" s="269"/>
    </row>
    <row r="204" spans="1:11" x14ac:dyDescent="0.2">
      <c r="A204" s="271"/>
      <c r="B204" s="271"/>
      <c r="C204" s="269"/>
      <c r="D204" s="267"/>
      <c r="E204" s="267"/>
      <c r="F204" s="267"/>
      <c r="G204" s="268"/>
      <c r="H204" s="269"/>
      <c r="I204" s="269"/>
    </row>
    <row r="205" spans="1:11" x14ac:dyDescent="0.2">
      <c r="A205" s="271"/>
      <c r="B205" s="271"/>
      <c r="C205" s="269"/>
      <c r="D205" s="267"/>
      <c r="E205" s="267"/>
      <c r="F205" s="267"/>
      <c r="G205" s="268"/>
      <c r="H205" s="269"/>
      <c r="I205" s="269"/>
    </row>
    <row r="206" spans="1:11" x14ac:dyDescent="0.2">
      <c r="A206" s="271"/>
      <c r="B206" s="271"/>
      <c r="C206" s="269"/>
      <c r="D206" s="267"/>
      <c r="E206" s="267"/>
      <c r="F206" s="267"/>
      <c r="G206" s="268"/>
      <c r="H206" s="269"/>
      <c r="I206" s="269"/>
    </row>
    <row r="207" spans="1:11" x14ac:dyDescent="0.2">
      <c r="A207" s="271"/>
      <c r="B207" s="271"/>
      <c r="C207" s="269"/>
      <c r="D207" s="267"/>
      <c r="E207" s="267"/>
      <c r="F207" s="267"/>
      <c r="G207" s="268"/>
      <c r="H207" s="269"/>
      <c r="I207" s="269"/>
    </row>
    <row r="208" spans="1:11" x14ac:dyDescent="0.2">
      <c r="A208" s="271"/>
      <c r="B208" s="271"/>
      <c r="C208" s="269"/>
      <c r="D208" s="267"/>
      <c r="E208" s="267"/>
      <c r="F208" s="267"/>
      <c r="G208" s="268"/>
      <c r="H208" s="269"/>
      <c r="I208" s="269"/>
    </row>
    <row r="209" spans="1:9" x14ac:dyDescent="0.2">
      <c r="A209" s="271"/>
      <c r="B209" s="271"/>
      <c r="C209" s="269"/>
      <c r="D209" s="267"/>
      <c r="E209" s="267"/>
      <c r="F209" s="267"/>
      <c r="G209" s="268"/>
      <c r="H209" s="269"/>
      <c r="I209" s="269"/>
    </row>
    <row r="210" spans="1:9" x14ac:dyDescent="0.2">
      <c r="A210" s="271"/>
      <c r="B210" s="271"/>
      <c r="C210" s="269"/>
      <c r="D210" s="267"/>
      <c r="E210" s="267"/>
      <c r="F210" s="267"/>
      <c r="G210" s="268"/>
      <c r="H210" s="269"/>
      <c r="I210" s="269"/>
    </row>
    <row r="211" spans="1:9" x14ac:dyDescent="0.2">
      <c r="A211" s="271"/>
      <c r="B211" s="271"/>
      <c r="C211" s="269"/>
      <c r="D211" s="267"/>
      <c r="E211" s="267"/>
      <c r="F211" s="267"/>
      <c r="G211" s="268"/>
      <c r="H211" s="269"/>
      <c r="I211" s="269"/>
    </row>
    <row r="212" spans="1:9" x14ac:dyDescent="0.2">
      <c r="A212" s="271"/>
      <c r="B212" s="271"/>
      <c r="C212" s="269"/>
      <c r="D212" s="267"/>
      <c r="E212" s="267"/>
      <c r="F212" s="267"/>
      <c r="G212" s="268"/>
      <c r="H212" s="269"/>
      <c r="I212" s="269"/>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D256"/>
  <sheetViews>
    <sheetView tabSelected="1" view="pageBreakPreview" topLeftCell="A196" zoomScaleNormal="100" zoomScaleSheetLayoutView="100" workbookViewId="0">
      <selection activeCell="J14" sqref="J14"/>
    </sheetView>
  </sheetViews>
  <sheetFormatPr defaultRowHeight="12.75" x14ac:dyDescent="0.2"/>
  <cols>
    <col min="1" max="1" width="5.140625" style="28" customWidth="1"/>
    <col min="2" max="2" width="7.140625" style="28" customWidth="1"/>
    <col min="3" max="3" width="3.85546875" style="487" customWidth="1"/>
    <col min="4" max="4" width="50.5703125" style="470" customWidth="1"/>
    <col min="5" max="5" width="13.7109375" style="29" customWidth="1"/>
    <col min="6" max="6" width="32.85546875" style="24" customWidth="1"/>
    <col min="7" max="7" width="10.5703125" style="24" customWidth="1"/>
    <col min="8" max="8" width="10.5703125" style="30" customWidth="1"/>
    <col min="9" max="10" width="9.140625" style="24" hidden="1" customWidth="1"/>
    <col min="11" max="11" width="0" style="24" hidden="1" customWidth="1"/>
    <col min="12" max="254" width="9.140625" style="24"/>
    <col min="255" max="255" width="5.140625" style="24" customWidth="1"/>
    <col min="256" max="256" width="7.140625" style="24" customWidth="1"/>
    <col min="257" max="257" width="3.85546875" style="24" customWidth="1"/>
    <col min="258" max="258" width="48.28515625" style="24" customWidth="1"/>
    <col min="259" max="259" width="13.7109375" style="24" customWidth="1"/>
    <col min="260" max="260" width="28.28515625" style="24" customWidth="1"/>
    <col min="261" max="261" width="11" style="24" customWidth="1"/>
    <col min="262" max="262" width="0" style="24" hidden="1" customWidth="1"/>
    <col min="263" max="510" width="9.140625" style="24"/>
    <col min="511" max="511" width="5.140625" style="24" customWidth="1"/>
    <col min="512" max="512" width="7.140625" style="24" customWidth="1"/>
    <col min="513" max="513" width="3.85546875" style="24" customWidth="1"/>
    <col min="514" max="514" width="48.28515625" style="24" customWidth="1"/>
    <col min="515" max="515" width="13.7109375" style="24" customWidth="1"/>
    <col min="516" max="516" width="28.28515625" style="24" customWidth="1"/>
    <col min="517" max="517" width="11" style="24" customWidth="1"/>
    <col min="518" max="518" width="0" style="24" hidden="1" customWidth="1"/>
    <col min="519" max="766" width="9.140625" style="24"/>
    <col min="767" max="767" width="5.140625" style="24" customWidth="1"/>
    <col min="768" max="768" width="7.140625" style="24" customWidth="1"/>
    <col min="769" max="769" width="3.85546875" style="24" customWidth="1"/>
    <col min="770" max="770" width="48.28515625" style="24" customWidth="1"/>
    <col min="771" max="771" width="13.7109375" style="24" customWidth="1"/>
    <col min="772" max="772" width="28.28515625" style="24" customWidth="1"/>
    <col min="773" max="773" width="11" style="24" customWidth="1"/>
    <col min="774" max="774" width="0" style="24" hidden="1" customWidth="1"/>
    <col min="775" max="1022" width="9.140625" style="24"/>
    <col min="1023" max="1023" width="5.140625" style="24" customWidth="1"/>
    <col min="1024" max="1024" width="7.140625" style="24" customWidth="1"/>
    <col min="1025" max="1025" width="3.85546875" style="24" customWidth="1"/>
    <col min="1026" max="1026" width="48.28515625" style="24" customWidth="1"/>
    <col min="1027" max="1027" width="13.7109375" style="24" customWidth="1"/>
    <col min="1028" max="1028" width="28.28515625" style="24" customWidth="1"/>
    <col min="1029" max="1029" width="11" style="24" customWidth="1"/>
    <col min="1030" max="1030" width="0" style="24" hidden="1" customWidth="1"/>
    <col min="1031" max="1278" width="9.140625" style="24"/>
    <col min="1279" max="1279" width="5.140625" style="24" customWidth="1"/>
    <col min="1280" max="1280" width="7.140625" style="24" customWidth="1"/>
    <col min="1281" max="1281" width="3.85546875" style="24" customWidth="1"/>
    <col min="1282" max="1282" width="48.28515625" style="24" customWidth="1"/>
    <col min="1283" max="1283" width="13.7109375" style="24" customWidth="1"/>
    <col min="1284" max="1284" width="28.28515625" style="24" customWidth="1"/>
    <col min="1285" max="1285" width="11" style="24" customWidth="1"/>
    <col min="1286" max="1286" width="0" style="24" hidden="1" customWidth="1"/>
    <col min="1287" max="1534" width="9.140625" style="24"/>
    <col min="1535" max="1535" width="5.140625" style="24" customWidth="1"/>
    <col min="1536" max="1536" width="7.140625" style="24" customWidth="1"/>
    <col min="1537" max="1537" width="3.85546875" style="24" customWidth="1"/>
    <col min="1538" max="1538" width="48.28515625" style="24" customWidth="1"/>
    <col min="1539" max="1539" width="13.7109375" style="24" customWidth="1"/>
    <col min="1540" max="1540" width="28.28515625" style="24" customWidth="1"/>
    <col min="1541" max="1541" width="11" style="24" customWidth="1"/>
    <col min="1542" max="1542" width="0" style="24" hidden="1" customWidth="1"/>
    <col min="1543" max="1790" width="9.140625" style="24"/>
    <col min="1791" max="1791" width="5.140625" style="24" customWidth="1"/>
    <col min="1792" max="1792" width="7.140625" style="24" customWidth="1"/>
    <col min="1793" max="1793" width="3.85546875" style="24" customWidth="1"/>
    <col min="1794" max="1794" width="48.28515625" style="24" customWidth="1"/>
    <col min="1795" max="1795" width="13.7109375" style="24" customWidth="1"/>
    <col min="1796" max="1796" width="28.28515625" style="24" customWidth="1"/>
    <col min="1797" max="1797" width="11" style="24" customWidth="1"/>
    <col min="1798" max="1798" width="0" style="24" hidden="1" customWidth="1"/>
    <col min="1799" max="2046" width="9.140625" style="24"/>
    <col min="2047" max="2047" width="5.140625" style="24" customWidth="1"/>
    <col min="2048" max="2048" width="7.140625" style="24" customWidth="1"/>
    <col min="2049" max="2049" width="3.85546875" style="24" customWidth="1"/>
    <col min="2050" max="2050" width="48.28515625" style="24" customWidth="1"/>
    <col min="2051" max="2051" width="13.7109375" style="24" customWidth="1"/>
    <col min="2052" max="2052" width="28.28515625" style="24" customWidth="1"/>
    <col min="2053" max="2053" width="11" style="24" customWidth="1"/>
    <col min="2054" max="2054" width="0" style="24" hidden="1" customWidth="1"/>
    <col min="2055" max="2302" width="9.140625" style="24"/>
    <col min="2303" max="2303" width="5.140625" style="24" customWidth="1"/>
    <col min="2304" max="2304" width="7.140625" style="24" customWidth="1"/>
    <col min="2305" max="2305" width="3.85546875" style="24" customWidth="1"/>
    <col min="2306" max="2306" width="48.28515625" style="24" customWidth="1"/>
    <col min="2307" max="2307" width="13.7109375" style="24" customWidth="1"/>
    <col min="2308" max="2308" width="28.28515625" style="24" customWidth="1"/>
    <col min="2309" max="2309" width="11" style="24" customWidth="1"/>
    <col min="2310" max="2310" width="0" style="24" hidden="1" customWidth="1"/>
    <col min="2311" max="2558" width="9.140625" style="24"/>
    <col min="2559" max="2559" width="5.140625" style="24" customWidth="1"/>
    <col min="2560" max="2560" width="7.140625" style="24" customWidth="1"/>
    <col min="2561" max="2561" width="3.85546875" style="24" customWidth="1"/>
    <col min="2562" max="2562" width="48.28515625" style="24" customWidth="1"/>
    <col min="2563" max="2563" width="13.7109375" style="24" customWidth="1"/>
    <col min="2564" max="2564" width="28.28515625" style="24" customWidth="1"/>
    <col min="2565" max="2565" width="11" style="24" customWidth="1"/>
    <col min="2566" max="2566" width="0" style="24" hidden="1" customWidth="1"/>
    <col min="2567" max="2814" width="9.140625" style="24"/>
    <col min="2815" max="2815" width="5.140625" style="24" customWidth="1"/>
    <col min="2816" max="2816" width="7.140625" style="24" customWidth="1"/>
    <col min="2817" max="2817" width="3.85546875" style="24" customWidth="1"/>
    <col min="2818" max="2818" width="48.28515625" style="24" customWidth="1"/>
    <col min="2819" max="2819" width="13.7109375" style="24" customWidth="1"/>
    <col min="2820" max="2820" width="28.28515625" style="24" customWidth="1"/>
    <col min="2821" max="2821" width="11" style="24" customWidth="1"/>
    <col min="2822" max="2822" width="0" style="24" hidden="1" customWidth="1"/>
    <col min="2823" max="3070" width="9.140625" style="24"/>
    <col min="3071" max="3071" width="5.140625" style="24" customWidth="1"/>
    <col min="3072" max="3072" width="7.140625" style="24" customWidth="1"/>
    <col min="3073" max="3073" width="3.85546875" style="24" customWidth="1"/>
    <col min="3074" max="3074" width="48.28515625" style="24" customWidth="1"/>
    <col min="3075" max="3075" width="13.7109375" style="24" customWidth="1"/>
    <col min="3076" max="3076" width="28.28515625" style="24" customWidth="1"/>
    <col min="3077" max="3077" width="11" style="24" customWidth="1"/>
    <col min="3078" max="3078" width="0" style="24" hidden="1" customWidth="1"/>
    <col min="3079" max="3326" width="9.140625" style="24"/>
    <col min="3327" max="3327" width="5.140625" style="24" customWidth="1"/>
    <col min="3328" max="3328" width="7.140625" style="24" customWidth="1"/>
    <col min="3329" max="3329" width="3.85546875" style="24" customWidth="1"/>
    <col min="3330" max="3330" width="48.28515625" style="24" customWidth="1"/>
    <col min="3331" max="3331" width="13.7109375" style="24" customWidth="1"/>
    <col min="3332" max="3332" width="28.28515625" style="24" customWidth="1"/>
    <col min="3333" max="3333" width="11" style="24" customWidth="1"/>
    <col min="3334" max="3334" width="0" style="24" hidden="1" customWidth="1"/>
    <col min="3335" max="3582" width="9.140625" style="24"/>
    <col min="3583" max="3583" width="5.140625" style="24" customWidth="1"/>
    <col min="3584" max="3584" width="7.140625" style="24" customWidth="1"/>
    <col min="3585" max="3585" width="3.85546875" style="24" customWidth="1"/>
    <col min="3586" max="3586" width="48.28515625" style="24" customWidth="1"/>
    <col min="3587" max="3587" width="13.7109375" style="24" customWidth="1"/>
    <col min="3588" max="3588" width="28.28515625" style="24" customWidth="1"/>
    <col min="3589" max="3589" width="11" style="24" customWidth="1"/>
    <col min="3590" max="3590" width="0" style="24" hidden="1" customWidth="1"/>
    <col min="3591" max="3838" width="9.140625" style="24"/>
    <col min="3839" max="3839" width="5.140625" style="24" customWidth="1"/>
    <col min="3840" max="3840" width="7.140625" style="24" customWidth="1"/>
    <col min="3841" max="3841" width="3.85546875" style="24" customWidth="1"/>
    <col min="3842" max="3842" width="48.28515625" style="24" customWidth="1"/>
    <col min="3843" max="3843" width="13.7109375" style="24" customWidth="1"/>
    <col min="3844" max="3844" width="28.28515625" style="24" customWidth="1"/>
    <col min="3845" max="3845" width="11" style="24" customWidth="1"/>
    <col min="3846" max="3846" width="0" style="24" hidden="1" customWidth="1"/>
    <col min="3847" max="4094" width="9.140625" style="24"/>
    <col min="4095" max="4095" width="5.140625" style="24" customWidth="1"/>
    <col min="4096" max="4096" width="7.140625" style="24" customWidth="1"/>
    <col min="4097" max="4097" width="3.85546875" style="24" customWidth="1"/>
    <col min="4098" max="4098" width="48.28515625" style="24" customWidth="1"/>
    <col min="4099" max="4099" width="13.7109375" style="24" customWidth="1"/>
    <col min="4100" max="4100" width="28.28515625" style="24" customWidth="1"/>
    <col min="4101" max="4101" width="11" style="24" customWidth="1"/>
    <col min="4102" max="4102" width="0" style="24" hidden="1" customWidth="1"/>
    <col min="4103" max="4350" width="9.140625" style="24"/>
    <col min="4351" max="4351" width="5.140625" style="24" customWidth="1"/>
    <col min="4352" max="4352" width="7.140625" style="24" customWidth="1"/>
    <col min="4353" max="4353" width="3.85546875" style="24" customWidth="1"/>
    <col min="4354" max="4354" width="48.28515625" style="24" customWidth="1"/>
    <col min="4355" max="4355" width="13.7109375" style="24" customWidth="1"/>
    <col min="4356" max="4356" width="28.28515625" style="24" customWidth="1"/>
    <col min="4357" max="4357" width="11" style="24" customWidth="1"/>
    <col min="4358" max="4358" width="0" style="24" hidden="1" customWidth="1"/>
    <col min="4359" max="4606" width="9.140625" style="24"/>
    <col min="4607" max="4607" width="5.140625" style="24" customWidth="1"/>
    <col min="4608" max="4608" width="7.140625" style="24" customWidth="1"/>
    <col min="4609" max="4609" width="3.85546875" style="24" customWidth="1"/>
    <col min="4610" max="4610" width="48.28515625" style="24" customWidth="1"/>
    <col min="4611" max="4611" width="13.7109375" style="24" customWidth="1"/>
    <col min="4612" max="4612" width="28.28515625" style="24" customWidth="1"/>
    <col min="4613" max="4613" width="11" style="24" customWidth="1"/>
    <col min="4614" max="4614" width="0" style="24" hidden="1" customWidth="1"/>
    <col min="4615" max="4862" width="9.140625" style="24"/>
    <col min="4863" max="4863" width="5.140625" style="24" customWidth="1"/>
    <col min="4864" max="4864" width="7.140625" style="24" customWidth="1"/>
    <col min="4865" max="4865" width="3.85546875" style="24" customWidth="1"/>
    <col min="4866" max="4866" width="48.28515625" style="24" customWidth="1"/>
    <col min="4867" max="4867" width="13.7109375" style="24" customWidth="1"/>
    <col min="4868" max="4868" width="28.28515625" style="24" customWidth="1"/>
    <col min="4869" max="4869" width="11" style="24" customWidth="1"/>
    <col min="4870" max="4870" width="0" style="24" hidden="1" customWidth="1"/>
    <col min="4871" max="5118" width="9.140625" style="24"/>
    <col min="5119" max="5119" width="5.140625" style="24" customWidth="1"/>
    <col min="5120" max="5120" width="7.140625" style="24" customWidth="1"/>
    <col min="5121" max="5121" width="3.85546875" style="24" customWidth="1"/>
    <col min="5122" max="5122" width="48.28515625" style="24" customWidth="1"/>
    <col min="5123" max="5123" width="13.7109375" style="24" customWidth="1"/>
    <col min="5124" max="5124" width="28.28515625" style="24" customWidth="1"/>
    <col min="5125" max="5125" width="11" style="24" customWidth="1"/>
    <col min="5126" max="5126" width="0" style="24" hidden="1" customWidth="1"/>
    <col min="5127" max="5374" width="9.140625" style="24"/>
    <col min="5375" max="5375" width="5.140625" style="24" customWidth="1"/>
    <col min="5376" max="5376" width="7.140625" style="24" customWidth="1"/>
    <col min="5377" max="5377" width="3.85546875" style="24" customWidth="1"/>
    <col min="5378" max="5378" width="48.28515625" style="24" customWidth="1"/>
    <col min="5379" max="5379" width="13.7109375" style="24" customWidth="1"/>
    <col min="5380" max="5380" width="28.28515625" style="24" customWidth="1"/>
    <col min="5381" max="5381" width="11" style="24" customWidth="1"/>
    <col min="5382" max="5382" width="0" style="24" hidden="1" customWidth="1"/>
    <col min="5383" max="5630" width="9.140625" style="24"/>
    <col min="5631" max="5631" width="5.140625" style="24" customWidth="1"/>
    <col min="5632" max="5632" width="7.140625" style="24" customWidth="1"/>
    <col min="5633" max="5633" width="3.85546875" style="24" customWidth="1"/>
    <col min="5634" max="5634" width="48.28515625" style="24" customWidth="1"/>
    <col min="5635" max="5635" width="13.7109375" style="24" customWidth="1"/>
    <col min="5636" max="5636" width="28.28515625" style="24" customWidth="1"/>
    <col min="5637" max="5637" width="11" style="24" customWidth="1"/>
    <col min="5638" max="5638" width="0" style="24" hidden="1" customWidth="1"/>
    <col min="5639" max="5886" width="9.140625" style="24"/>
    <col min="5887" max="5887" width="5.140625" style="24" customWidth="1"/>
    <col min="5888" max="5888" width="7.140625" style="24" customWidth="1"/>
    <col min="5889" max="5889" width="3.85546875" style="24" customWidth="1"/>
    <col min="5890" max="5890" width="48.28515625" style="24" customWidth="1"/>
    <col min="5891" max="5891" width="13.7109375" style="24" customWidth="1"/>
    <col min="5892" max="5892" width="28.28515625" style="24" customWidth="1"/>
    <col min="5893" max="5893" width="11" style="24" customWidth="1"/>
    <col min="5894" max="5894" width="0" style="24" hidden="1" customWidth="1"/>
    <col min="5895" max="6142" width="9.140625" style="24"/>
    <col min="6143" max="6143" width="5.140625" style="24" customWidth="1"/>
    <col min="6144" max="6144" width="7.140625" style="24" customWidth="1"/>
    <col min="6145" max="6145" width="3.85546875" style="24" customWidth="1"/>
    <col min="6146" max="6146" width="48.28515625" style="24" customWidth="1"/>
    <col min="6147" max="6147" width="13.7109375" style="24" customWidth="1"/>
    <col min="6148" max="6148" width="28.28515625" style="24" customWidth="1"/>
    <col min="6149" max="6149" width="11" style="24" customWidth="1"/>
    <col min="6150" max="6150" width="0" style="24" hidden="1" customWidth="1"/>
    <col min="6151" max="6398" width="9.140625" style="24"/>
    <col min="6399" max="6399" width="5.140625" style="24" customWidth="1"/>
    <col min="6400" max="6400" width="7.140625" style="24" customWidth="1"/>
    <col min="6401" max="6401" width="3.85546875" style="24" customWidth="1"/>
    <col min="6402" max="6402" width="48.28515625" style="24" customWidth="1"/>
    <col min="6403" max="6403" width="13.7109375" style="24" customWidth="1"/>
    <col min="6404" max="6404" width="28.28515625" style="24" customWidth="1"/>
    <col min="6405" max="6405" width="11" style="24" customWidth="1"/>
    <col min="6406" max="6406" width="0" style="24" hidden="1" customWidth="1"/>
    <col min="6407" max="6654" width="9.140625" style="24"/>
    <col min="6655" max="6655" width="5.140625" style="24" customWidth="1"/>
    <col min="6656" max="6656" width="7.140625" style="24" customWidth="1"/>
    <col min="6657" max="6657" width="3.85546875" style="24" customWidth="1"/>
    <col min="6658" max="6658" width="48.28515625" style="24" customWidth="1"/>
    <col min="6659" max="6659" width="13.7109375" style="24" customWidth="1"/>
    <col min="6660" max="6660" width="28.28515625" style="24" customWidth="1"/>
    <col min="6661" max="6661" width="11" style="24" customWidth="1"/>
    <col min="6662" max="6662" width="0" style="24" hidden="1" customWidth="1"/>
    <col min="6663" max="6910" width="9.140625" style="24"/>
    <col min="6911" max="6911" width="5.140625" style="24" customWidth="1"/>
    <col min="6912" max="6912" width="7.140625" style="24" customWidth="1"/>
    <col min="6913" max="6913" width="3.85546875" style="24" customWidth="1"/>
    <col min="6914" max="6914" width="48.28515625" style="24" customWidth="1"/>
    <col min="6915" max="6915" width="13.7109375" style="24" customWidth="1"/>
    <col min="6916" max="6916" width="28.28515625" style="24" customWidth="1"/>
    <col min="6917" max="6917" width="11" style="24" customWidth="1"/>
    <col min="6918" max="6918" width="0" style="24" hidden="1" customWidth="1"/>
    <col min="6919" max="7166" width="9.140625" style="24"/>
    <col min="7167" max="7167" width="5.140625" style="24" customWidth="1"/>
    <col min="7168" max="7168" width="7.140625" style="24" customWidth="1"/>
    <col min="7169" max="7169" width="3.85546875" style="24" customWidth="1"/>
    <col min="7170" max="7170" width="48.28515625" style="24" customWidth="1"/>
    <col min="7171" max="7171" width="13.7109375" style="24" customWidth="1"/>
    <col min="7172" max="7172" width="28.28515625" style="24" customWidth="1"/>
    <col min="7173" max="7173" width="11" style="24" customWidth="1"/>
    <col min="7174" max="7174" width="0" style="24" hidden="1" customWidth="1"/>
    <col min="7175" max="7422" width="9.140625" style="24"/>
    <col min="7423" max="7423" width="5.140625" style="24" customWidth="1"/>
    <col min="7424" max="7424" width="7.140625" style="24" customWidth="1"/>
    <col min="7425" max="7425" width="3.85546875" style="24" customWidth="1"/>
    <col min="7426" max="7426" width="48.28515625" style="24" customWidth="1"/>
    <col min="7427" max="7427" width="13.7109375" style="24" customWidth="1"/>
    <col min="7428" max="7428" width="28.28515625" style="24" customWidth="1"/>
    <col min="7429" max="7429" width="11" style="24" customWidth="1"/>
    <col min="7430" max="7430" width="0" style="24" hidden="1" customWidth="1"/>
    <col min="7431" max="7678" width="9.140625" style="24"/>
    <col min="7679" max="7679" width="5.140625" style="24" customWidth="1"/>
    <col min="7680" max="7680" width="7.140625" style="24" customWidth="1"/>
    <col min="7681" max="7681" width="3.85546875" style="24" customWidth="1"/>
    <col min="7682" max="7682" width="48.28515625" style="24" customWidth="1"/>
    <col min="7683" max="7683" width="13.7109375" style="24" customWidth="1"/>
    <col min="7684" max="7684" width="28.28515625" style="24" customWidth="1"/>
    <col min="7685" max="7685" width="11" style="24" customWidth="1"/>
    <col min="7686" max="7686" width="0" style="24" hidden="1" customWidth="1"/>
    <col min="7687" max="7934" width="9.140625" style="24"/>
    <col min="7935" max="7935" width="5.140625" style="24" customWidth="1"/>
    <col min="7936" max="7936" width="7.140625" style="24" customWidth="1"/>
    <col min="7937" max="7937" width="3.85546875" style="24" customWidth="1"/>
    <col min="7938" max="7938" width="48.28515625" style="24" customWidth="1"/>
    <col min="7939" max="7939" width="13.7109375" style="24" customWidth="1"/>
    <col min="7940" max="7940" width="28.28515625" style="24" customWidth="1"/>
    <col min="7941" max="7941" width="11" style="24" customWidth="1"/>
    <col min="7942" max="7942" width="0" style="24" hidden="1" customWidth="1"/>
    <col min="7943" max="8190" width="9.140625" style="24"/>
    <col min="8191" max="8191" width="5.140625" style="24" customWidth="1"/>
    <col min="8192" max="8192" width="7.140625" style="24" customWidth="1"/>
    <col min="8193" max="8193" width="3.85546875" style="24" customWidth="1"/>
    <col min="8194" max="8194" width="48.28515625" style="24" customWidth="1"/>
    <col min="8195" max="8195" width="13.7109375" style="24" customWidth="1"/>
    <col min="8196" max="8196" width="28.28515625" style="24" customWidth="1"/>
    <col min="8197" max="8197" width="11" style="24" customWidth="1"/>
    <col min="8198" max="8198" width="0" style="24" hidden="1" customWidth="1"/>
    <col min="8199" max="8446" width="9.140625" style="24"/>
    <col min="8447" max="8447" width="5.140625" style="24" customWidth="1"/>
    <col min="8448" max="8448" width="7.140625" style="24" customWidth="1"/>
    <col min="8449" max="8449" width="3.85546875" style="24" customWidth="1"/>
    <col min="8450" max="8450" width="48.28515625" style="24" customWidth="1"/>
    <col min="8451" max="8451" width="13.7109375" style="24" customWidth="1"/>
    <col min="8452" max="8452" width="28.28515625" style="24" customWidth="1"/>
    <col min="8453" max="8453" width="11" style="24" customWidth="1"/>
    <col min="8454" max="8454" width="0" style="24" hidden="1" customWidth="1"/>
    <col min="8455" max="8702" width="9.140625" style="24"/>
    <col min="8703" max="8703" width="5.140625" style="24" customWidth="1"/>
    <col min="8704" max="8704" width="7.140625" style="24" customWidth="1"/>
    <col min="8705" max="8705" width="3.85546875" style="24" customWidth="1"/>
    <col min="8706" max="8706" width="48.28515625" style="24" customWidth="1"/>
    <col min="8707" max="8707" width="13.7109375" style="24" customWidth="1"/>
    <col min="8708" max="8708" width="28.28515625" style="24" customWidth="1"/>
    <col min="8709" max="8709" width="11" style="24" customWidth="1"/>
    <col min="8710" max="8710" width="0" style="24" hidden="1" customWidth="1"/>
    <col min="8711" max="8958" width="9.140625" style="24"/>
    <col min="8959" max="8959" width="5.140625" style="24" customWidth="1"/>
    <col min="8960" max="8960" width="7.140625" style="24" customWidth="1"/>
    <col min="8961" max="8961" width="3.85546875" style="24" customWidth="1"/>
    <col min="8962" max="8962" width="48.28515625" style="24" customWidth="1"/>
    <col min="8963" max="8963" width="13.7109375" style="24" customWidth="1"/>
    <col min="8964" max="8964" width="28.28515625" style="24" customWidth="1"/>
    <col min="8965" max="8965" width="11" style="24" customWidth="1"/>
    <col min="8966" max="8966" width="0" style="24" hidden="1" customWidth="1"/>
    <col min="8967" max="9214" width="9.140625" style="24"/>
    <col min="9215" max="9215" width="5.140625" style="24" customWidth="1"/>
    <col min="9216" max="9216" width="7.140625" style="24" customWidth="1"/>
    <col min="9217" max="9217" width="3.85546875" style="24" customWidth="1"/>
    <col min="9218" max="9218" width="48.28515625" style="24" customWidth="1"/>
    <col min="9219" max="9219" width="13.7109375" style="24" customWidth="1"/>
    <col min="9220" max="9220" width="28.28515625" style="24" customWidth="1"/>
    <col min="9221" max="9221" width="11" style="24" customWidth="1"/>
    <col min="9222" max="9222" width="0" style="24" hidden="1" customWidth="1"/>
    <col min="9223" max="9470" width="9.140625" style="24"/>
    <col min="9471" max="9471" width="5.140625" style="24" customWidth="1"/>
    <col min="9472" max="9472" width="7.140625" style="24" customWidth="1"/>
    <col min="9473" max="9473" width="3.85546875" style="24" customWidth="1"/>
    <col min="9474" max="9474" width="48.28515625" style="24" customWidth="1"/>
    <col min="9475" max="9475" width="13.7109375" style="24" customWidth="1"/>
    <col min="9476" max="9476" width="28.28515625" style="24" customWidth="1"/>
    <col min="9477" max="9477" width="11" style="24" customWidth="1"/>
    <col min="9478" max="9478" width="0" style="24" hidden="1" customWidth="1"/>
    <col min="9479" max="9726" width="9.140625" style="24"/>
    <col min="9727" max="9727" width="5.140625" style="24" customWidth="1"/>
    <col min="9728" max="9728" width="7.140625" style="24" customWidth="1"/>
    <col min="9729" max="9729" width="3.85546875" style="24" customWidth="1"/>
    <col min="9730" max="9730" width="48.28515625" style="24" customWidth="1"/>
    <col min="9731" max="9731" width="13.7109375" style="24" customWidth="1"/>
    <col min="9732" max="9732" width="28.28515625" style="24" customWidth="1"/>
    <col min="9733" max="9733" width="11" style="24" customWidth="1"/>
    <col min="9734" max="9734" width="0" style="24" hidden="1" customWidth="1"/>
    <col min="9735" max="9982" width="9.140625" style="24"/>
    <col min="9983" max="9983" width="5.140625" style="24" customWidth="1"/>
    <col min="9984" max="9984" width="7.140625" style="24" customWidth="1"/>
    <col min="9985" max="9985" width="3.85546875" style="24" customWidth="1"/>
    <col min="9986" max="9986" width="48.28515625" style="24" customWidth="1"/>
    <col min="9987" max="9987" width="13.7109375" style="24" customWidth="1"/>
    <col min="9988" max="9988" width="28.28515625" style="24" customWidth="1"/>
    <col min="9989" max="9989" width="11" style="24" customWidth="1"/>
    <col min="9990" max="9990" width="0" style="24" hidden="1" customWidth="1"/>
    <col min="9991" max="10238" width="9.140625" style="24"/>
    <col min="10239" max="10239" width="5.140625" style="24" customWidth="1"/>
    <col min="10240" max="10240" width="7.140625" style="24" customWidth="1"/>
    <col min="10241" max="10241" width="3.85546875" style="24" customWidth="1"/>
    <col min="10242" max="10242" width="48.28515625" style="24" customWidth="1"/>
    <col min="10243" max="10243" width="13.7109375" style="24" customWidth="1"/>
    <col min="10244" max="10244" width="28.28515625" style="24" customWidth="1"/>
    <col min="10245" max="10245" width="11" style="24" customWidth="1"/>
    <col min="10246" max="10246" width="0" style="24" hidden="1" customWidth="1"/>
    <col min="10247" max="10494" width="9.140625" style="24"/>
    <col min="10495" max="10495" width="5.140625" style="24" customWidth="1"/>
    <col min="10496" max="10496" width="7.140625" style="24" customWidth="1"/>
    <col min="10497" max="10497" width="3.85546875" style="24" customWidth="1"/>
    <col min="10498" max="10498" width="48.28515625" style="24" customWidth="1"/>
    <col min="10499" max="10499" width="13.7109375" style="24" customWidth="1"/>
    <col min="10500" max="10500" width="28.28515625" style="24" customWidth="1"/>
    <col min="10501" max="10501" width="11" style="24" customWidth="1"/>
    <col min="10502" max="10502" width="0" style="24" hidden="1" customWidth="1"/>
    <col min="10503" max="10750" width="9.140625" style="24"/>
    <col min="10751" max="10751" width="5.140625" style="24" customWidth="1"/>
    <col min="10752" max="10752" width="7.140625" style="24" customWidth="1"/>
    <col min="10753" max="10753" width="3.85546875" style="24" customWidth="1"/>
    <col min="10754" max="10754" width="48.28515625" style="24" customWidth="1"/>
    <col min="10755" max="10755" width="13.7109375" style="24" customWidth="1"/>
    <col min="10756" max="10756" width="28.28515625" style="24" customWidth="1"/>
    <col min="10757" max="10757" width="11" style="24" customWidth="1"/>
    <col min="10758" max="10758" width="0" style="24" hidden="1" customWidth="1"/>
    <col min="10759" max="11006" width="9.140625" style="24"/>
    <col min="11007" max="11007" width="5.140625" style="24" customWidth="1"/>
    <col min="11008" max="11008" width="7.140625" style="24" customWidth="1"/>
    <col min="11009" max="11009" width="3.85546875" style="24" customWidth="1"/>
    <col min="11010" max="11010" width="48.28515625" style="24" customWidth="1"/>
    <col min="11011" max="11011" width="13.7109375" style="24" customWidth="1"/>
    <col min="11012" max="11012" width="28.28515625" style="24" customWidth="1"/>
    <col min="11013" max="11013" width="11" style="24" customWidth="1"/>
    <col min="11014" max="11014" width="0" style="24" hidden="1" customWidth="1"/>
    <col min="11015" max="11262" width="9.140625" style="24"/>
    <col min="11263" max="11263" width="5.140625" style="24" customWidth="1"/>
    <col min="11264" max="11264" width="7.140625" style="24" customWidth="1"/>
    <col min="11265" max="11265" width="3.85546875" style="24" customWidth="1"/>
    <col min="11266" max="11266" width="48.28515625" style="24" customWidth="1"/>
    <col min="11267" max="11267" width="13.7109375" style="24" customWidth="1"/>
    <col min="11268" max="11268" width="28.28515625" style="24" customWidth="1"/>
    <col min="11269" max="11269" width="11" style="24" customWidth="1"/>
    <col min="11270" max="11270" width="0" style="24" hidden="1" customWidth="1"/>
    <col min="11271" max="11518" width="9.140625" style="24"/>
    <col min="11519" max="11519" width="5.140625" style="24" customWidth="1"/>
    <col min="11520" max="11520" width="7.140625" style="24" customWidth="1"/>
    <col min="11521" max="11521" width="3.85546875" style="24" customWidth="1"/>
    <col min="11522" max="11522" width="48.28515625" style="24" customWidth="1"/>
    <col min="11523" max="11523" width="13.7109375" style="24" customWidth="1"/>
    <col min="11524" max="11524" width="28.28515625" style="24" customWidth="1"/>
    <col min="11525" max="11525" width="11" style="24" customWidth="1"/>
    <col min="11526" max="11526" width="0" style="24" hidden="1" customWidth="1"/>
    <col min="11527" max="11774" width="9.140625" style="24"/>
    <col min="11775" max="11775" width="5.140625" style="24" customWidth="1"/>
    <col min="11776" max="11776" width="7.140625" style="24" customWidth="1"/>
    <col min="11777" max="11777" width="3.85546875" style="24" customWidth="1"/>
    <col min="11778" max="11778" width="48.28515625" style="24" customWidth="1"/>
    <col min="11779" max="11779" width="13.7109375" style="24" customWidth="1"/>
    <col min="11780" max="11780" width="28.28515625" style="24" customWidth="1"/>
    <col min="11781" max="11781" width="11" style="24" customWidth="1"/>
    <col min="11782" max="11782" width="0" style="24" hidden="1" customWidth="1"/>
    <col min="11783" max="12030" width="9.140625" style="24"/>
    <col min="12031" max="12031" width="5.140625" style="24" customWidth="1"/>
    <col min="12032" max="12032" width="7.140625" style="24" customWidth="1"/>
    <col min="12033" max="12033" width="3.85546875" style="24" customWidth="1"/>
    <col min="12034" max="12034" width="48.28515625" style="24" customWidth="1"/>
    <col min="12035" max="12035" width="13.7109375" style="24" customWidth="1"/>
    <col min="12036" max="12036" width="28.28515625" style="24" customWidth="1"/>
    <col min="12037" max="12037" width="11" style="24" customWidth="1"/>
    <col min="12038" max="12038" width="0" style="24" hidden="1" customWidth="1"/>
    <col min="12039" max="12286" width="9.140625" style="24"/>
    <col min="12287" max="12287" width="5.140625" style="24" customWidth="1"/>
    <col min="12288" max="12288" width="7.140625" style="24" customWidth="1"/>
    <col min="12289" max="12289" width="3.85546875" style="24" customWidth="1"/>
    <col min="12290" max="12290" width="48.28515625" style="24" customWidth="1"/>
    <col min="12291" max="12291" width="13.7109375" style="24" customWidth="1"/>
    <col min="12292" max="12292" width="28.28515625" style="24" customWidth="1"/>
    <col min="12293" max="12293" width="11" style="24" customWidth="1"/>
    <col min="12294" max="12294" width="0" style="24" hidden="1" customWidth="1"/>
    <col min="12295" max="12542" width="9.140625" style="24"/>
    <col min="12543" max="12543" width="5.140625" style="24" customWidth="1"/>
    <col min="12544" max="12544" width="7.140625" style="24" customWidth="1"/>
    <col min="12545" max="12545" width="3.85546875" style="24" customWidth="1"/>
    <col min="12546" max="12546" width="48.28515625" style="24" customWidth="1"/>
    <col min="12547" max="12547" width="13.7109375" style="24" customWidth="1"/>
    <col min="12548" max="12548" width="28.28515625" style="24" customWidth="1"/>
    <col min="12549" max="12549" width="11" style="24" customWidth="1"/>
    <col min="12550" max="12550" width="0" style="24" hidden="1" customWidth="1"/>
    <col min="12551" max="12798" width="9.140625" style="24"/>
    <col min="12799" max="12799" width="5.140625" style="24" customWidth="1"/>
    <col min="12800" max="12800" width="7.140625" style="24" customWidth="1"/>
    <col min="12801" max="12801" width="3.85546875" style="24" customWidth="1"/>
    <col min="12802" max="12802" width="48.28515625" style="24" customWidth="1"/>
    <col min="12803" max="12803" width="13.7109375" style="24" customWidth="1"/>
    <col min="12804" max="12804" width="28.28515625" style="24" customWidth="1"/>
    <col min="12805" max="12805" width="11" style="24" customWidth="1"/>
    <col min="12806" max="12806" width="0" style="24" hidden="1" customWidth="1"/>
    <col min="12807" max="13054" width="9.140625" style="24"/>
    <col min="13055" max="13055" width="5.140625" style="24" customWidth="1"/>
    <col min="13056" max="13056" width="7.140625" style="24" customWidth="1"/>
    <col min="13057" max="13057" width="3.85546875" style="24" customWidth="1"/>
    <col min="13058" max="13058" width="48.28515625" style="24" customWidth="1"/>
    <col min="13059" max="13059" width="13.7109375" style="24" customWidth="1"/>
    <col min="13060" max="13060" width="28.28515625" style="24" customWidth="1"/>
    <col min="13061" max="13061" width="11" style="24" customWidth="1"/>
    <col min="13062" max="13062" width="0" style="24" hidden="1" customWidth="1"/>
    <col min="13063" max="13310" width="9.140625" style="24"/>
    <col min="13311" max="13311" width="5.140625" style="24" customWidth="1"/>
    <col min="13312" max="13312" width="7.140625" style="24" customWidth="1"/>
    <col min="13313" max="13313" width="3.85546875" style="24" customWidth="1"/>
    <col min="13314" max="13314" width="48.28515625" style="24" customWidth="1"/>
    <col min="13315" max="13315" width="13.7109375" style="24" customWidth="1"/>
    <col min="13316" max="13316" width="28.28515625" style="24" customWidth="1"/>
    <col min="13317" max="13317" width="11" style="24" customWidth="1"/>
    <col min="13318" max="13318" width="0" style="24" hidden="1" customWidth="1"/>
    <col min="13319" max="13566" width="9.140625" style="24"/>
    <col min="13567" max="13567" width="5.140625" style="24" customWidth="1"/>
    <col min="13568" max="13568" width="7.140625" style="24" customWidth="1"/>
    <col min="13569" max="13569" width="3.85546875" style="24" customWidth="1"/>
    <col min="13570" max="13570" width="48.28515625" style="24" customWidth="1"/>
    <col min="13571" max="13571" width="13.7109375" style="24" customWidth="1"/>
    <col min="13572" max="13572" width="28.28515625" style="24" customWidth="1"/>
    <col min="13573" max="13573" width="11" style="24" customWidth="1"/>
    <col min="13574" max="13574" width="0" style="24" hidden="1" customWidth="1"/>
    <col min="13575" max="13822" width="9.140625" style="24"/>
    <col min="13823" max="13823" width="5.140625" style="24" customWidth="1"/>
    <col min="13824" max="13824" width="7.140625" style="24" customWidth="1"/>
    <col min="13825" max="13825" width="3.85546875" style="24" customWidth="1"/>
    <col min="13826" max="13826" width="48.28515625" style="24" customWidth="1"/>
    <col min="13827" max="13827" width="13.7109375" style="24" customWidth="1"/>
    <col min="13828" max="13828" width="28.28515625" style="24" customWidth="1"/>
    <col min="13829" max="13829" width="11" style="24" customWidth="1"/>
    <col min="13830" max="13830" width="0" style="24" hidden="1" customWidth="1"/>
    <col min="13831" max="14078" width="9.140625" style="24"/>
    <col min="14079" max="14079" width="5.140625" style="24" customWidth="1"/>
    <col min="14080" max="14080" width="7.140625" style="24" customWidth="1"/>
    <col min="14081" max="14081" width="3.85546875" style="24" customWidth="1"/>
    <col min="14082" max="14082" width="48.28515625" style="24" customWidth="1"/>
    <col min="14083" max="14083" width="13.7109375" style="24" customWidth="1"/>
    <col min="14084" max="14084" width="28.28515625" style="24" customWidth="1"/>
    <col min="14085" max="14085" width="11" style="24" customWidth="1"/>
    <col min="14086" max="14086" width="0" style="24" hidden="1" customWidth="1"/>
    <col min="14087" max="14334" width="9.140625" style="24"/>
    <col min="14335" max="14335" width="5.140625" style="24" customWidth="1"/>
    <col min="14336" max="14336" width="7.140625" style="24" customWidth="1"/>
    <col min="14337" max="14337" width="3.85546875" style="24" customWidth="1"/>
    <col min="14338" max="14338" width="48.28515625" style="24" customWidth="1"/>
    <col min="14339" max="14339" width="13.7109375" style="24" customWidth="1"/>
    <col min="14340" max="14340" width="28.28515625" style="24" customWidth="1"/>
    <col min="14341" max="14341" width="11" style="24" customWidth="1"/>
    <col min="14342" max="14342" width="0" style="24" hidden="1" customWidth="1"/>
    <col min="14343" max="14590" width="9.140625" style="24"/>
    <col min="14591" max="14591" width="5.140625" style="24" customWidth="1"/>
    <col min="14592" max="14592" width="7.140625" style="24" customWidth="1"/>
    <col min="14593" max="14593" width="3.85546875" style="24" customWidth="1"/>
    <col min="14594" max="14594" width="48.28515625" style="24" customWidth="1"/>
    <col min="14595" max="14595" width="13.7109375" style="24" customWidth="1"/>
    <col min="14596" max="14596" width="28.28515625" style="24" customWidth="1"/>
    <col min="14597" max="14597" width="11" style="24" customWidth="1"/>
    <col min="14598" max="14598" width="0" style="24" hidden="1" customWidth="1"/>
    <col min="14599" max="14846" width="9.140625" style="24"/>
    <col min="14847" max="14847" width="5.140625" style="24" customWidth="1"/>
    <col min="14848" max="14848" width="7.140625" style="24" customWidth="1"/>
    <col min="14849" max="14849" width="3.85546875" style="24" customWidth="1"/>
    <col min="14850" max="14850" width="48.28515625" style="24" customWidth="1"/>
    <col min="14851" max="14851" width="13.7109375" style="24" customWidth="1"/>
    <col min="14852" max="14852" width="28.28515625" style="24" customWidth="1"/>
    <col min="14853" max="14853" width="11" style="24" customWidth="1"/>
    <col min="14854" max="14854" width="0" style="24" hidden="1" customWidth="1"/>
    <col min="14855" max="15102" width="9.140625" style="24"/>
    <col min="15103" max="15103" width="5.140625" style="24" customWidth="1"/>
    <col min="15104" max="15104" width="7.140625" style="24" customWidth="1"/>
    <col min="15105" max="15105" width="3.85546875" style="24" customWidth="1"/>
    <col min="15106" max="15106" width="48.28515625" style="24" customWidth="1"/>
    <col min="15107" max="15107" width="13.7109375" style="24" customWidth="1"/>
    <col min="15108" max="15108" width="28.28515625" style="24" customWidth="1"/>
    <col min="15109" max="15109" width="11" style="24" customWidth="1"/>
    <col min="15110" max="15110" width="0" style="24" hidden="1" customWidth="1"/>
    <col min="15111" max="15358" width="9.140625" style="24"/>
    <col min="15359" max="15359" width="5.140625" style="24" customWidth="1"/>
    <col min="15360" max="15360" width="7.140625" style="24" customWidth="1"/>
    <col min="15361" max="15361" width="3.85546875" style="24" customWidth="1"/>
    <col min="15362" max="15362" width="48.28515625" style="24" customWidth="1"/>
    <col min="15363" max="15363" width="13.7109375" style="24" customWidth="1"/>
    <col min="15364" max="15364" width="28.28515625" style="24" customWidth="1"/>
    <col min="15365" max="15365" width="11" style="24" customWidth="1"/>
    <col min="15366" max="15366" width="0" style="24" hidden="1" customWidth="1"/>
    <col min="15367" max="15614" width="9.140625" style="24"/>
    <col min="15615" max="15615" width="5.140625" style="24" customWidth="1"/>
    <col min="15616" max="15616" width="7.140625" style="24" customWidth="1"/>
    <col min="15617" max="15617" width="3.85546875" style="24" customWidth="1"/>
    <col min="15618" max="15618" width="48.28515625" style="24" customWidth="1"/>
    <col min="15619" max="15619" width="13.7109375" style="24" customWidth="1"/>
    <col min="15620" max="15620" width="28.28515625" style="24" customWidth="1"/>
    <col min="15621" max="15621" width="11" style="24" customWidth="1"/>
    <col min="15622" max="15622" width="0" style="24" hidden="1" customWidth="1"/>
    <col min="15623" max="15870" width="9.140625" style="24"/>
    <col min="15871" max="15871" width="5.140625" style="24" customWidth="1"/>
    <col min="15872" max="15872" width="7.140625" style="24" customWidth="1"/>
    <col min="15873" max="15873" width="3.85546875" style="24" customWidth="1"/>
    <col min="15874" max="15874" width="48.28515625" style="24" customWidth="1"/>
    <col min="15875" max="15875" width="13.7109375" style="24" customWidth="1"/>
    <col min="15876" max="15876" width="28.28515625" style="24" customWidth="1"/>
    <col min="15877" max="15877" width="11" style="24" customWidth="1"/>
    <col min="15878" max="15878" width="0" style="24" hidden="1" customWidth="1"/>
    <col min="15879" max="16126" width="9.140625" style="24"/>
    <col min="16127" max="16127" width="5.140625" style="24" customWidth="1"/>
    <col min="16128" max="16128" width="7.140625" style="24" customWidth="1"/>
    <col min="16129" max="16129" width="3.85546875" style="24" customWidth="1"/>
    <col min="16130" max="16130" width="48.28515625" style="24" customWidth="1"/>
    <col min="16131" max="16131" width="13.7109375" style="24" customWidth="1"/>
    <col min="16132" max="16132" width="28.28515625" style="24" customWidth="1"/>
    <col min="16133" max="16133" width="11" style="24" customWidth="1"/>
    <col min="16134" max="16134" width="0" style="24" hidden="1" customWidth="1"/>
    <col min="16135" max="16384" width="9.140625" style="24"/>
  </cols>
  <sheetData>
    <row r="1" spans="1:30" ht="23.25" x14ac:dyDescent="0.35">
      <c r="A1" s="93" t="s">
        <v>232</v>
      </c>
      <c r="B1" s="93"/>
      <c r="C1" s="93"/>
      <c r="D1" s="468"/>
      <c r="E1" s="93"/>
      <c r="F1" s="657" t="s">
        <v>234</v>
      </c>
      <c r="G1" s="657"/>
      <c r="H1" s="658"/>
    </row>
    <row r="3" spans="1:30" ht="15" x14ac:dyDescent="0.2">
      <c r="A3" s="166" t="s">
        <v>0</v>
      </c>
      <c r="C3" s="167" t="s">
        <v>233</v>
      </c>
      <c r="D3" s="469"/>
      <c r="E3" s="167"/>
      <c r="F3" s="167"/>
      <c r="G3" s="167"/>
    </row>
    <row r="4" spans="1:30" ht="15" x14ac:dyDescent="0.2">
      <c r="C4" s="167" t="s">
        <v>1</v>
      </c>
      <c r="D4" s="469"/>
      <c r="E4" s="167"/>
      <c r="F4" s="167"/>
      <c r="G4" s="167"/>
    </row>
    <row r="6" spans="1:30" ht="18" x14ac:dyDescent="0.25">
      <c r="A6" s="659" t="s">
        <v>288</v>
      </c>
      <c r="B6" s="660"/>
      <c r="C6" s="660"/>
      <c r="D6" s="660"/>
      <c r="E6" s="660"/>
      <c r="F6" s="660"/>
      <c r="G6" s="660"/>
      <c r="H6" s="660"/>
    </row>
    <row r="7" spans="1:30" ht="13.5" thickBot="1" x14ac:dyDescent="0.25">
      <c r="H7" s="94" t="s">
        <v>2</v>
      </c>
    </row>
    <row r="8" spans="1:30" s="232" customFormat="1" ht="39.75" thickTop="1" thickBot="1" x14ac:dyDescent="0.25">
      <c r="A8" s="209" t="s">
        <v>3</v>
      </c>
      <c r="B8" s="210" t="s">
        <v>4</v>
      </c>
      <c r="C8" s="211" t="s">
        <v>5</v>
      </c>
      <c r="D8" s="211"/>
      <c r="E8" s="211" t="s">
        <v>99</v>
      </c>
      <c r="F8" s="212" t="s">
        <v>6</v>
      </c>
      <c r="G8" s="544" t="s">
        <v>471</v>
      </c>
      <c r="H8" s="213" t="s">
        <v>395</v>
      </c>
      <c r="I8" s="24"/>
      <c r="J8" s="24"/>
      <c r="K8" s="24"/>
      <c r="L8" s="24"/>
      <c r="M8" s="24"/>
      <c r="N8" s="24"/>
      <c r="O8" s="24"/>
      <c r="P8" s="24"/>
      <c r="Q8" s="24"/>
      <c r="R8" s="24"/>
      <c r="S8" s="24"/>
      <c r="T8" s="24"/>
      <c r="U8" s="24"/>
      <c r="V8" s="24"/>
      <c r="W8" s="24"/>
      <c r="X8" s="24"/>
      <c r="Y8" s="24"/>
      <c r="Z8" s="24"/>
      <c r="AA8" s="24"/>
      <c r="AB8" s="24"/>
      <c r="AC8" s="24"/>
      <c r="AD8" s="24"/>
    </row>
    <row r="9" spans="1:30" ht="15.75" thickTop="1" x14ac:dyDescent="0.2">
      <c r="A9" s="49" t="s">
        <v>137</v>
      </c>
      <c r="B9" s="95"/>
      <c r="C9" s="488"/>
      <c r="D9" s="471"/>
      <c r="E9" s="96"/>
      <c r="F9" s="47"/>
      <c r="G9" s="534"/>
      <c r="H9" s="541"/>
    </row>
    <row r="10" spans="1:30" s="150" customFormat="1" ht="17.25" customHeight="1" x14ac:dyDescent="0.2">
      <c r="A10" s="500">
        <v>6172</v>
      </c>
      <c r="B10" s="501">
        <v>2122</v>
      </c>
      <c r="C10" s="486">
        <v>302</v>
      </c>
      <c r="D10" s="91" t="s">
        <v>289</v>
      </c>
      <c r="E10" s="147">
        <v>90000001001</v>
      </c>
      <c r="F10" s="151" t="s">
        <v>102</v>
      </c>
      <c r="G10" s="535"/>
      <c r="H10" s="168">
        <v>38</v>
      </c>
    </row>
    <row r="11" spans="1:30" s="150" customFormat="1" ht="17.25" customHeight="1" x14ac:dyDescent="0.2">
      <c r="A11" s="500">
        <v>6172</v>
      </c>
      <c r="B11" s="501">
        <v>2122</v>
      </c>
      <c r="C11" s="486">
        <v>302</v>
      </c>
      <c r="D11" s="91" t="s">
        <v>290</v>
      </c>
      <c r="E11" s="147">
        <v>90000001012</v>
      </c>
      <c r="F11" s="151" t="s">
        <v>102</v>
      </c>
      <c r="G11" s="535"/>
      <c r="H11" s="168">
        <v>649</v>
      </c>
    </row>
    <row r="12" spans="1:30" s="150" customFormat="1" ht="17.25" customHeight="1" x14ac:dyDescent="0.2">
      <c r="A12" s="500">
        <v>6172</v>
      </c>
      <c r="B12" s="501">
        <v>2122</v>
      </c>
      <c r="C12" s="486">
        <v>302</v>
      </c>
      <c r="D12" s="91" t="s">
        <v>291</v>
      </c>
      <c r="E12" s="147">
        <v>90000001014</v>
      </c>
      <c r="F12" s="151" t="s">
        <v>102</v>
      </c>
      <c r="G12" s="535"/>
      <c r="H12" s="168">
        <v>15</v>
      </c>
    </row>
    <row r="13" spans="1:30" s="150" customFormat="1" ht="17.25" customHeight="1" x14ac:dyDescent="0.2">
      <c r="A13" s="145">
        <v>6172</v>
      </c>
      <c r="B13" s="146">
        <v>2122</v>
      </c>
      <c r="C13" s="486">
        <v>302</v>
      </c>
      <c r="D13" s="91" t="s">
        <v>298</v>
      </c>
      <c r="E13" s="147">
        <v>90000001015</v>
      </c>
      <c r="F13" s="151" t="s">
        <v>102</v>
      </c>
      <c r="G13" s="535"/>
      <c r="H13" s="168">
        <v>3150</v>
      </c>
    </row>
    <row r="14" spans="1:30" s="150" customFormat="1" ht="17.25" customHeight="1" x14ac:dyDescent="0.2">
      <c r="A14" s="145" t="s">
        <v>100</v>
      </c>
      <c r="B14" s="146" t="s">
        <v>101</v>
      </c>
      <c r="C14" s="486">
        <v>302</v>
      </c>
      <c r="D14" s="91" t="s">
        <v>292</v>
      </c>
      <c r="E14" s="147">
        <v>90000001032</v>
      </c>
      <c r="F14" s="151" t="s">
        <v>102</v>
      </c>
      <c r="G14" s="535"/>
      <c r="H14" s="168">
        <v>137</v>
      </c>
    </row>
    <row r="15" spans="1:30" s="150" customFormat="1" ht="17.25" customHeight="1" x14ac:dyDescent="0.2">
      <c r="A15" s="145" t="s">
        <v>100</v>
      </c>
      <c r="B15" s="146" t="s">
        <v>101</v>
      </c>
      <c r="C15" s="486">
        <v>302</v>
      </c>
      <c r="D15" s="91" t="s">
        <v>293</v>
      </c>
      <c r="E15" s="147">
        <v>90000001033</v>
      </c>
      <c r="F15" s="151" t="s">
        <v>102</v>
      </c>
      <c r="G15" s="535"/>
      <c r="H15" s="168">
        <v>38</v>
      </c>
    </row>
    <row r="16" spans="1:30" s="150" customFormat="1" ht="25.5" x14ac:dyDescent="0.2">
      <c r="A16" s="145" t="s">
        <v>100</v>
      </c>
      <c r="B16" s="146" t="s">
        <v>101</v>
      </c>
      <c r="C16" s="486">
        <v>302</v>
      </c>
      <c r="D16" s="91" t="s">
        <v>294</v>
      </c>
      <c r="E16" s="147">
        <v>90000001034</v>
      </c>
      <c r="F16" s="151" t="s">
        <v>102</v>
      </c>
      <c r="G16" s="535"/>
      <c r="H16" s="168">
        <v>100</v>
      </c>
    </row>
    <row r="17" spans="1:8" s="150" customFormat="1" ht="17.25" customHeight="1" x14ac:dyDescent="0.2">
      <c r="A17" s="145" t="s">
        <v>100</v>
      </c>
      <c r="B17" s="146" t="s">
        <v>101</v>
      </c>
      <c r="C17" s="486">
        <v>302</v>
      </c>
      <c r="D17" s="91" t="s">
        <v>295</v>
      </c>
      <c r="E17" s="147">
        <v>90000001100</v>
      </c>
      <c r="F17" s="151" t="s">
        <v>102</v>
      </c>
      <c r="G17" s="535"/>
      <c r="H17" s="168">
        <v>26</v>
      </c>
    </row>
    <row r="18" spans="1:8" s="150" customFormat="1" ht="17.25" customHeight="1" x14ac:dyDescent="0.2">
      <c r="A18" s="145" t="s">
        <v>100</v>
      </c>
      <c r="B18" s="146" t="s">
        <v>101</v>
      </c>
      <c r="C18" s="486">
        <v>302</v>
      </c>
      <c r="D18" s="91" t="s">
        <v>296</v>
      </c>
      <c r="E18" s="147">
        <v>90000001101</v>
      </c>
      <c r="F18" s="151" t="s">
        <v>102</v>
      </c>
      <c r="G18" s="535"/>
      <c r="H18" s="168">
        <v>816</v>
      </c>
    </row>
    <row r="19" spans="1:8" s="150" customFormat="1" ht="17.25" customHeight="1" x14ac:dyDescent="0.2">
      <c r="A19" s="145" t="s">
        <v>100</v>
      </c>
      <c r="B19" s="146" t="s">
        <v>101</v>
      </c>
      <c r="C19" s="486">
        <v>302</v>
      </c>
      <c r="D19" s="91" t="s">
        <v>297</v>
      </c>
      <c r="E19" s="147">
        <v>90000001102</v>
      </c>
      <c r="F19" s="151" t="s">
        <v>102</v>
      </c>
      <c r="G19" s="535"/>
      <c r="H19" s="168">
        <v>3426</v>
      </c>
    </row>
    <row r="20" spans="1:8" s="150" customFormat="1" ht="17.25" customHeight="1" x14ac:dyDescent="0.2">
      <c r="A20" s="145" t="s">
        <v>100</v>
      </c>
      <c r="B20" s="146" t="s">
        <v>101</v>
      </c>
      <c r="C20" s="486">
        <v>302</v>
      </c>
      <c r="D20" s="91" t="s">
        <v>299</v>
      </c>
      <c r="E20" s="147">
        <v>90000001103</v>
      </c>
      <c r="F20" s="151" t="s">
        <v>102</v>
      </c>
      <c r="G20" s="535"/>
      <c r="H20" s="168">
        <v>814</v>
      </c>
    </row>
    <row r="21" spans="1:8" s="150" customFormat="1" ht="17.25" customHeight="1" x14ac:dyDescent="0.2">
      <c r="A21" s="145" t="s">
        <v>100</v>
      </c>
      <c r="B21" s="146" t="s">
        <v>101</v>
      </c>
      <c r="C21" s="486">
        <v>302</v>
      </c>
      <c r="D21" s="91" t="s">
        <v>300</v>
      </c>
      <c r="E21" s="147">
        <v>90000001104</v>
      </c>
      <c r="F21" s="151" t="s">
        <v>102</v>
      </c>
      <c r="G21" s="535"/>
      <c r="H21" s="168">
        <v>750</v>
      </c>
    </row>
    <row r="22" spans="1:8" s="150" customFormat="1" ht="17.25" customHeight="1" x14ac:dyDescent="0.2">
      <c r="A22" s="145" t="s">
        <v>100</v>
      </c>
      <c r="B22" s="146" t="s">
        <v>101</v>
      </c>
      <c r="C22" s="486">
        <v>302</v>
      </c>
      <c r="D22" s="91" t="s">
        <v>301</v>
      </c>
      <c r="E22" s="147">
        <v>90000001105</v>
      </c>
      <c r="F22" s="151" t="s">
        <v>102</v>
      </c>
      <c r="G22" s="535"/>
      <c r="H22" s="168">
        <v>454</v>
      </c>
    </row>
    <row r="23" spans="1:8" s="150" customFormat="1" ht="17.25" customHeight="1" x14ac:dyDescent="0.2">
      <c r="A23" s="145" t="s">
        <v>100</v>
      </c>
      <c r="B23" s="146" t="s">
        <v>101</v>
      </c>
      <c r="C23" s="486">
        <v>302</v>
      </c>
      <c r="D23" s="91" t="s">
        <v>302</v>
      </c>
      <c r="E23" s="147">
        <v>90000001120</v>
      </c>
      <c r="F23" s="151" t="s">
        <v>102</v>
      </c>
      <c r="G23" s="535"/>
      <c r="H23" s="168">
        <v>374</v>
      </c>
    </row>
    <row r="24" spans="1:8" s="174" customFormat="1" ht="25.5" x14ac:dyDescent="0.2">
      <c r="A24" s="169" t="s">
        <v>100</v>
      </c>
      <c r="B24" s="170" t="s">
        <v>101</v>
      </c>
      <c r="C24" s="486">
        <v>302</v>
      </c>
      <c r="D24" s="122" t="s">
        <v>303</v>
      </c>
      <c r="E24" s="171">
        <v>90000001121</v>
      </c>
      <c r="F24" s="172" t="s">
        <v>102</v>
      </c>
      <c r="G24" s="536"/>
      <c r="H24" s="173">
        <v>1269</v>
      </c>
    </row>
    <row r="25" spans="1:8" s="150" customFormat="1" ht="17.25" customHeight="1" x14ac:dyDescent="0.2">
      <c r="A25" s="145" t="s">
        <v>100</v>
      </c>
      <c r="B25" s="146" t="s">
        <v>101</v>
      </c>
      <c r="C25" s="486">
        <v>302</v>
      </c>
      <c r="D25" s="91" t="s">
        <v>304</v>
      </c>
      <c r="E25" s="147">
        <v>90000001122</v>
      </c>
      <c r="F25" s="151" t="s">
        <v>102</v>
      </c>
      <c r="G25" s="535"/>
      <c r="H25" s="168">
        <v>1132</v>
      </c>
    </row>
    <row r="26" spans="1:8" s="150" customFormat="1" ht="25.5" x14ac:dyDescent="0.2">
      <c r="A26" s="145" t="s">
        <v>100</v>
      </c>
      <c r="B26" s="146" t="s">
        <v>101</v>
      </c>
      <c r="C26" s="486">
        <v>302</v>
      </c>
      <c r="D26" s="91" t="s">
        <v>305</v>
      </c>
      <c r="E26" s="147">
        <v>90000001123</v>
      </c>
      <c r="F26" s="151" t="s">
        <v>102</v>
      </c>
      <c r="G26" s="535"/>
      <c r="H26" s="168">
        <v>862</v>
      </c>
    </row>
    <row r="27" spans="1:8" s="150" customFormat="1" ht="17.25" customHeight="1" x14ac:dyDescent="0.2">
      <c r="A27" s="145" t="s">
        <v>100</v>
      </c>
      <c r="B27" s="146" t="s">
        <v>101</v>
      </c>
      <c r="C27" s="486">
        <v>302</v>
      </c>
      <c r="D27" s="91" t="s">
        <v>306</v>
      </c>
      <c r="E27" s="147">
        <v>90000001150</v>
      </c>
      <c r="F27" s="151" t="s">
        <v>102</v>
      </c>
      <c r="G27" s="535"/>
      <c r="H27" s="168">
        <v>412</v>
      </c>
    </row>
    <row r="28" spans="1:8" s="174" customFormat="1" ht="25.5" x14ac:dyDescent="0.2">
      <c r="A28" s="169" t="s">
        <v>100</v>
      </c>
      <c r="B28" s="170" t="s">
        <v>101</v>
      </c>
      <c r="C28" s="486">
        <v>302</v>
      </c>
      <c r="D28" s="122" t="s">
        <v>307</v>
      </c>
      <c r="E28" s="171">
        <v>90000001160</v>
      </c>
      <c r="F28" s="172" t="s">
        <v>102</v>
      </c>
      <c r="G28" s="536"/>
      <c r="H28" s="173">
        <v>911</v>
      </c>
    </row>
    <row r="29" spans="1:8" s="150" customFormat="1" ht="17.25" customHeight="1" x14ac:dyDescent="0.2">
      <c r="A29" s="145" t="s">
        <v>100</v>
      </c>
      <c r="B29" s="146" t="s">
        <v>101</v>
      </c>
      <c r="C29" s="486">
        <v>302</v>
      </c>
      <c r="D29" s="91" t="s">
        <v>308</v>
      </c>
      <c r="E29" s="147">
        <v>90000001200</v>
      </c>
      <c r="F29" s="151" t="s">
        <v>102</v>
      </c>
      <c r="G29" s="535"/>
      <c r="H29" s="168">
        <v>591</v>
      </c>
    </row>
    <row r="30" spans="1:8" s="150" customFormat="1" ht="25.5" x14ac:dyDescent="0.2">
      <c r="A30" s="145" t="s">
        <v>100</v>
      </c>
      <c r="B30" s="146" t="s">
        <v>101</v>
      </c>
      <c r="C30" s="486">
        <v>302</v>
      </c>
      <c r="D30" s="91" t="s">
        <v>309</v>
      </c>
      <c r="E30" s="147">
        <v>90000001201</v>
      </c>
      <c r="F30" s="151" t="s">
        <v>102</v>
      </c>
      <c r="G30" s="535"/>
      <c r="H30" s="168">
        <v>1609</v>
      </c>
    </row>
    <row r="31" spans="1:8" s="174" customFormat="1" ht="17.25" customHeight="1" x14ac:dyDescent="0.2">
      <c r="A31" s="169" t="s">
        <v>100</v>
      </c>
      <c r="B31" s="170" t="s">
        <v>101</v>
      </c>
      <c r="C31" s="486">
        <v>302</v>
      </c>
      <c r="D31" s="122" t="s">
        <v>310</v>
      </c>
      <c r="E31" s="171">
        <v>90000001202</v>
      </c>
      <c r="F31" s="172" t="s">
        <v>102</v>
      </c>
      <c r="G31" s="536"/>
      <c r="H31" s="173">
        <v>663</v>
      </c>
    </row>
    <row r="32" spans="1:8" s="150" customFormat="1" ht="17.25" customHeight="1" x14ac:dyDescent="0.2">
      <c r="A32" s="145" t="s">
        <v>100</v>
      </c>
      <c r="B32" s="146" t="s">
        <v>101</v>
      </c>
      <c r="C32" s="486">
        <v>302</v>
      </c>
      <c r="D32" s="91" t="s">
        <v>311</v>
      </c>
      <c r="E32" s="147">
        <v>90000001204</v>
      </c>
      <c r="F32" s="151" t="s">
        <v>102</v>
      </c>
      <c r="G32" s="535"/>
      <c r="H32" s="168">
        <v>2910</v>
      </c>
    </row>
    <row r="33" spans="1:10" s="174" customFormat="1" ht="25.5" x14ac:dyDescent="0.2">
      <c r="A33" s="169" t="s">
        <v>100</v>
      </c>
      <c r="B33" s="170" t="s">
        <v>101</v>
      </c>
      <c r="C33" s="486">
        <v>302</v>
      </c>
      <c r="D33" s="122" t="s">
        <v>312</v>
      </c>
      <c r="E33" s="171">
        <v>90000001205</v>
      </c>
      <c r="F33" s="172" t="s">
        <v>102</v>
      </c>
      <c r="G33" s="536"/>
      <c r="H33" s="173">
        <v>1549</v>
      </c>
    </row>
    <row r="34" spans="1:10" s="174" customFormat="1" ht="25.5" x14ac:dyDescent="0.2">
      <c r="A34" s="169" t="s">
        <v>100</v>
      </c>
      <c r="B34" s="170" t="s">
        <v>101</v>
      </c>
      <c r="C34" s="486">
        <v>302</v>
      </c>
      <c r="D34" s="122" t="s">
        <v>313</v>
      </c>
      <c r="E34" s="171">
        <v>90000001206</v>
      </c>
      <c r="F34" s="172" t="s">
        <v>102</v>
      </c>
      <c r="G34" s="536"/>
      <c r="H34" s="173">
        <v>456</v>
      </c>
    </row>
    <row r="35" spans="1:10" s="174" customFormat="1" ht="17.25" customHeight="1" x14ac:dyDescent="0.2">
      <c r="A35" s="169" t="s">
        <v>100</v>
      </c>
      <c r="B35" s="170" t="s">
        <v>101</v>
      </c>
      <c r="C35" s="486">
        <v>302</v>
      </c>
      <c r="D35" s="122" t="s">
        <v>314</v>
      </c>
      <c r="E35" s="171">
        <v>90000001207</v>
      </c>
      <c r="F35" s="172" t="s">
        <v>102</v>
      </c>
      <c r="G35" s="536"/>
      <c r="H35" s="173">
        <v>630</v>
      </c>
    </row>
    <row r="36" spans="1:10" s="150" customFormat="1" ht="17.25" customHeight="1" x14ac:dyDescent="0.2">
      <c r="A36" s="145" t="s">
        <v>100</v>
      </c>
      <c r="B36" s="146" t="s">
        <v>101</v>
      </c>
      <c r="C36" s="486">
        <v>302</v>
      </c>
      <c r="D36" s="91" t="s">
        <v>315</v>
      </c>
      <c r="E36" s="147">
        <v>90000001208</v>
      </c>
      <c r="F36" s="151" t="s">
        <v>102</v>
      </c>
      <c r="G36" s="535"/>
      <c r="H36" s="168">
        <v>664</v>
      </c>
    </row>
    <row r="37" spans="1:10" s="150" customFormat="1" ht="17.25" customHeight="1" x14ac:dyDescent="0.2">
      <c r="A37" s="145" t="s">
        <v>100</v>
      </c>
      <c r="B37" s="146" t="s">
        <v>101</v>
      </c>
      <c r="C37" s="486">
        <v>302</v>
      </c>
      <c r="D37" s="91" t="s">
        <v>316</v>
      </c>
      <c r="E37" s="147">
        <v>90000001300</v>
      </c>
      <c r="F37" s="151" t="s">
        <v>102</v>
      </c>
      <c r="G37" s="535"/>
      <c r="H37" s="168">
        <v>133</v>
      </c>
    </row>
    <row r="38" spans="1:10" s="150" customFormat="1" ht="17.25" customHeight="1" x14ac:dyDescent="0.2">
      <c r="A38" s="145" t="s">
        <v>100</v>
      </c>
      <c r="B38" s="146" t="s">
        <v>101</v>
      </c>
      <c r="C38" s="486">
        <v>302</v>
      </c>
      <c r="D38" s="91" t="s">
        <v>317</v>
      </c>
      <c r="E38" s="147">
        <v>90000001301</v>
      </c>
      <c r="F38" s="151" t="s">
        <v>102</v>
      </c>
      <c r="G38" s="535"/>
      <c r="H38" s="168">
        <v>486</v>
      </c>
    </row>
    <row r="39" spans="1:10" s="150" customFormat="1" ht="17.25" customHeight="1" x14ac:dyDescent="0.2">
      <c r="A39" s="145" t="s">
        <v>100</v>
      </c>
      <c r="B39" s="146" t="s">
        <v>101</v>
      </c>
      <c r="C39" s="486">
        <v>302</v>
      </c>
      <c r="D39" s="91" t="s">
        <v>318</v>
      </c>
      <c r="E39" s="147">
        <v>90000001302</v>
      </c>
      <c r="F39" s="151" t="s">
        <v>102</v>
      </c>
      <c r="G39" s="535"/>
      <c r="H39" s="168">
        <v>69</v>
      </c>
    </row>
    <row r="40" spans="1:10" s="150" customFormat="1" ht="17.25" customHeight="1" x14ac:dyDescent="0.2">
      <c r="A40" s="145" t="s">
        <v>100</v>
      </c>
      <c r="B40" s="146" t="s">
        <v>101</v>
      </c>
      <c r="C40" s="486">
        <v>302</v>
      </c>
      <c r="D40" s="92" t="s">
        <v>319</v>
      </c>
      <c r="E40" s="147">
        <v>90000001303</v>
      </c>
      <c r="F40" s="151" t="s">
        <v>102</v>
      </c>
      <c r="G40" s="535"/>
      <c r="H40" s="168">
        <v>71</v>
      </c>
    </row>
    <row r="41" spans="1:10" s="150" customFormat="1" ht="17.25" customHeight="1" x14ac:dyDescent="0.2">
      <c r="A41" s="145" t="s">
        <v>100</v>
      </c>
      <c r="B41" s="146" t="s">
        <v>101</v>
      </c>
      <c r="C41" s="486">
        <v>302</v>
      </c>
      <c r="D41" s="90" t="s">
        <v>320</v>
      </c>
      <c r="E41" s="147">
        <v>90000001304</v>
      </c>
      <c r="F41" s="151" t="s">
        <v>102</v>
      </c>
      <c r="G41" s="535"/>
      <c r="H41" s="168">
        <v>5</v>
      </c>
    </row>
    <row r="42" spans="1:10" s="150" customFormat="1" ht="17.25" customHeight="1" x14ac:dyDescent="0.2">
      <c r="A42" s="145" t="s">
        <v>100</v>
      </c>
      <c r="B42" s="146" t="s">
        <v>101</v>
      </c>
      <c r="C42" s="486">
        <v>302</v>
      </c>
      <c r="D42" s="90" t="s">
        <v>321</v>
      </c>
      <c r="E42" s="147">
        <v>90000001350</v>
      </c>
      <c r="F42" s="151" t="s">
        <v>102</v>
      </c>
      <c r="G42" s="535"/>
      <c r="H42" s="168">
        <v>278</v>
      </c>
    </row>
    <row r="43" spans="1:10" s="150" customFormat="1" ht="17.25" customHeight="1" x14ac:dyDescent="0.2">
      <c r="A43" s="145" t="s">
        <v>100</v>
      </c>
      <c r="B43" s="146" t="s">
        <v>101</v>
      </c>
      <c r="C43" s="486">
        <v>302</v>
      </c>
      <c r="D43" s="90" t="s">
        <v>322</v>
      </c>
      <c r="E43" s="147">
        <v>90000001351</v>
      </c>
      <c r="F43" s="151" t="s">
        <v>102</v>
      </c>
      <c r="G43" s="535"/>
      <c r="H43" s="168">
        <v>26</v>
      </c>
    </row>
    <row r="44" spans="1:10" s="150" customFormat="1" ht="17.25" customHeight="1" x14ac:dyDescent="0.2">
      <c r="A44" s="145" t="s">
        <v>100</v>
      </c>
      <c r="B44" s="146" t="s">
        <v>101</v>
      </c>
      <c r="C44" s="486">
        <v>302</v>
      </c>
      <c r="D44" s="90" t="s">
        <v>323</v>
      </c>
      <c r="E44" s="147">
        <v>90000001352</v>
      </c>
      <c r="F44" s="151" t="s">
        <v>102</v>
      </c>
      <c r="G44" s="535"/>
      <c r="H44" s="168">
        <v>51</v>
      </c>
    </row>
    <row r="45" spans="1:10" s="150" customFormat="1" ht="17.25" customHeight="1" x14ac:dyDescent="0.2">
      <c r="A45" s="145" t="s">
        <v>100</v>
      </c>
      <c r="B45" s="146" t="s">
        <v>101</v>
      </c>
      <c r="C45" s="486">
        <v>302</v>
      </c>
      <c r="D45" s="90" t="s">
        <v>324</v>
      </c>
      <c r="E45" s="147">
        <v>90000001400</v>
      </c>
      <c r="F45" s="151" t="s">
        <v>102</v>
      </c>
      <c r="G45" s="535"/>
      <c r="H45" s="168">
        <v>398</v>
      </c>
    </row>
    <row r="46" spans="1:10" s="150" customFormat="1" ht="17.25" customHeight="1" x14ac:dyDescent="0.2">
      <c r="A46" s="145" t="s">
        <v>100</v>
      </c>
      <c r="B46" s="146" t="s">
        <v>101</v>
      </c>
      <c r="C46" s="486">
        <v>302</v>
      </c>
      <c r="D46" s="90" t="s">
        <v>325</v>
      </c>
      <c r="E46" s="147">
        <v>90000001420</v>
      </c>
      <c r="F46" s="151" t="s">
        <v>102</v>
      </c>
      <c r="G46" s="535"/>
      <c r="H46" s="168">
        <v>1714</v>
      </c>
    </row>
    <row r="47" spans="1:10" s="150" customFormat="1" ht="27" customHeight="1" x14ac:dyDescent="0.2">
      <c r="A47" s="145" t="s">
        <v>100</v>
      </c>
      <c r="B47" s="146" t="s">
        <v>101</v>
      </c>
      <c r="C47" s="486">
        <v>302</v>
      </c>
      <c r="D47" s="91" t="s">
        <v>326</v>
      </c>
      <c r="E47" s="147">
        <v>90000001450</v>
      </c>
      <c r="F47" s="151" t="s">
        <v>102</v>
      </c>
      <c r="G47" s="535"/>
      <c r="H47" s="168">
        <v>61</v>
      </c>
      <c r="I47" s="180"/>
      <c r="J47" s="180"/>
    </row>
    <row r="48" spans="1:10" s="150" customFormat="1" ht="17.25" customHeight="1" x14ac:dyDescent="0.2">
      <c r="A48" s="145" t="s">
        <v>100</v>
      </c>
      <c r="B48" s="146" t="s">
        <v>101</v>
      </c>
      <c r="C48" s="486">
        <v>302</v>
      </c>
      <c r="D48" s="90" t="s">
        <v>327</v>
      </c>
      <c r="E48" s="147">
        <v>90000001024</v>
      </c>
      <c r="F48" s="151" t="s">
        <v>102</v>
      </c>
      <c r="G48" s="535"/>
      <c r="H48" s="168">
        <v>94</v>
      </c>
    </row>
    <row r="49" spans="1:30" s="150" customFormat="1" ht="17.25" customHeight="1" x14ac:dyDescent="0.2">
      <c r="A49" s="145" t="s">
        <v>100</v>
      </c>
      <c r="B49" s="146" t="s">
        <v>101</v>
      </c>
      <c r="C49" s="486">
        <v>302</v>
      </c>
      <c r="D49" s="90" t="s">
        <v>328</v>
      </c>
      <c r="E49" s="147">
        <v>90000001040</v>
      </c>
      <c r="F49" s="151" t="s">
        <v>102</v>
      </c>
      <c r="G49" s="535"/>
      <c r="H49" s="168">
        <v>38</v>
      </c>
    </row>
    <row r="50" spans="1:30" ht="17.25" customHeight="1" x14ac:dyDescent="0.2">
      <c r="A50" s="145" t="s">
        <v>100</v>
      </c>
      <c r="B50" s="146" t="s">
        <v>101</v>
      </c>
      <c r="C50" s="486">
        <v>302</v>
      </c>
      <c r="D50" s="90" t="s">
        <v>329</v>
      </c>
      <c r="E50" s="147">
        <v>90000001041</v>
      </c>
      <c r="F50" s="151" t="s">
        <v>102</v>
      </c>
      <c r="G50" s="535"/>
      <c r="H50" s="168">
        <v>994</v>
      </c>
    </row>
    <row r="51" spans="1:30" ht="17.25" customHeight="1" x14ac:dyDescent="0.2">
      <c r="A51" s="145" t="s">
        <v>100</v>
      </c>
      <c r="B51" s="146" t="s">
        <v>101</v>
      </c>
      <c r="C51" s="486">
        <v>302</v>
      </c>
      <c r="D51" s="90" t="s">
        <v>330</v>
      </c>
      <c r="E51" s="147">
        <v>90000001111</v>
      </c>
      <c r="F51" s="151" t="s">
        <v>102</v>
      </c>
      <c r="G51" s="535"/>
      <c r="H51" s="168">
        <v>1074</v>
      </c>
    </row>
    <row r="52" spans="1:30" ht="17.25" customHeight="1" x14ac:dyDescent="0.2">
      <c r="A52" s="145" t="s">
        <v>100</v>
      </c>
      <c r="B52" s="146" t="s">
        <v>101</v>
      </c>
      <c r="C52" s="486">
        <v>302</v>
      </c>
      <c r="D52" s="90" t="s">
        <v>331</v>
      </c>
      <c r="E52" s="147">
        <v>90000001112</v>
      </c>
      <c r="F52" s="151" t="s">
        <v>102</v>
      </c>
      <c r="G52" s="535"/>
      <c r="H52" s="168">
        <v>166</v>
      </c>
    </row>
    <row r="53" spans="1:30" ht="17.25" customHeight="1" x14ac:dyDescent="0.2">
      <c r="A53" s="145" t="s">
        <v>100</v>
      </c>
      <c r="B53" s="146" t="s">
        <v>101</v>
      </c>
      <c r="C53" s="486">
        <v>302</v>
      </c>
      <c r="D53" s="90" t="s">
        <v>332</v>
      </c>
      <c r="E53" s="147">
        <v>90000001135</v>
      </c>
      <c r="F53" s="151" t="s">
        <v>102</v>
      </c>
      <c r="G53" s="535"/>
      <c r="H53" s="168">
        <v>2071</v>
      </c>
    </row>
    <row r="54" spans="1:30" s="150" customFormat="1" ht="17.25" customHeight="1" x14ac:dyDescent="0.2">
      <c r="A54" s="145" t="s">
        <v>100</v>
      </c>
      <c r="B54" s="146" t="s">
        <v>101</v>
      </c>
      <c r="C54" s="486">
        <v>302</v>
      </c>
      <c r="D54" s="90" t="s">
        <v>333</v>
      </c>
      <c r="E54" s="147">
        <v>90000001136</v>
      </c>
      <c r="F54" s="151" t="s">
        <v>102</v>
      </c>
      <c r="G54" s="535"/>
      <c r="H54" s="168">
        <v>1030</v>
      </c>
    </row>
    <row r="55" spans="1:30" s="150" customFormat="1" ht="17.25" customHeight="1" x14ac:dyDescent="0.2">
      <c r="A55" s="145" t="s">
        <v>100</v>
      </c>
      <c r="B55" s="146" t="s">
        <v>101</v>
      </c>
      <c r="C55" s="486">
        <v>302</v>
      </c>
      <c r="D55" s="90" t="s">
        <v>334</v>
      </c>
      <c r="E55" s="147">
        <v>90000001137</v>
      </c>
      <c r="F55" s="151" t="s">
        <v>102</v>
      </c>
      <c r="G55" s="535"/>
      <c r="H55" s="168">
        <v>358</v>
      </c>
    </row>
    <row r="56" spans="1:30" s="150" customFormat="1" ht="17.25" customHeight="1" x14ac:dyDescent="0.2">
      <c r="A56" s="145" t="s">
        <v>100</v>
      </c>
      <c r="B56" s="146" t="s">
        <v>101</v>
      </c>
      <c r="C56" s="486">
        <v>302</v>
      </c>
      <c r="D56" s="90" t="s">
        <v>335</v>
      </c>
      <c r="E56" s="147">
        <v>90000001138</v>
      </c>
      <c r="F56" s="151" t="s">
        <v>102</v>
      </c>
      <c r="G56" s="535"/>
      <c r="H56" s="168">
        <v>595</v>
      </c>
    </row>
    <row r="57" spans="1:30" s="150" customFormat="1" ht="31.5" customHeight="1" thickBot="1" x14ac:dyDescent="0.25">
      <c r="A57" s="175" t="s">
        <v>100</v>
      </c>
      <c r="B57" s="176" t="s">
        <v>101</v>
      </c>
      <c r="C57" s="489">
        <v>302</v>
      </c>
      <c r="D57" s="472" t="s">
        <v>336</v>
      </c>
      <c r="E57" s="177">
        <v>90000001140</v>
      </c>
      <c r="F57" s="178" t="s">
        <v>102</v>
      </c>
      <c r="G57" s="537"/>
      <c r="H57" s="179">
        <v>2196</v>
      </c>
    </row>
    <row r="58" spans="1:30" ht="17.25" customHeight="1" thickTop="1" thickBot="1" x14ac:dyDescent="0.25">
      <c r="D58" s="97"/>
      <c r="H58" s="94" t="s">
        <v>2</v>
      </c>
    </row>
    <row r="59" spans="1:30" s="232" customFormat="1" ht="36.950000000000003" customHeight="1" thickTop="1" thickBot="1" x14ac:dyDescent="0.25">
      <c r="A59" s="214" t="s">
        <v>3</v>
      </c>
      <c r="B59" s="215" t="s">
        <v>4</v>
      </c>
      <c r="C59" s="216" t="s">
        <v>5</v>
      </c>
      <c r="D59" s="216"/>
      <c r="E59" s="216" t="s">
        <v>99</v>
      </c>
      <c r="F59" s="217" t="s">
        <v>6</v>
      </c>
      <c r="G59" s="274" t="s">
        <v>471</v>
      </c>
      <c r="H59" s="218" t="s">
        <v>395</v>
      </c>
      <c r="I59" s="24"/>
      <c r="J59" s="24"/>
      <c r="K59" s="24"/>
      <c r="L59" s="24"/>
      <c r="M59" s="24"/>
      <c r="N59" s="24"/>
      <c r="O59" s="24"/>
      <c r="P59" s="24"/>
      <c r="Q59" s="24"/>
      <c r="R59" s="24"/>
      <c r="S59" s="24"/>
      <c r="T59" s="24"/>
      <c r="U59" s="24"/>
      <c r="V59" s="24"/>
      <c r="W59" s="24"/>
      <c r="X59" s="24"/>
      <c r="Y59" s="24"/>
      <c r="Z59" s="24"/>
      <c r="AA59" s="24"/>
      <c r="AB59" s="24"/>
      <c r="AC59" s="24"/>
      <c r="AD59" s="24"/>
    </row>
    <row r="60" spans="1:30" s="150" customFormat="1" ht="17.25" customHeight="1" thickTop="1" x14ac:dyDescent="0.2">
      <c r="A60" s="145" t="s">
        <v>100</v>
      </c>
      <c r="B60" s="146" t="s">
        <v>101</v>
      </c>
      <c r="C60" s="486">
        <v>302</v>
      </c>
      <c r="D60" s="90" t="s">
        <v>337</v>
      </c>
      <c r="E60" s="147">
        <v>90000001153</v>
      </c>
      <c r="F60" s="151" t="s">
        <v>102</v>
      </c>
      <c r="G60" s="535"/>
      <c r="H60" s="168">
        <v>1132</v>
      </c>
    </row>
    <row r="61" spans="1:30" s="174" customFormat="1" ht="30.75" customHeight="1" x14ac:dyDescent="0.2">
      <c r="A61" s="169" t="s">
        <v>100</v>
      </c>
      <c r="B61" s="170" t="s">
        <v>101</v>
      </c>
      <c r="C61" s="486">
        <v>302</v>
      </c>
      <c r="D61" s="123" t="s">
        <v>338</v>
      </c>
      <c r="E61" s="171">
        <v>90000001154</v>
      </c>
      <c r="F61" s="172" t="s">
        <v>102</v>
      </c>
      <c r="G61" s="536"/>
      <c r="H61" s="173">
        <v>263</v>
      </c>
    </row>
    <row r="62" spans="1:30" s="150" customFormat="1" ht="17.25" customHeight="1" x14ac:dyDescent="0.2">
      <c r="A62" s="145" t="s">
        <v>100</v>
      </c>
      <c r="B62" s="146" t="s">
        <v>101</v>
      </c>
      <c r="C62" s="486">
        <v>302</v>
      </c>
      <c r="D62" s="90" t="s">
        <v>339</v>
      </c>
      <c r="E62" s="147">
        <v>90000001163</v>
      </c>
      <c r="F62" s="151" t="s">
        <v>102</v>
      </c>
      <c r="G62" s="535"/>
      <c r="H62" s="168">
        <v>69</v>
      </c>
    </row>
    <row r="63" spans="1:30" s="150" customFormat="1" ht="29.25" customHeight="1" x14ac:dyDescent="0.2">
      <c r="A63" s="145" t="s">
        <v>100</v>
      </c>
      <c r="B63" s="146" t="s">
        <v>101</v>
      </c>
      <c r="C63" s="486">
        <v>302</v>
      </c>
      <c r="D63" s="90" t="s">
        <v>340</v>
      </c>
      <c r="E63" s="147">
        <v>90000001174</v>
      </c>
      <c r="F63" s="151" t="s">
        <v>102</v>
      </c>
      <c r="G63" s="535"/>
      <c r="H63" s="168">
        <v>2094</v>
      </c>
      <c r="I63" s="180"/>
    </row>
    <row r="64" spans="1:30" s="150" customFormat="1" ht="18.95" customHeight="1" x14ac:dyDescent="0.2">
      <c r="A64" s="145" t="s">
        <v>100</v>
      </c>
      <c r="B64" s="146" t="s">
        <v>101</v>
      </c>
      <c r="C64" s="486">
        <v>302</v>
      </c>
      <c r="D64" s="90" t="s">
        <v>341</v>
      </c>
      <c r="E64" s="147">
        <v>90000001222</v>
      </c>
      <c r="F64" s="151" t="s">
        <v>102</v>
      </c>
      <c r="G64" s="535"/>
      <c r="H64" s="168">
        <v>33</v>
      </c>
    </row>
    <row r="65" spans="1:10" s="150" customFormat="1" ht="17.25" customHeight="1" x14ac:dyDescent="0.2">
      <c r="A65" s="145" t="s">
        <v>100</v>
      </c>
      <c r="B65" s="146" t="s">
        <v>101</v>
      </c>
      <c r="C65" s="486">
        <v>302</v>
      </c>
      <c r="D65" s="90" t="s">
        <v>342</v>
      </c>
      <c r="E65" s="147">
        <v>90000001223</v>
      </c>
      <c r="F65" s="151" t="s">
        <v>102</v>
      </c>
      <c r="G65" s="535"/>
      <c r="H65" s="168">
        <v>730</v>
      </c>
    </row>
    <row r="66" spans="1:10" s="150" customFormat="1" ht="17.25" customHeight="1" x14ac:dyDescent="0.2">
      <c r="A66" s="145" t="s">
        <v>100</v>
      </c>
      <c r="B66" s="146" t="s">
        <v>101</v>
      </c>
      <c r="C66" s="486">
        <v>302</v>
      </c>
      <c r="D66" s="90" t="s">
        <v>343</v>
      </c>
      <c r="E66" s="147">
        <v>90000001311</v>
      </c>
      <c r="F66" s="151" t="s">
        <v>102</v>
      </c>
      <c r="G66" s="535"/>
      <c r="H66" s="168">
        <v>63</v>
      </c>
    </row>
    <row r="67" spans="1:10" s="150" customFormat="1" ht="17.25" customHeight="1" x14ac:dyDescent="0.2">
      <c r="A67" s="145" t="s">
        <v>100</v>
      </c>
      <c r="B67" s="146" t="s">
        <v>101</v>
      </c>
      <c r="C67" s="486">
        <v>302</v>
      </c>
      <c r="D67" s="90" t="s">
        <v>344</v>
      </c>
      <c r="E67" s="147">
        <v>90000001312</v>
      </c>
      <c r="F67" s="151" t="s">
        <v>102</v>
      </c>
      <c r="G67" s="535"/>
      <c r="H67" s="168">
        <v>25</v>
      </c>
    </row>
    <row r="68" spans="1:10" s="150" customFormat="1" ht="17.25" customHeight="1" x14ac:dyDescent="0.2">
      <c r="A68" s="145" t="s">
        <v>100</v>
      </c>
      <c r="B68" s="146" t="s">
        <v>101</v>
      </c>
      <c r="C68" s="486">
        <v>302</v>
      </c>
      <c r="D68" s="90" t="s">
        <v>345</v>
      </c>
      <c r="E68" s="147">
        <v>90000001313</v>
      </c>
      <c r="F68" s="151" t="s">
        <v>102</v>
      </c>
      <c r="G68" s="535"/>
      <c r="H68" s="168">
        <v>46</v>
      </c>
    </row>
    <row r="69" spans="1:10" s="150" customFormat="1" ht="16.5" customHeight="1" x14ac:dyDescent="0.2">
      <c r="A69" s="145" t="s">
        <v>100</v>
      </c>
      <c r="B69" s="146" t="s">
        <v>101</v>
      </c>
      <c r="C69" s="486">
        <v>302</v>
      </c>
      <c r="D69" s="90" t="s">
        <v>346</v>
      </c>
      <c r="E69" s="147">
        <v>90000001354</v>
      </c>
      <c r="F69" s="151" t="s">
        <v>102</v>
      </c>
      <c r="G69" s="535"/>
      <c r="H69" s="168">
        <v>6</v>
      </c>
      <c r="I69" s="180"/>
      <c r="J69" s="180"/>
    </row>
    <row r="70" spans="1:10" s="150" customFormat="1" ht="17.25" customHeight="1" x14ac:dyDescent="0.2">
      <c r="A70" s="145" t="s">
        <v>100</v>
      </c>
      <c r="B70" s="146" t="s">
        <v>101</v>
      </c>
      <c r="C70" s="486">
        <v>302</v>
      </c>
      <c r="D70" s="90" t="s">
        <v>347</v>
      </c>
      <c r="E70" s="147">
        <v>90000001016</v>
      </c>
      <c r="F70" s="151" t="s">
        <v>102</v>
      </c>
      <c r="G70" s="535"/>
      <c r="H70" s="168">
        <v>285</v>
      </c>
      <c r="I70" s="417">
        <v>353</v>
      </c>
      <c r="J70" s="150">
        <f>0.8*I70</f>
        <v>282.40000000000003</v>
      </c>
    </row>
    <row r="71" spans="1:10" s="150" customFormat="1" ht="17.25" customHeight="1" x14ac:dyDescent="0.2">
      <c r="A71" s="145" t="s">
        <v>100</v>
      </c>
      <c r="B71" s="146" t="s">
        <v>101</v>
      </c>
      <c r="C71" s="486">
        <v>302</v>
      </c>
      <c r="D71" s="90" t="s">
        <v>348</v>
      </c>
      <c r="E71" s="147">
        <v>90000001017</v>
      </c>
      <c r="F71" s="151" t="s">
        <v>102</v>
      </c>
      <c r="G71" s="535"/>
      <c r="H71" s="168">
        <v>639</v>
      </c>
      <c r="I71" s="417">
        <v>824</v>
      </c>
      <c r="J71" s="150">
        <f t="shared" ref="J71:J82" si="0">0.8*I71</f>
        <v>659.2</v>
      </c>
    </row>
    <row r="72" spans="1:10" s="150" customFormat="1" ht="17.25" customHeight="1" x14ac:dyDescent="0.2">
      <c r="A72" s="145" t="s">
        <v>100</v>
      </c>
      <c r="B72" s="146" t="s">
        <v>101</v>
      </c>
      <c r="C72" s="486">
        <v>302</v>
      </c>
      <c r="D72" s="90" t="s">
        <v>349</v>
      </c>
      <c r="E72" s="147">
        <v>90000001106</v>
      </c>
      <c r="F72" s="151" t="s">
        <v>102</v>
      </c>
      <c r="G72" s="535"/>
      <c r="H72" s="168">
        <v>506</v>
      </c>
      <c r="I72" s="417">
        <v>621</v>
      </c>
      <c r="J72" s="150">
        <f t="shared" si="0"/>
        <v>496.8</v>
      </c>
    </row>
    <row r="73" spans="1:10" s="150" customFormat="1" ht="17.25" customHeight="1" x14ac:dyDescent="0.2">
      <c r="A73" s="145" t="s">
        <v>100</v>
      </c>
      <c r="B73" s="146" t="s">
        <v>101</v>
      </c>
      <c r="C73" s="486">
        <v>302</v>
      </c>
      <c r="D73" s="90" t="s">
        <v>350</v>
      </c>
      <c r="E73" s="147">
        <v>90000001125</v>
      </c>
      <c r="F73" s="151" t="s">
        <v>102</v>
      </c>
      <c r="G73" s="535"/>
      <c r="H73" s="168">
        <v>474</v>
      </c>
      <c r="I73" s="417">
        <v>580</v>
      </c>
      <c r="J73" s="150">
        <f t="shared" si="0"/>
        <v>464</v>
      </c>
    </row>
    <row r="74" spans="1:10" s="150" customFormat="1" ht="17.25" customHeight="1" x14ac:dyDescent="0.2">
      <c r="A74" s="145" t="s">
        <v>100</v>
      </c>
      <c r="B74" s="146" t="s">
        <v>101</v>
      </c>
      <c r="C74" s="486">
        <v>302</v>
      </c>
      <c r="D74" s="90" t="s">
        <v>351</v>
      </c>
      <c r="E74" s="147">
        <v>90000001126</v>
      </c>
      <c r="F74" s="151" t="s">
        <v>102</v>
      </c>
      <c r="G74" s="535"/>
      <c r="H74" s="168">
        <v>248</v>
      </c>
      <c r="I74" s="417">
        <v>310</v>
      </c>
      <c r="J74" s="150">
        <f t="shared" si="0"/>
        <v>248</v>
      </c>
    </row>
    <row r="75" spans="1:10" s="150" customFormat="1" ht="32.25" customHeight="1" x14ac:dyDescent="0.2">
      <c r="A75" s="145" t="s">
        <v>100</v>
      </c>
      <c r="B75" s="146" t="s">
        <v>101</v>
      </c>
      <c r="C75" s="486">
        <v>302</v>
      </c>
      <c r="D75" s="90" t="s">
        <v>352</v>
      </c>
      <c r="E75" s="147">
        <v>90000001127</v>
      </c>
      <c r="F75" s="151" t="s">
        <v>102</v>
      </c>
      <c r="G75" s="535"/>
      <c r="H75" s="168">
        <v>1426</v>
      </c>
      <c r="I75" s="417">
        <v>1623</v>
      </c>
      <c r="J75" s="150">
        <f t="shared" si="0"/>
        <v>1298.4000000000001</v>
      </c>
    </row>
    <row r="76" spans="1:10" s="150" customFormat="1" ht="17.25" customHeight="1" x14ac:dyDescent="0.2">
      <c r="A76" s="145" t="s">
        <v>100</v>
      </c>
      <c r="B76" s="146" t="s">
        <v>101</v>
      </c>
      <c r="C76" s="486">
        <v>302</v>
      </c>
      <c r="D76" s="90" t="s">
        <v>353</v>
      </c>
      <c r="E76" s="147">
        <v>90000001151</v>
      </c>
      <c r="F76" s="151" t="s">
        <v>102</v>
      </c>
      <c r="G76" s="535"/>
      <c r="H76" s="168">
        <v>54</v>
      </c>
      <c r="I76" s="417">
        <v>63</v>
      </c>
      <c r="J76" s="150">
        <f t="shared" si="0"/>
        <v>50.400000000000006</v>
      </c>
    </row>
    <row r="77" spans="1:10" s="150" customFormat="1" ht="17.25" customHeight="1" x14ac:dyDescent="0.2">
      <c r="A77" s="145" t="s">
        <v>100</v>
      </c>
      <c r="B77" s="146" t="s">
        <v>101</v>
      </c>
      <c r="C77" s="486">
        <v>302</v>
      </c>
      <c r="D77" s="90" t="s">
        <v>354</v>
      </c>
      <c r="E77" s="147">
        <v>90000001161</v>
      </c>
      <c r="F77" s="151" t="s">
        <v>102</v>
      </c>
      <c r="G77" s="535"/>
      <c r="H77" s="168">
        <v>35</v>
      </c>
      <c r="I77" s="417">
        <v>45</v>
      </c>
      <c r="J77" s="150">
        <f t="shared" si="0"/>
        <v>36</v>
      </c>
    </row>
    <row r="78" spans="1:10" s="150" customFormat="1" ht="27.75" customHeight="1" x14ac:dyDescent="0.2">
      <c r="A78" s="145" t="s">
        <v>100</v>
      </c>
      <c r="B78" s="146" t="s">
        <v>101</v>
      </c>
      <c r="C78" s="486">
        <v>302</v>
      </c>
      <c r="D78" s="90" t="s">
        <v>355</v>
      </c>
      <c r="E78" s="147">
        <v>90000001212</v>
      </c>
      <c r="F78" s="151" t="s">
        <v>102</v>
      </c>
      <c r="G78" s="535"/>
      <c r="H78" s="168">
        <v>188</v>
      </c>
      <c r="I78" s="417">
        <v>235</v>
      </c>
      <c r="J78" s="150">
        <f t="shared" si="0"/>
        <v>188</v>
      </c>
    </row>
    <row r="79" spans="1:10" s="150" customFormat="1" ht="17.25" customHeight="1" x14ac:dyDescent="0.2">
      <c r="A79" s="145" t="s">
        <v>100</v>
      </c>
      <c r="B79" s="146" t="s">
        <v>101</v>
      </c>
      <c r="C79" s="486">
        <v>302</v>
      </c>
      <c r="D79" s="90" t="s">
        <v>356</v>
      </c>
      <c r="E79" s="147">
        <v>90000001305</v>
      </c>
      <c r="F79" s="151" t="s">
        <v>102</v>
      </c>
      <c r="G79" s="535"/>
      <c r="H79" s="168">
        <v>4</v>
      </c>
      <c r="I79" s="417">
        <v>5</v>
      </c>
      <c r="J79" s="150">
        <f t="shared" si="0"/>
        <v>4</v>
      </c>
    </row>
    <row r="80" spans="1:10" s="150" customFormat="1" ht="17.25" customHeight="1" x14ac:dyDescent="0.2">
      <c r="A80" s="145" t="s">
        <v>100</v>
      </c>
      <c r="B80" s="146" t="s">
        <v>101</v>
      </c>
      <c r="C80" s="486">
        <v>302</v>
      </c>
      <c r="D80" s="90" t="s">
        <v>357</v>
      </c>
      <c r="E80" s="147">
        <v>90000001401</v>
      </c>
      <c r="F80" s="151" t="s">
        <v>102</v>
      </c>
      <c r="G80" s="535"/>
      <c r="H80" s="168">
        <v>169</v>
      </c>
      <c r="I80" s="417">
        <v>211</v>
      </c>
      <c r="J80" s="150">
        <f t="shared" si="0"/>
        <v>168.8</v>
      </c>
    </row>
    <row r="81" spans="1:10" s="150" customFormat="1" ht="17.25" customHeight="1" x14ac:dyDescent="0.2">
      <c r="A81" s="145" t="s">
        <v>100</v>
      </c>
      <c r="B81" s="146" t="s">
        <v>101</v>
      </c>
      <c r="C81" s="486">
        <v>302</v>
      </c>
      <c r="D81" s="473" t="s">
        <v>358</v>
      </c>
      <c r="E81" s="147">
        <v>90000001402</v>
      </c>
      <c r="F81" s="151" t="s">
        <v>102</v>
      </c>
      <c r="G81" s="535"/>
      <c r="H81" s="168">
        <v>23</v>
      </c>
      <c r="I81" s="417">
        <v>29</v>
      </c>
      <c r="J81" s="150">
        <f t="shared" si="0"/>
        <v>23.200000000000003</v>
      </c>
    </row>
    <row r="82" spans="1:10" s="174" customFormat="1" ht="27" customHeight="1" x14ac:dyDescent="0.2">
      <c r="A82" s="169" t="s">
        <v>100</v>
      </c>
      <c r="B82" s="170" t="s">
        <v>101</v>
      </c>
      <c r="C82" s="486">
        <v>302</v>
      </c>
      <c r="D82" s="123" t="s">
        <v>359</v>
      </c>
      <c r="E82" s="171">
        <v>90000001465</v>
      </c>
      <c r="F82" s="172" t="s">
        <v>102</v>
      </c>
      <c r="G82" s="536"/>
      <c r="H82" s="173">
        <v>112</v>
      </c>
      <c r="I82" s="418">
        <v>405</v>
      </c>
      <c r="J82" s="150">
        <f t="shared" si="0"/>
        <v>324</v>
      </c>
    </row>
    <row r="83" spans="1:10" s="150" customFormat="1" ht="15" customHeight="1" x14ac:dyDescent="0.2">
      <c r="A83" s="145" t="s">
        <v>100</v>
      </c>
      <c r="B83" s="146" t="s">
        <v>101</v>
      </c>
      <c r="C83" s="486">
        <v>302</v>
      </c>
      <c r="D83" s="90" t="s">
        <v>360</v>
      </c>
      <c r="E83" s="147">
        <v>90000001036</v>
      </c>
      <c r="F83" s="151" t="s">
        <v>102</v>
      </c>
      <c r="G83" s="535"/>
      <c r="H83" s="168">
        <v>471</v>
      </c>
    </row>
    <row r="84" spans="1:10" s="150" customFormat="1" ht="16.5" customHeight="1" x14ac:dyDescent="0.2">
      <c r="A84" s="145" t="s">
        <v>100</v>
      </c>
      <c r="B84" s="146" t="s">
        <v>101</v>
      </c>
      <c r="C84" s="486">
        <v>302</v>
      </c>
      <c r="D84" s="90" t="s">
        <v>361</v>
      </c>
      <c r="E84" s="147">
        <v>90000001037</v>
      </c>
      <c r="F84" s="151" t="s">
        <v>102</v>
      </c>
      <c r="G84" s="535"/>
      <c r="H84" s="168">
        <v>15</v>
      </c>
    </row>
    <row r="85" spans="1:10" s="150" customFormat="1" ht="28.5" customHeight="1" x14ac:dyDescent="0.2">
      <c r="A85" s="145" t="s">
        <v>100</v>
      </c>
      <c r="B85" s="146" t="s">
        <v>101</v>
      </c>
      <c r="C85" s="486">
        <v>302</v>
      </c>
      <c r="D85" s="90" t="s">
        <v>362</v>
      </c>
      <c r="E85" s="147">
        <v>90000001038</v>
      </c>
      <c r="F85" s="151" t="s">
        <v>102</v>
      </c>
      <c r="G85" s="535"/>
      <c r="H85" s="168">
        <v>258</v>
      </c>
    </row>
    <row r="86" spans="1:10" s="150" customFormat="1" ht="17.25" customHeight="1" x14ac:dyDescent="0.2">
      <c r="A86" s="145" t="s">
        <v>100</v>
      </c>
      <c r="B86" s="146" t="s">
        <v>101</v>
      </c>
      <c r="C86" s="486">
        <v>302</v>
      </c>
      <c r="D86" s="90" t="s">
        <v>363</v>
      </c>
      <c r="E86" s="147">
        <v>90000001108</v>
      </c>
      <c r="F86" s="151" t="s">
        <v>102</v>
      </c>
      <c r="G86" s="535"/>
      <c r="H86" s="168">
        <v>318</v>
      </c>
    </row>
    <row r="87" spans="1:10" s="150" customFormat="1" ht="17.25" customHeight="1" x14ac:dyDescent="0.2">
      <c r="A87" s="145" t="s">
        <v>100</v>
      </c>
      <c r="B87" s="146" t="s">
        <v>101</v>
      </c>
      <c r="C87" s="486">
        <v>302</v>
      </c>
      <c r="D87" s="90" t="s">
        <v>364</v>
      </c>
      <c r="E87" s="147">
        <v>90000001109</v>
      </c>
      <c r="F87" s="151" t="s">
        <v>102</v>
      </c>
      <c r="G87" s="535"/>
      <c r="H87" s="168">
        <v>668</v>
      </c>
    </row>
    <row r="88" spans="1:10" s="150" customFormat="1" ht="17.25" customHeight="1" x14ac:dyDescent="0.2">
      <c r="A88" s="145" t="s">
        <v>100</v>
      </c>
      <c r="B88" s="146" t="s">
        <v>101</v>
      </c>
      <c r="C88" s="486">
        <v>302</v>
      </c>
      <c r="D88" s="90" t="s">
        <v>365</v>
      </c>
      <c r="E88" s="147">
        <v>90000001110</v>
      </c>
      <c r="F88" s="151" t="s">
        <v>102</v>
      </c>
      <c r="G88" s="535"/>
      <c r="H88" s="168">
        <v>620</v>
      </c>
    </row>
    <row r="89" spans="1:10" s="150" customFormat="1" ht="17.25" customHeight="1" x14ac:dyDescent="0.2">
      <c r="A89" s="145" t="s">
        <v>100</v>
      </c>
      <c r="B89" s="146" t="s">
        <v>101</v>
      </c>
      <c r="C89" s="486">
        <v>302</v>
      </c>
      <c r="D89" s="90" t="s">
        <v>366</v>
      </c>
      <c r="E89" s="147">
        <v>90000001128</v>
      </c>
      <c r="F89" s="151" t="s">
        <v>102</v>
      </c>
      <c r="G89" s="535"/>
      <c r="H89" s="168">
        <v>1146</v>
      </c>
    </row>
    <row r="90" spans="1:10" s="150" customFormat="1" ht="17.25" customHeight="1" x14ac:dyDescent="0.2">
      <c r="A90" s="145" t="s">
        <v>100</v>
      </c>
      <c r="B90" s="146" t="s">
        <v>101</v>
      </c>
      <c r="C90" s="486">
        <v>302</v>
      </c>
      <c r="D90" s="90" t="s">
        <v>367</v>
      </c>
      <c r="E90" s="147">
        <v>90000001129</v>
      </c>
      <c r="F90" s="151" t="s">
        <v>102</v>
      </c>
      <c r="G90" s="535"/>
      <c r="H90" s="168">
        <v>145</v>
      </c>
    </row>
    <row r="91" spans="1:10" s="150" customFormat="1" ht="17.25" customHeight="1" x14ac:dyDescent="0.2">
      <c r="A91" s="145" t="s">
        <v>100</v>
      </c>
      <c r="B91" s="146" t="s">
        <v>101</v>
      </c>
      <c r="C91" s="486">
        <v>302</v>
      </c>
      <c r="D91" s="90" t="s">
        <v>368</v>
      </c>
      <c r="E91" s="147">
        <v>90000001130</v>
      </c>
      <c r="F91" s="151" t="s">
        <v>102</v>
      </c>
      <c r="G91" s="535"/>
      <c r="H91" s="168">
        <v>696</v>
      </c>
    </row>
    <row r="92" spans="1:10" s="150" customFormat="1" ht="17.25" customHeight="1" x14ac:dyDescent="0.2">
      <c r="A92" s="145" t="s">
        <v>100</v>
      </c>
      <c r="B92" s="146" t="s">
        <v>101</v>
      </c>
      <c r="C92" s="486">
        <v>302</v>
      </c>
      <c r="D92" s="90" t="s">
        <v>369</v>
      </c>
      <c r="E92" s="147">
        <v>90000001131</v>
      </c>
      <c r="F92" s="151" t="s">
        <v>102</v>
      </c>
      <c r="G92" s="535"/>
      <c r="H92" s="168">
        <v>771</v>
      </c>
    </row>
    <row r="93" spans="1:10" s="150" customFormat="1" ht="17.25" customHeight="1" x14ac:dyDescent="0.2">
      <c r="A93" s="145" t="s">
        <v>100</v>
      </c>
      <c r="B93" s="146" t="s">
        <v>101</v>
      </c>
      <c r="C93" s="486">
        <v>302</v>
      </c>
      <c r="D93" s="90" t="s">
        <v>370</v>
      </c>
      <c r="E93" s="147">
        <v>90000001132</v>
      </c>
      <c r="F93" s="151" t="s">
        <v>102</v>
      </c>
      <c r="G93" s="535"/>
      <c r="H93" s="168">
        <v>721</v>
      </c>
    </row>
    <row r="94" spans="1:10" s="174" customFormat="1" ht="30.75" customHeight="1" x14ac:dyDescent="0.2">
      <c r="A94" s="169" t="s">
        <v>100</v>
      </c>
      <c r="B94" s="170" t="s">
        <v>101</v>
      </c>
      <c r="C94" s="486">
        <v>302</v>
      </c>
      <c r="D94" s="122" t="s">
        <v>371</v>
      </c>
      <c r="E94" s="171">
        <v>90000001133</v>
      </c>
      <c r="F94" s="172" t="s">
        <v>102</v>
      </c>
      <c r="G94" s="536"/>
      <c r="H94" s="173">
        <v>395</v>
      </c>
    </row>
    <row r="95" spans="1:10" s="150" customFormat="1" ht="17.25" customHeight="1" x14ac:dyDescent="0.2">
      <c r="A95" s="145" t="s">
        <v>100</v>
      </c>
      <c r="B95" s="146" t="s">
        <v>101</v>
      </c>
      <c r="C95" s="486">
        <v>302</v>
      </c>
      <c r="D95" s="90" t="s">
        <v>372</v>
      </c>
      <c r="E95" s="147">
        <v>90000001134</v>
      </c>
      <c r="F95" s="151" t="s">
        <v>102</v>
      </c>
      <c r="G95" s="535"/>
      <c r="H95" s="168">
        <v>1138</v>
      </c>
    </row>
    <row r="96" spans="1:10" s="174" customFormat="1" ht="24" customHeight="1" x14ac:dyDescent="0.2">
      <c r="A96" s="169" t="s">
        <v>100</v>
      </c>
      <c r="B96" s="170" t="s">
        <v>101</v>
      </c>
      <c r="C96" s="486">
        <v>302</v>
      </c>
      <c r="D96" s="123" t="s">
        <v>373</v>
      </c>
      <c r="E96" s="171">
        <v>90000001152</v>
      </c>
      <c r="F96" s="172" t="s">
        <v>102</v>
      </c>
      <c r="G96" s="536"/>
      <c r="H96" s="173">
        <v>457</v>
      </c>
    </row>
    <row r="97" spans="1:10" s="150" customFormat="1" ht="17.25" customHeight="1" x14ac:dyDescent="0.2">
      <c r="A97" s="145" t="s">
        <v>100</v>
      </c>
      <c r="B97" s="146" t="s">
        <v>101</v>
      </c>
      <c r="C97" s="486">
        <v>302</v>
      </c>
      <c r="D97" s="90" t="s">
        <v>374</v>
      </c>
      <c r="E97" s="147">
        <v>90000001162</v>
      </c>
      <c r="F97" s="151" t="s">
        <v>102</v>
      </c>
      <c r="G97" s="535"/>
      <c r="H97" s="168">
        <v>105</v>
      </c>
    </row>
    <row r="98" spans="1:10" s="174" customFormat="1" ht="24.75" customHeight="1" x14ac:dyDescent="0.2">
      <c r="A98" s="169" t="s">
        <v>100</v>
      </c>
      <c r="B98" s="170" t="s">
        <v>101</v>
      </c>
      <c r="C98" s="486">
        <v>302</v>
      </c>
      <c r="D98" s="123" t="s">
        <v>375</v>
      </c>
      <c r="E98" s="171">
        <v>90000001171</v>
      </c>
      <c r="F98" s="172" t="s">
        <v>102</v>
      </c>
      <c r="G98" s="536"/>
      <c r="H98" s="173">
        <v>391</v>
      </c>
    </row>
    <row r="99" spans="1:10" s="150" customFormat="1" ht="17.25" customHeight="1" x14ac:dyDescent="0.2">
      <c r="A99" s="145" t="s">
        <v>100</v>
      </c>
      <c r="B99" s="146" t="s">
        <v>101</v>
      </c>
      <c r="C99" s="486">
        <v>302</v>
      </c>
      <c r="D99" s="90" t="s">
        <v>376</v>
      </c>
      <c r="E99" s="147">
        <v>90000001173</v>
      </c>
      <c r="F99" s="151" t="s">
        <v>102</v>
      </c>
      <c r="G99" s="535"/>
      <c r="H99" s="168">
        <v>3406</v>
      </c>
    </row>
    <row r="100" spans="1:10" ht="17.25" customHeight="1" x14ac:dyDescent="0.2">
      <c r="A100" s="145" t="s">
        <v>100</v>
      </c>
      <c r="B100" s="146" t="s">
        <v>101</v>
      </c>
      <c r="C100" s="486">
        <v>302</v>
      </c>
      <c r="D100" s="90" t="s">
        <v>377</v>
      </c>
      <c r="E100" s="147">
        <v>90000001216</v>
      </c>
      <c r="F100" s="151" t="s">
        <v>102</v>
      </c>
      <c r="G100" s="535"/>
      <c r="H100" s="168">
        <v>166</v>
      </c>
    </row>
    <row r="101" spans="1:10" ht="17.25" customHeight="1" x14ac:dyDescent="0.2">
      <c r="A101" s="145" t="s">
        <v>100</v>
      </c>
      <c r="B101" s="146" t="s">
        <v>101</v>
      </c>
      <c r="C101" s="486">
        <v>302</v>
      </c>
      <c r="D101" s="90" t="s">
        <v>378</v>
      </c>
      <c r="E101" s="147">
        <v>90000001218</v>
      </c>
      <c r="F101" s="151" t="s">
        <v>102</v>
      </c>
      <c r="G101" s="535"/>
      <c r="H101" s="168">
        <v>305</v>
      </c>
    </row>
    <row r="102" spans="1:10" ht="17.25" customHeight="1" x14ac:dyDescent="0.2">
      <c r="A102" s="145" t="s">
        <v>100</v>
      </c>
      <c r="B102" s="146" t="s">
        <v>101</v>
      </c>
      <c r="C102" s="486">
        <v>302</v>
      </c>
      <c r="D102" s="90" t="s">
        <v>379</v>
      </c>
      <c r="E102" s="147">
        <v>90000001307</v>
      </c>
      <c r="F102" s="151" t="s">
        <v>102</v>
      </c>
      <c r="G102" s="535"/>
      <c r="H102" s="168">
        <v>6</v>
      </c>
    </row>
    <row r="103" spans="1:10" ht="17.25" customHeight="1" x14ac:dyDescent="0.2">
      <c r="A103" s="145" t="s">
        <v>100</v>
      </c>
      <c r="B103" s="146" t="s">
        <v>101</v>
      </c>
      <c r="C103" s="486">
        <v>302</v>
      </c>
      <c r="D103" s="90" t="s">
        <v>380</v>
      </c>
      <c r="E103" s="147">
        <v>90000001309</v>
      </c>
      <c r="F103" s="151" t="s">
        <v>102</v>
      </c>
      <c r="G103" s="535"/>
      <c r="H103" s="168">
        <v>150</v>
      </c>
    </row>
    <row r="104" spans="1:10" ht="17.25" customHeight="1" x14ac:dyDescent="0.2">
      <c r="A104" s="145" t="s">
        <v>100</v>
      </c>
      <c r="B104" s="146" t="s">
        <v>101</v>
      </c>
      <c r="C104" s="486">
        <v>302</v>
      </c>
      <c r="D104" s="90" t="s">
        <v>381</v>
      </c>
      <c r="E104" s="147">
        <v>90000001310</v>
      </c>
      <c r="F104" s="151" t="s">
        <v>102</v>
      </c>
      <c r="G104" s="535"/>
      <c r="H104" s="168">
        <v>15</v>
      </c>
    </row>
    <row r="105" spans="1:10" s="150" customFormat="1" ht="17.25" customHeight="1" x14ac:dyDescent="0.2">
      <c r="A105" s="145" t="s">
        <v>100</v>
      </c>
      <c r="B105" s="146" t="s">
        <v>101</v>
      </c>
      <c r="C105" s="486">
        <v>302</v>
      </c>
      <c r="D105" s="90" t="s">
        <v>382</v>
      </c>
      <c r="E105" s="147">
        <v>90000001353</v>
      </c>
      <c r="F105" s="151" t="s">
        <v>102</v>
      </c>
      <c r="G105" s="535"/>
      <c r="H105" s="168">
        <v>32</v>
      </c>
    </row>
    <row r="106" spans="1:10" s="150" customFormat="1" ht="17.25" customHeight="1" x14ac:dyDescent="0.2">
      <c r="A106" s="145" t="s">
        <v>100</v>
      </c>
      <c r="B106" s="146" t="s">
        <v>101</v>
      </c>
      <c r="C106" s="486">
        <v>302</v>
      </c>
      <c r="D106" s="90" t="s">
        <v>383</v>
      </c>
      <c r="E106" s="147">
        <v>90000001403</v>
      </c>
      <c r="F106" s="151" t="s">
        <v>102</v>
      </c>
      <c r="G106" s="535"/>
      <c r="H106" s="168">
        <v>70</v>
      </c>
    </row>
    <row r="107" spans="1:10" s="150" customFormat="1" ht="29.25" customHeight="1" x14ac:dyDescent="0.2">
      <c r="A107" s="145" t="s">
        <v>100</v>
      </c>
      <c r="B107" s="146" t="s">
        <v>101</v>
      </c>
      <c r="C107" s="486">
        <v>302</v>
      </c>
      <c r="D107" s="90" t="s">
        <v>384</v>
      </c>
      <c r="E107" s="147">
        <v>90000001404</v>
      </c>
      <c r="F107" s="151" t="s">
        <v>102</v>
      </c>
      <c r="G107" s="535"/>
      <c r="H107" s="168">
        <v>158</v>
      </c>
    </row>
    <row r="108" spans="1:10" s="150" customFormat="1" ht="17.25" customHeight="1" x14ac:dyDescent="0.2">
      <c r="A108" s="145" t="s">
        <v>100</v>
      </c>
      <c r="B108" s="146" t="s">
        <v>101</v>
      </c>
      <c r="C108" s="486">
        <v>302</v>
      </c>
      <c r="D108" s="90" t="s">
        <v>385</v>
      </c>
      <c r="E108" s="147">
        <v>90000001405</v>
      </c>
      <c r="F108" s="151" t="s">
        <v>102</v>
      </c>
      <c r="G108" s="535"/>
      <c r="H108" s="168">
        <v>10</v>
      </c>
      <c r="I108" s="180"/>
    </row>
    <row r="109" spans="1:10" s="174" customFormat="1" ht="25.5" customHeight="1" x14ac:dyDescent="0.2">
      <c r="A109" s="169" t="s">
        <v>100</v>
      </c>
      <c r="B109" s="170" t="s">
        <v>101</v>
      </c>
      <c r="C109" s="486">
        <v>302</v>
      </c>
      <c r="D109" s="123" t="s">
        <v>386</v>
      </c>
      <c r="E109" s="171">
        <v>90000001025</v>
      </c>
      <c r="F109" s="172" t="s">
        <v>102</v>
      </c>
      <c r="G109" s="536"/>
      <c r="H109" s="173">
        <v>2</v>
      </c>
      <c r="I109" s="418">
        <v>3</v>
      </c>
      <c r="J109" s="174">
        <f>0.8*I109</f>
        <v>2.4000000000000004</v>
      </c>
    </row>
    <row r="110" spans="1:10" s="150" customFormat="1" ht="16.5" customHeight="1" x14ac:dyDescent="0.2">
      <c r="A110" s="145" t="s">
        <v>100</v>
      </c>
      <c r="B110" s="146" t="s">
        <v>101</v>
      </c>
      <c r="C110" s="486">
        <v>302</v>
      </c>
      <c r="D110" s="90" t="s">
        <v>387</v>
      </c>
      <c r="E110" s="147">
        <v>90000001043</v>
      </c>
      <c r="F110" s="151" t="s">
        <v>102</v>
      </c>
      <c r="G110" s="535"/>
      <c r="H110" s="168">
        <v>238</v>
      </c>
      <c r="I110" s="417">
        <v>285</v>
      </c>
      <c r="J110" s="174">
        <f t="shared" ref="J110:J117" si="1">0.8*I110</f>
        <v>228</v>
      </c>
    </row>
    <row r="111" spans="1:10" s="150" customFormat="1" ht="16.5" customHeight="1" thickBot="1" x14ac:dyDescent="0.25">
      <c r="A111" s="175" t="s">
        <v>100</v>
      </c>
      <c r="B111" s="176" t="s">
        <v>101</v>
      </c>
      <c r="C111" s="489">
        <v>302</v>
      </c>
      <c r="D111" s="472" t="s">
        <v>388</v>
      </c>
      <c r="E111" s="177">
        <v>90000001113</v>
      </c>
      <c r="F111" s="178" t="s">
        <v>102</v>
      </c>
      <c r="G111" s="537"/>
      <c r="H111" s="179">
        <v>759</v>
      </c>
      <c r="I111" s="417">
        <v>905</v>
      </c>
      <c r="J111" s="174">
        <f t="shared" si="1"/>
        <v>724</v>
      </c>
    </row>
    <row r="112" spans="1:10" ht="21" customHeight="1" thickTop="1" thickBot="1" x14ac:dyDescent="0.25">
      <c r="A112" s="98"/>
      <c r="B112" s="98"/>
      <c r="C112" s="491"/>
      <c r="D112" s="97"/>
      <c r="E112" s="99"/>
      <c r="H112" s="100" t="s">
        <v>2</v>
      </c>
      <c r="I112" s="419"/>
      <c r="J112" s="419"/>
    </row>
    <row r="113" spans="1:30" s="232" customFormat="1" ht="37.5" customHeight="1" thickTop="1" thickBot="1" x14ac:dyDescent="0.25">
      <c r="A113" s="214" t="s">
        <v>3</v>
      </c>
      <c r="B113" s="215" t="s">
        <v>4</v>
      </c>
      <c r="C113" s="216" t="s">
        <v>5</v>
      </c>
      <c r="D113" s="216"/>
      <c r="E113" s="216" t="s">
        <v>99</v>
      </c>
      <c r="F113" s="217" t="s">
        <v>6</v>
      </c>
      <c r="G113" s="544" t="s">
        <v>471</v>
      </c>
      <c r="H113" s="218" t="s">
        <v>395</v>
      </c>
      <c r="I113" s="419"/>
      <c r="J113" s="419"/>
      <c r="K113" s="24"/>
      <c r="L113" s="24"/>
      <c r="M113" s="24"/>
      <c r="N113" s="24"/>
      <c r="O113" s="24"/>
      <c r="P113" s="24"/>
      <c r="Q113" s="24"/>
      <c r="R113" s="24"/>
      <c r="S113" s="24"/>
      <c r="T113" s="24"/>
      <c r="U113" s="24"/>
      <c r="V113" s="24"/>
      <c r="W113" s="24"/>
      <c r="X113" s="24"/>
      <c r="Y113" s="24"/>
      <c r="Z113" s="24"/>
      <c r="AA113" s="24"/>
      <c r="AB113" s="24"/>
      <c r="AC113" s="24"/>
      <c r="AD113" s="24"/>
    </row>
    <row r="114" spans="1:30" s="150" customFormat="1" ht="29.25" customHeight="1" thickTop="1" x14ac:dyDescent="0.2">
      <c r="A114" s="145" t="s">
        <v>100</v>
      </c>
      <c r="B114" s="146" t="s">
        <v>101</v>
      </c>
      <c r="C114" s="486">
        <v>302</v>
      </c>
      <c r="D114" s="90" t="s">
        <v>389</v>
      </c>
      <c r="E114" s="147">
        <v>90000001142</v>
      </c>
      <c r="F114" s="151" t="s">
        <v>102</v>
      </c>
      <c r="G114" s="543"/>
      <c r="H114" s="168">
        <v>1880</v>
      </c>
      <c r="I114" s="417">
        <v>1857</v>
      </c>
      <c r="J114" s="174">
        <f t="shared" si="1"/>
        <v>1485.6000000000001</v>
      </c>
    </row>
    <row r="115" spans="1:30" s="150" customFormat="1" ht="27.75" customHeight="1" x14ac:dyDescent="0.2">
      <c r="A115" s="145" t="s">
        <v>100</v>
      </c>
      <c r="B115" s="146" t="s">
        <v>101</v>
      </c>
      <c r="C115" s="486">
        <v>302</v>
      </c>
      <c r="D115" s="90" t="s">
        <v>390</v>
      </c>
      <c r="E115" s="147">
        <v>90000001175</v>
      </c>
      <c r="F115" s="151" t="s">
        <v>102</v>
      </c>
      <c r="G115" s="535"/>
      <c r="H115" s="168">
        <v>376</v>
      </c>
      <c r="I115" s="417">
        <v>471</v>
      </c>
      <c r="J115" s="174">
        <f t="shared" si="1"/>
        <v>376.8</v>
      </c>
    </row>
    <row r="116" spans="1:30" s="150" customFormat="1" ht="17.25" customHeight="1" x14ac:dyDescent="0.2">
      <c r="A116" s="145" t="s">
        <v>100</v>
      </c>
      <c r="B116" s="146" t="s">
        <v>101</v>
      </c>
      <c r="C116" s="486">
        <v>302</v>
      </c>
      <c r="D116" s="90" t="s">
        <v>115</v>
      </c>
      <c r="E116" s="147">
        <v>90000001225</v>
      </c>
      <c r="F116" s="151" t="s">
        <v>102</v>
      </c>
      <c r="G116" s="535"/>
      <c r="H116" s="168">
        <v>443</v>
      </c>
      <c r="I116" s="417">
        <v>625</v>
      </c>
      <c r="J116" s="174">
        <f t="shared" si="1"/>
        <v>500</v>
      </c>
    </row>
    <row r="117" spans="1:30" s="150" customFormat="1" ht="21" customHeight="1" x14ac:dyDescent="0.2">
      <c r="A117" s="145" t="s">
        <v>100</v>
      </c>
      <c r="B117" s="146" t="s">
        <v>101</v>
      </c>
      <c r="C117" s="486">
        <v>302</v>
      </c>
      <c r="D117" s="90" t="s">
        <v>391</v>
      </c>
      <c r="E117" s="147">
        <v>90000001226</v>
      </c>
      <c r="F117" s="151" t="s">
        <v>102</v>
      </c>
      <c r="G117" s="535"/>
      <c r="H117" s="168">
        <v>2652</v>
      </c>
      <c r="I117" s="417">
        <v>3028</v>
      </c>
      <c r="J117" s="174">
        <f t="shared" si="1"/>
        <v>2422.4</v>
      </c>
    </row>
    <row r="118" spans="1:30" s="150" customFormat="1" ht="27" customHeight="1" x14ac:dyDescent="0.2">
      <c r="A118" s="145" t="s">
        <v>100</v>
      </c>
      <c r="B118" s="146" t="s">
        <v>101</v>
      </c>
      <c r="C118" s="486">
        <v>302</v>
      </c>
      <c r="D118" s="90" t="s">
        <v>392</v>
      </c>
      <c r="E118" s="147">
        <v>90000001314</v>
      </c>
      <c r="F118" s="151" t="s">
        <v>102</v>
      </c>
      <c r="G118" s="535"/>
      <c r="H118" s="168">
        <v>20</v>
      </c>
      <c r="I118" s="417">
        <v>21</v>
      </c>
      <c r="J118" s="174">
        <f t="shared" ref="J118:J120" si="2">0.8*I118</f>
        <v>16.8</v>
      </c>
    </row>
    <row r="119" spans="1:30" s="150" customFormat="1" ht="32.25" customHeight="1" x14ac:dyDescent="0.2">
      <c r="A119" s="145" t="s">
        <v>100</v>
      </c>
      <c r="B119" s="146" t="s">
        <v>101</v>
      </c>
      <c r="C119" s="486">
        <v>302</v>
      </c>
      <c r="D119" s="90" t="s">
        <v>393</v>
      </c>
      <c r="E119" s="147">
        <v>90000001315</v>
      </c>
      <c r="F119" s="151" t="s">
        <v>102</v>
      </c>
      <c r="G119" s="535"/>
      <c r="H119" s="168">
        <v>6</v>
      </c>
      <c r="I119" s="417">
        <v>22</v>
      </c>
      <c r="J119" s="174">
        <f t="shared" si="2"/>
        <v>17.600000000000001</v>
      </c>
    </row>
    <row r="120" spans="1:30" s="150" customFormat="1" ht="17.25" customHeight="1" thickBot="1" x14ac:dyDescent="0.25">
      <c r="A120" s="175" t="s">
        <v>100</v>
      </c>
      <c r="B120" s="176" t="s">
        <v>101</v>
      </c>
      <c r="C120" s="489">
        <v>302</v>
      </c>
      <c r="D120" s="472" t="s">
        <v>116</v>
      </c>
      <c r="E120" s="177">
        <v>90000001407</v>
      </c>
      <c r="F120" s="178" t="s">
        <v>102</v>
      </c>
      <c r="G120" s="537"/>
      <c r="H120" s="179">
        <v>48</v>
      </c>
      <c r="I120" s="417">
        <v>60</v>
      </c>
      <c r="J120" s="174">
        <f t="shared" si="2"/>
        <v>48</v>
      </c>
    </row>
    <row r="121" spans="1:30" s="224" customFormat="1" ht="17.25" customHeight="1" thickTop="1" thickBot="1" x14ac:dyDescent="0.3">
      <c r="A121" s="219" t="s">
        <v>436</v>
      </c>
      <c r="B121" s="220"/>
      <c r="C121" s="492"/>
      <c r="D121" s="474"/>
      <c r="E121" s="221"/>
      <c r="F121" s="222"/>
      <c r="G121" s="542">
        <v>57632</v>
      </c>
      <c r="H121" s="542">
        <f>SUM(H10:H120)</f>
        <v>64034</v>
      </c>
      <c r="I121" s="27" t="e">
        <f>H120+H119+H118+H117+H116+H115+H114+H111+H110+H109+H108+H107+H106+H105+H104+H103+H102+H101+H100+H99+H98+H97+H96+H95+H94+H93+H92+H91+H90+H89+H88+H87+H86+H85+H84+H83+H82+H81+H80+H79+H78+H77+H76+H75+H74+H73+H72+H71+H70+H69+H68+H67+H66+H65+H64+H63+H62+H61+H60+H57+H56+H55+H54+H53+H52+H51+H50+H49+H48+H47+H46+H45+H44+H43+H42+H41+H40+H39+H38+H37+H36+H35+H34+H33+H32+H31+H30+H29+H28+H27+H26+H25+H24+H23+H22+H21+H20+H19+H18+H17+H16+H15+H14+#REF!+H12+H11+H10+#REF!+#REF!</f>
        <v>#REF!</v>
      </c>
      <c r="J121" s="26"/>
      <c r="K121" s="26"/>
      <c r="L121" s="26"/>
      <c r="M121" s="26"/>
      <c r="N121" s="26"/>
      <c r="O121" s="26"/>
      <c r="P121" s="26"/>
      <c r="Q121" s="26"/>
      <c r="R121" s="26"/>
      <c r="S121" s="26"/>
      <c r="T121" s="26"/>
      <c r="U121" s="26"/>
      <c r="V121" s="26"/>
      <c r="W121" s="26"/>
      <c r="X121" s="26"/>
      <c r="Y121" s="26"/>
      <c r="Z121" s="26"/>
      <c r="AA121" s="26"/>
      <c r="AB121" s="26"/>
      <c r="AC121" s="26"/>
      <c r="AD121" s="26"/>
    </row>
    <row r="122" spans="1:30" ht="17.25" hidden="1" customHeight="1" thickTop="1" x14ac:dyDescent="0.25">
      <c r="A122" s="49" t="s">
        <v>158</v>
      </c>
      <c r="B122" s="131"/>
      <c r="C122" s="493"/>
      <c r="D122" s="475"/>
      <c r="E122" s="132"/>
      <c r="F122" s="133"/>
      <c r="G122" s="538"/>
      <c r="H122" s="199"/>
    </row>
    <row r="123" spans="1:30" s="150" customFormat="1" ht="17.25" hidden="1" customHeight="1" thickTop="1" x14ac:dyDescent="0.2">
      <c r="A123" s="181">
        <v>6172</v>
      </c>
      <c r="B123" s="146">
        <v>2122</v>
      </c>
      <c r="C123" s="486">
        <v>10</v>
      </c>
      <c r="D123" s="90" t="s">
        <v>138</v>
      </c>
      <c r="E123" s="147">
        <v>90000001012</v>
      </c>
      <c r="F123" s="151" t="s">
        <v>102</v>
      </c>
      <c r="G123" s="535"/>
      <c r="H123" s="168">
        <v>0</v>
      </c>
      <c r="I123" s="180"/>
    </row>
    <row r="124" spans="1:30" s="150" customFormat="1" ht="17.25" hidden="1" customHeight="1" x14ac:dyDescent="0.2">
      <c r="A124" s="181">
        <v>6172</v>
      </c>
      <c r="B124" s="146">
        <v>2122</v>
      </c>
      <c r="C124" s="486">
        <v>10</v>
      </c>
      <c r="D124" s="90" t="s">
        <v>139</v>
      </c>
      <c r="E124" s="147">
        <v>90000001137</v>
      </c>
      <c r="F124" s="151" t="s">
        <v>102</v>
      </c>
      <c r="G124" s="535"/>
      <c r="H124" s="168"/>
      <c r="I124" s="180"/>
    </row>
    <row r="125" spans="1:30" s="150" customFormat="1" ht="17.25" hidden="1" customHeight="1" x14ac:dyDescent="0.2">
      <c r="A125" s="181">
        <v>6172</v>
      </c>
      <c r="B125" s="146">
        <v>2122</v>
      </c>
      <c r="C125" s="486">
        <v>10</v>
      </c>
      <c r="D125" s="91" t="s">
        <v>113</v>
      </c>
      <c r="E125" s="147">
        <v>90000001102</v>
      </c>
      <c r="F125" s="151" t="s">
        <v>102</v>
      </c>
      <c r="G125" s="535"/>
      <c r="H125" s="168"/>
      <c r="I125" s="180"/>
    </row>
    <row r="126" spans="1:30" s="150" customFormat="1" ht="17.25" hidden="1" customHeight="1" x14ac:dyDescent="0.2">
      <c r="A126" s="181">
        <v>6172</v>
      </c>
      <c r="B126" s="146">
        <v>2122</v>
      </c>
      <c r="C126" s="486">
        <v>10</v>
      </c>
      <c r="D126" s="90" t="s">
        <v>140</v>
      </c>
      <c r="E126" s="147">
        <v>90000001104</v>
      </c>
      <c r="F126" s="151" t="s">
        <v>102</v>
      </c>
      <c r="G126" s="535"/>
      <c r="H126" s="168"/>
      <c r="I126" s="180"/>
    </row>
    <row r="127" spans="1:30" s="150" customFormat="1" ht="17.25" hidden="1" customHeight="1" x14ac:dyDescent="0.2">
      <c r="A127" s="181">
        <v>6172</v>
      </c>
      <c r="B127" s="146">
        <v>2122</v>
      </c>
      <c r="C127" s="486">
        <v>10</v>
      </c>
      <c r="D127" s="90" t="s">
        <v>141</v>
      </c>
      <c r="E127" s="147">
        <v>90000001015</v>
      </c>
      <c r="F127" s="151" t="s">
        <v>102</v>
      </c>
      <c r="G127" s="535"/>
      <c r="H127" s="168"/>
      <c r="I127" s="180"/>
    </row>
    <row r="128" spans="1:30" s="150" customFormat="1" ht="24" hidden="1" customHeight="1" thickBot="1" x14ac:dyDescent="0.25">
      <c r="A128" s="181">
        <v>6172</v>
      </c>
      <c r="B128" s="146">
        <v>2122</v>
      </c>
      <c r="C128" s="486">
        <v>10</v>
      </c>
      <c r="D128" s="90" t="s">
        <v>142</v>
      </c>
      <c r="E128" s="147">
        <v>90000001101</v>
      </c>
      <c r="F128" s="151" t="s">
        <v>102</v>
      </c>
      <c r="G128" s="535"/>
      <c r="H128" s="168"/>
      <c r="I128" s="180"/>
    </row>
    <row r="129" spans="1:9" s="150" customFormat="1" ht="24" hidden="1" customHeight="1" thickTop="1" thickBot="1" x14ac:dyDescent="0.25">
      <c r="A129" s="181">
        <v>6172</v>
      </c>
      <c r="B129" s="146">
        <v>2122</v>
      </c>
      <c r="C129" s="486">
        <v>10</v>
      </c>
      <c r="D129" s="90" t="s">
        <v>143</v>
      </c>
      <c r="E129" s="147">
        <v>90000001171</v>
      </c>
      <c r="F129" s="151" t="s">
        <v>102</v>
      </c>
      <c r="G129" s="535"/>
      <c r="H129" s="168"/>
      <c r="I129" s="180"/>
    </row>
    <row r="130" spans="1:9" s="150" customFormat="1" ht="17.25" hidden="1" customHeight="1" thickTop="1" x14ac:dyDescent="0.2">
      <c r="A130" s="181">
        <v>6172</v>
      </c>
      <c r="B130" s="146">
        <v>2122</v>
      </c>
      <c r="C130" s="486">
        <v>10</v>
      </c>
      <c r="D130" s="90" t="s">
        <v>144</v>
      </c>
      <c r="E130" s="147">
        <v>90000001465</v>
      </c>
      <c r="F130" s="151" t="s">
        <v>102</v>
      </c>
      <c r="G130" s="535"/>
      <c r="H130" s="168"/>
      <c r="I130" s="180"/>
    </row>
    <row r="131" spans="1:9" s="150" customFormat="1" ht="17.25" hidden="1" customHeight="1" x14ac:dyDescent="0.2">
      <c r="A131" s="181">
        <v>6172</v>
      </c>
      <c r="B131" s="146">
        <v>2122</v>
      </c>
      <c r="C131" s="486">
        <v>10</v>
      </c>
      <c r="D131" s="90" t="s">
        <v>114</v>
      </c>
      <c r="E131" s="147">
        <v>90000001135</v>
      </c>
      <c r="F131" s="151" t="s">
        <v>102</v>
      </c>
      <c r="G131" s="535"/>
      <c r="H131" s="168"/>
      <c r="I131" s="180"/>
    </row>
    <row r="132" spans="1:9" s="150" customFormat="1" ht="17.25" hidden="1" customHeight="1" x14ac:dyDescent="0.2">
      <c r="A132" s="181">
        <v>6172</v>
      </c>
      <c r="B132" s="146">
        <v>2122</v>
      </c>
      <c r="C132" s="486">
        <v>10</v>
      </c>
      <c r="D132" s="90" t="s">
        <v>145</v>
      </c>
      <c r="E132" s="147">
        <v>90000001140</v>
      </c>
      <c r="F132" s="151" t="s">
        <v>102</v>
      </c>
      <c r="G132" s="535"/>
      <c r="H132" s="168"/>
      <c r="I132" s="180"/>
    </row>
    <row r="133" spans="1:9" s="150" customFormat="1" ht="17.25" hidden="1" customHeight="1" x14ac:dyDescent="0.2">
      <c r="A133" s="181">
        <v>6172</v>
      </c>
      <c r="B133" s="146">
        <v>2122</v>
      </c>
      <c r="C133" s="486">
        <v>10</v>
      </c>
      <c r="D133" s="90" t="s">
        <v>146</v>
      </c>
      <c r="E133" s="147">
        <v>90000001113</v>
      </c>
      <c r="F133" s="151" t="s">
        <v>102</v>
      </c>
      <c r="G133" s="535"/>
      <c r="H133" s="168"/>
      <c r="I133" s="180"/>
    </row>
    <row r="134" spans="1:9" s="150" customFormat="1" ht="17.25" hidden="1" customHeight="1" x14ac:dyDescent="0.2">
      <c r="A134" s="181">
        <v>6172</v>
      </c>
      <c r="B134" s="146">
        <v>2122</v>
      </c>
      <c r="C134" s="486">
        <v>10</v>
      </c>
      <c r="D134" s="90" t="s">
        <v>147</v>
      </c>
      <c r="E134" s="147">
        <v>90000001120</v>
      </c>
      <c r="F134" s="151" t="s">
        <v>102</v>
      </c>
      <c r="G134" s="535"/>
      <c r="H134" s="168"/>
      <c r="I134" s="180"/>
    </row>
    <row r="135" spans="1:9" s="150" customFormat="1" ht="17.25" hidden="1" customHeight="1" x14ac:dyDescent="0.2">
      <c r="A135" s="181">
        <v>6172</v>
      </c>
      <c r="B135" s="146">
        <v>2122</v>
      </c>
      <c r="C135" s="486">
        <v>10</v>
      </c>
      <c r="D135" s="90" t="s">
        <v>148</v>
      </c>
      <c r="E135" s="147">
        <v>90000001200</v>
      </c>
      <c r="F135" s="151" t="s">
        <v>102</v>
      </c>
      <c r="G135" s="535"/>
      <c r="H135" s="168"/>
      <c r="I135" s="180"/>
    </row>
    <row r="136" spans="1:9" s="150" customFormat="1" ht="17.25" hidden="1" customHeight="1" x14ac:dyDescent="0.2">
      <c r="A136" s="181">
        <v>6172</v>
      </c>
      <c r="B136" s="146">
        <v>2122</v>
      </c>
      <c r="C136" s="486">
        <v>10</v>
      </c>
      <c r="D136" s="90" t="s">
        <v>149</v>
      </c>
      <c r="E136" s="147">
        <v>90000001123</v>
      </c>
      <c r="F136" s="151" t="s">
        <v>102</v>
      </c>
      <c r="G136" s="535"/>
      <c r="H136" s="168"/>
      <c r="I136" s="180"/>
    </row>
    <row r="137" spans="1:9" s="150" customFormat="1" ht="17.25" hidden="1" customHeight="1" x14ac:dyDescent="0.2">
      <c r="A137" s="181">
        <v>6172</v>
      </c>
      <c r="B137" s="146">
        <v>2122</v>
      </c>
      <c r="C137" s="486">
        <v>10</v>
      </c>
      <c r="D137" s="90" t="s">
        <v>150</v>
      </c>
      <c r="E137" s="147">
        <v>90000001302</v>
      </c>
      <c r="F137" s="151" t="s">
        <v>102</v>
      </c>
      <c r="G137" s="535"/>
      <c r="H137" s="168"/>
      <c r="I137" s="180"/>
    </row>
    <row r="138" spans="1:9" s="150" customFormat="1" ht="17.25" hidden="1" customHeight="1" thickBot="1" x14ac:dyDescent="0.25">
      <c r="A138" s="181">
        <v>6172</v>
      </c>
      <c r="B138" s="146">
        <v>2122</v>
      </c>
      <c r="C138" s="486">
        <v>10</v>
      </c>
      <c r="D138" s="90" t="s">
        <v>151</v>
      </c>
      <c r="E138" s="147">
        <v>90000001103</v>
      </c>
      <c r="F138" s="151" t="s">
        <v>102</v>
      </c>
      <c r="G138" s="535"/>
      <c r="H138" s="168"/>
      <c r="I138" s="180"/>
    </row>
    <row r="139" spans="1:9" s="150" customFormat="1" ht="17.25" hidden="1" customHeight="1" thickTop="1" thickBot="1" x14ac:dyDescent="0.25">
      <c r="A139" s="181">
        <v>6172</v>
      </c>
      <c r="B139" s="146">
        <v>2122</v>
      </c>
      <c r="C139" s="486">
        <v>10</v>
      </c>
      <c r="D139" s="90" t="s">
        <v>152</v>
      </c>
      <c r="E139" s="147">
        <v>90000001204</v>
      </c>
      <c r="F139" s="151" t="s">
        <v>102</v>
      </c>
      <c r="G139" s="535"/>
      <c r="H139" s="168"/>
      <c r="I139" s="180"/>
    </row>
    <row r="140" spans="1:9" s="150" customFormat="1" ht="17.25" hidden="1" customHeight="1" thickTop="1" x14ac:dyDescent="0.2">
      <c r="A140" s="181">
        <v>6172</v>
      </c>
      <c r="B140" s="146">
        <v>2122</v>
      </c>
      <c r="C140" s="486">
        <v>10</v>
      </c>
      <c r="D140" s="90" t="s">
        <v>153</v>
      </c>
      <c r="E140" s="147">
        <v>90000001216</v>
      </c>
      <c r="F140" s="151" t="s">
        <v>102</v>
      </c>
      <c r="G140" s="535"/>
      <c r="H140" s="168"/>
      <c r="I140" s="180"/>
    </row>
    <row r="141" spans="1:9" s="150" customFormat="1" ht="17.25" hidden="1" customHeight="1" thickBot="1" x14ac:dyDescent="0.25">
      <c r="A141" s="181">
        <v>6172</v>
      </c>
      <c r="B141" s="146">
        <v>2122</v>
      </c>
      <c r="C141" s="486">
        <v>10</v>
      </c>
      <c r="D141" s="90" t="s">
        <v>154</v>
      </c>
      <c r="E141" s="147">
        <v>90000001133</v>
      </c>
      <c r="F141" s="151" t="s">
        <v>102</v>
      </c>
      <c r="G141" s="535"/>
      <c r="H141" s="168"/>
      <c r="I141" s="180"/>
    </row>
    <row r="142" spans="1:9" s="150" customFormat="1" ht="17.25" hidden="1" customHeight="1" thickTop="1" thickBot="1" x14ac:dyDescent="0.25">
      <c r="A142" s="181">
        <v>6172</v>
      </c>
      <c r="B142" s="146">
        <v>2122</v>
      </c>
      <c r="C142" s="486">
        <v>10</v>
      </c>
      <c r="D142" s="90" t="s">
        <v>155</v>
      </c>
      <c r="E142" s="147">
        <v>90000001132</v>
      </c>
      <c r="F142" s="151" t="s">
        <v>102</v>
      </c>
      <c r="G142" s="535"/>
      <c r="H142" s="168"/>
      <c r="I142" s="180"/>
    </row>
    <row r="143" spans="1:9" s="150" customFormat="1" ht="17.25" hidden="1" customHeight="1" thickTop="1" x14ac:dyDescent="0.2">
      <c r="A143" s="181">
        <v>6172</v>
      </c>
      <c r="B143" s="146">
        <v>2122</v>
      </c>
      <c r="C143" s="486">
        <v>10</v>
      </c>
      <c r="D143" s="90" t="s">
        <v>156</v>
      </c>
      <c r="E143" s="147">
        <v>90000001402</v>
      </c>
      <c r="F143" s="151" t="s">
        <v>102</v>
      </c>
      <c r="G143" s="535"/>
      <c r="H143" s="168"/>
      <c r="I143" s="180"/>
    </row>
    <row r="144" spans="1:9" s="150" customFormat="1" ht="17.25" hidden="1" customHeight="1" x14ac:dyDescent="0.2">
      <c r="A144" s="181">
        <v>6172</v>
      </c>
      <c r="B144" s="146">
        <v>2122</v>
      </c>
      <c r="C144" s="486">
        <v>10</v>
      </c>
      <c r="D144" s="90" t="s">
        <v>183</v>
      </c>
      <c r="E144" s="147">
        <v>90000001174</v>
      </c>
      <c r="F144" s="151" t="s">
        <v>102</v>
      </c>
      <c r="G144" s="535"/>
      <c r="H144" s="168"/>
      <c r="I144" s="180"/>
    </row>
    <row r="145" spans="1:30" s="150" customFormat="1" ht="17.25" hidden="1" customHeight="1" x14ac:dyDescent="0.2">
      <c r="A145" s="183">
        <v>6172</v>
      </c>
      <c r="B145" s="176">
        <v>2122</v>
      </c>
      <c r="C145" s="489">
        <v>10</v>
      </c>
      <c r="D145" s="472" t="s">
        <v>157</v>
      </c>
      <c r="E145" s="177">
        <v>90000001223</v>
      </c>
      <c r="F145" s="178" t="s">
        <v>102</v>
      </c>
      <c r="G145" s="537"/>
      <c r="H145" s="179"/>
      <c r="I145" s="180"/>
    </row>
    <row r="146" spans="1:30" s="26" customFormat="1" ht="17.25" hidden="1" customHeight="1" x14ac:dyDescent="0.25">
      <c r="A146" s="138" t="s">
        <v>106</v>
      </c>
      <c r="B146" s="139"/>
      <c r="C146" s="494"/>
      <c r="D146" s="476"/>
      <c r="E146" s="140"/>
      <c r="F146" s="141"/>
      <c r="G146" s="539"/>
      <c r="H146" s="48">
        <f>SUM(H123:H145)</f>
        <v>0</v>
      </c>
    </row>
    <row r="147" spans="1:30" ht="15.75" thickTop="1" x14ac:dyDescent="0.2">
      <c r="A147" s="49" t="s">
        <v>435</v>
      </c>
      <c r="B147" s="95"/>
      <c r="C147" s="488"/>
      <c r="D147" s="471"/>
      <c r="E147" s="96"/>
      <c r="F147" s="47"/>
      <c r="G147" s="534"/>
      <c r="H147" s="541"/>
    </row>
    <row r="148" spans="1:30" s="150" customFormat="1" ht="17.25" customHeight="1" thickBot="1" x14ac:dyDescent="0.25">
      <c r="A148" s="500">
        <v>6172</v>
      </c>
      <c r="B148" s="501">
        <v>2122</v>
      </c>
      <c r="C148" s="486">
        <v>10</v>
      </c>
      <c r="D148" s="91" t="s">
        <v>297</v>
      </c>
      <c r="E148" s="147">
        <v>90000001102</v>
      </c>
      <c r="F148" s="151" t="s">
        <v>102</v>
      </c>
      <c r="G148" s="535"/>
      <c r="H148" s="168">
        <v>460</v>
      </c>
    </row>
    <row r="149" spans="1:30" s="224" customFormat="1" ht="17.25" customHeight="1" thickTop="1" thickBot="1" x14ac:dyDescent="0.3">
      <c r="A149" s="225" t="s">
        <v>437</v>
      </c>
      <c r="B149" s="226"/>
      <c r="C149" s="495"/>
      <c r="D149" s="478"/>
      <c r="E149" s="227"/>
      <c r="F149" s="228"/>
      <c r="G149" s="540"/>
      <c r="H149" s="542">
        <f>SUM(H148)</f>
        <v>460</v>
      </c>
      <c r="I149" s="27" t="e">
        <f>H148+H147+H146+H145+H144+H143+H142+H139+H138+H137+H136+H135+H134+H133+H132+H131+H130+H129+H128+H127+H126+H125+H124+H123+H122+H121+H120+H119+H118+H117+H116+H115+H114+H113+H112+H111+H110+H109+H108+H107+H106+H105+H104+H103+H102+H101+H100+H99+H98+H97+H96+H95+H94+H93+H92+H91+H90+H89+H88+H85+H84+H83+H82+H81+H80+H79+H78+H77+H76+H75+H74+H73+H72+H71+H70+H69+H68+H67+H66+H65+H64+H63+H62+H61+H60+H59+H58+H57+H56+H55+H54+H53+H52+H51+H50+H49+H48+H47+H46+H45+H44+H43+H42+#REF!+H40+H39+H38+#REF!+#REF!</f>
        <v>#VALUE!</v>
      </c>
      <c r="J149" s="26"/>
      <c r="K149" s="26"/>
      <c r="L149" s="26"/>
      <c r="M149" s="26"/>
      <c r="N149" s="26"/>
      <c r="O149" s="26"/>
      <c r="P149" s="26"/>
      <c r="Q149" s="26"/>
      <c r="R149" s="26"/>
      <c r="S149" s="26"/>
      <c r="T149" s="26"/>
      <c r="U149" s="26"/>
      <c r="V149" s="26"/>
      <c r="W149" s="26"/>
      <c r="X149" s="26"/>
      <c r="Y149" s="26"/>
      <c r="Z149" s="26"/>
      <c r="AA149" s="26"/>
      <c r="AB149" s="26"/>
      <c r="AC149" s="26"/>
      <c r="AD149" s="26"/>
    </row>
    <row r="150" spans="1:30" ht="15.75" thickTop="1" x14ac:dyDescent="0.2">
      <c r="A150" s="49" t="s">
        <v>438</v>
      </c>
      <c r="B150" s="95"/>
      <c r="C150" s="488"/>
      <c r="D150" s="471"/>
      <c r="E150" s="96"/>
      <c r="F150" s="47"/>
      <c r="G150" s="534"/>
      <c r="H150" s="541"/>
    </row>
    <row r="151" spans="1:30" s="150" customFormat="1" ht="35.25" customHeight="1" thickBot="1" x14ac:dyDescent="0.25">
      <c r="A151" s="500">
        <v>6172</v>
      </c>
      <c r="B151" s="501">
        <v>2122</v>
      </c>
      <c r="C151" s="486">
        <v>306</v>
      </c>
      <c r="D151" s="472" t="s">
        <v>336</v>
      </c>
      <c r="E151" s="177">
        <v>90000001140</v>
      </c>
      <c r="F151" s="151" t="s">
        <v>102</v>
      </c>
      <c r="G151" s="151"/>
      <c r="H151" s="182">
        <v>255</v>
      </c>
    </row>
    <row r="152" spans="1:30" s="224" customFormat="1" ht="17.25" customHeight="1" thickTop="1" thickBot="1" x14ac:dyDescent="0.3">
      <c r="A152" s="225" t="s">
        <v>439</v>
      </c>
      <c r="B152" s="226"/>
      <c r="C152" s="495"/>
      <c r="D152" s="478"/>
      <c r="E152" s="227"/>
      <c r="F152" s="228"/>
      <c r="G152" s="228"/>
      <c r="H152" s="229">
        <f>SUM(H151)</f>
        <v>255</v>
      </c>
      <c r="I152" s="27" t="e">
        <f>H151+H150+H149+H148+H147+H146+H145+H142+H141+H140+H139+H138+H137+H136+H135+H134+H133+H132+H131+H130+H129+H128+H127+H126+H125+H124+H123+H122+H121+H120+H119+H118+H117+H116+H115+H114+H113+H112+H111+H110+H109+H108+H107+H106+H105+H104+H103+H102+H101+H100+H99+H98+H97+H96+H95+H94+H93+H92+H91+H88+H87+H86+H85+H84+H83+H82+H81+H80+H79+H78+H77+H76+H75+H74+H73+H72+H71+H70+H69+H68+H67+H66+H65+H64+H63+H62+H61+H60+H59+H58+H57+H56+H55+H54+H53+H52+H51+H50+H49+H48+H47+H46+H45+#REF!+H43+H42+H41+#REF!+#REF!</f>
        <v>#VALUE!</v>
      </c>
      <c r="J152" s="26"/>
      <c r="K152" s="26"/>
      <c r="L152" s="26"/>
      <c r="M152" s="26"/>
      <c r="N152" s="26"/>
      <c r="O152" s="26"/>
      <c r="P152" s="26"/>
      <c r="Q152" s="26"/>
      <c r="R152" s="26"/>
      <c r="S152" s="26"/>
      <c r="T152" s="26"/>
      <c r="U152" s="26"/>
      <c r="V152" s="26"/>
      <c r="W152" s="26"/>
      <c r="X152" s="26"/>
      <c r="Y152" s="26"/>
      <c r="Z152" s="26"/>
      <c r="AA152" s="26"/>
      <c r="AB152" s="26"/>
      <c r="AC152" s="26"/>
      <c r="AD152" s="26"/>
    </row>
    <row r="153" spans="1:30" ht="17.25" customHeight="1" thickTop="1" x14ac:dyDescent="0.2">
      <c r="A153" s="49" t="s">
        <v>159</v>
      </c>
      <c r="B153" s="95"/>
      <c r="C153" s="488"/>
      <c r="D153" s="471"/>
      <c r="E153" s="96"/>
      <c r="F153" s="47"/>
      <c r="G153" s="47"/>
      <c r="H153" s="121"/>
    </row>
    <row r="154" spans="1:30" ht="17.25" customHeight="1" x14ac:dyDescent="0.2">
      <c r="A154" s="145" t="s">
        <v>100</v>
      </c>
      <c r="B154" s="146" t="s">
        <v>101</v>
      </c>
      <c r="C154" s="486">
        <v>302</v>
      </c>
      <c r="D154" s="477" t="s">
        <v>117</v>
      </c>
      <c r="E154" s="147">
        <v>90000001600</v>
      </c>
      <c r="F154" s="151" t="s">
        <v>102</v>
      </c>
      <c r="G154" s="151"/>
      <c r="H154" s="182">
        <v>30311</v>
      </c>
    </row>
    <row r="155" spans="1:30" ht="32.25" customHeight="1" thickBot="1" x14ac:dyDescent="0.25">
      <c r="A155" s="181">
        <v>6172</v>
      </c>
      <c r="B155" s="146">
        <v>2122</v>
      </c>
      <c r="C155" s="486">
        <v>302</v>
      </c>
      <c r="D155" s="477" t="s">
        <v>394</v>
      </c>
      <c r="E155" s="147">
        <v>90000001599</v>
      </c>
      <c r="F155" s="151" t="s">
        <v>102</v>
      </c>
      <c r="G155" s="151"/>
      <c r="H155" s="182">
        <v>347</v>
      </c>
    </row>
    <row r="156" spans="1:30" s="224" customFormat="1" ht="17.25" customHeight="1" thickTop="1" thickBot="1" x14ac:dyDescent="0.3">
      <c r="A156" s="225" t="s">
        <v>107</v>
      </c>
      <c r="B156" s="226"/>
      <c r="C156" s="495"/>
      <c r="D156" s="478"/>
      <c r="E156" s="227"/>
      <c r="F156" s="228"/>
      <c r="G156" s="229">
        <v>25729</v>
      </c>
      <c r="H156" s="229">
        <f>SUM(H154:H155)</f>
        <v>30658</v>
      </c>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ht="17.25" customHeight="1" thickTop="1" x14ac:dyDescent="0.2">
      <c r="A157" s="49" t="s">
        <v>160</v>
      </c>
      <c r="B157" s="101"/>
      <c r="C157" s="488"/>
      <c r="D157" s="471"/>
      <c r="E157" s="354"/>
      <c r="F157" s="47"/>
      <c r="G157" s="47"/>
      <c r="H157" s="121"/>
    </row>
    <row r="158" spans="1:30" s="150" customFormat="1" ht="17.25" customHeight="1" x14ac:dyDescent="0.2">
      <c r="A158" s="145" t="s">
        <v>100</v>
      </c>
      <c r="B158" s="146" t="s">
        <v>101</v>
      </c>
      <c r="C158" s="486">
        <v>302</v>
      </c>
      <c r="D158" s="479" t="s">
        <v>396</v>
      </c>
      <c r="E158" s="193">
        <v>90000001601</v>
      </c>
      <c r="F158" s="151" t="s">
        <v>102</v>
      </c>
      <c r="G158" s="151"/>
      <c r="H158" s="182">
        <v>3260</v>
      </c>
    </row>
    <row r="159" spans="1:30" s="150" customFormat="1" ht="14.25" customHeight="1" x14ac:dyDescent="0.2">
      <c r="A159" s="145" t="s">
        <v>100</v>
      </c>
      <c r="B159" s="146" t="s">
        <v>101</v>
      </c>
      <c r="C159" s="486">
        <v>302</v>
      </c>
      <c r="D159" s="479" t="s">
        <v>444</v>
      </c>
      <c r="E159" s="193">
        <v>90000001602</v>
      </c>
      <c r="F159" s="151" t="s">
        <v>102</v>
      </c>
      <c r="G159" s="151"/>
      <c r="H159" s="182">
        <v>5502</v>
      </c>
    </row>
    <row r="160" spans="1:30" s="150" customFormat="1" ht="14.25" customHeight="1" x14ac:dyDescent="0.2">
      <c r="A160" s="145" t="str">
        <f>A163</f>
        <v>6172</v>
      </c>
      <c r="B160" s="146" t="str">
        <f>B163</f>
        <v>2122</v>
      </c>
      <c r="C160" s="486">
        <v>302</v>
      </c>
      <c r="D160" s="477" t="s">
        <v>398</v>
      </c>
      <c r="E160" s="193">
        <v>90000001603</v>
      </c>
      <c r="F160" s="151" t="s">
        <v>102</v>
      </c>
      <c r="G160" s="151"/>
      <c r="H160" s="182">
        <v>585</v>
      </c>
    </row>
    <row r="161" spans="1:30" s="150" customFormat="1" ht="25.5" x14ac:dyDescent="0.2">
      <c r="A161" s="145" t="str">
        <f>A164</f>
        <v>6172</v>
      </c>
      <c r="B161" s="146" t="str">
        <f>B164</f>
        <v>2122</v>
      </c>
      <c r="C161" s="486">
        <v>302</v>
      </c>
      <c r="D161" s="477" t="s">
        <v>399</v>
      </c>
      <c r="E161" s="193">
        <v>90000001604</v>
      </c>
      <c r="F161" s="151" t="s">
        <v>102</v>
      </c>
      <c r="G161" s="151"/>
      <c r="H161" s="182">
        <v>1060</v>
      </c>
    </row>
    <row r="162" spans="1:30" s="150" customFormat="1" ht="14.25" x14ac:dyDescent="0.2">
      <c r="A162" s="145" t="str">
        <f>A161</f>
        <v>6172</v>
      </c>
      <c r="B162" s="146" t="str">
        <f>B161</f>
        <v>2122</v>
      </c>
      <c r="C162" s="486">
        <v>302</v>
      </c>
      <c r="D162" s="477" t="s">
        <v>400</v>
      </c>
      <c r="E162" s="193">
        <v>90000001606</v>
      </c>
      <c r="F162" s="151" t="s">
        <v>102</v>
      </c>
      <c r="G162" s="151"/>
      <c r="H162" s="182">
        <v>1008</v>
      </c>
    </row>
    <row r="163" spans="1:30" s="150" customFormat="1" ht="17.25" customHeight="1" x14ac:dyDescent="0.2">
      <c r="A163" s="145" t="str">
        <f>A162</f>
        <v>6172</v>
      </c>
      <c r="B163" s="146" t="str">
        <f>B162</f>
        <v>2122</v>
      </c>
      <c r="C163" s="486">
        <v>302</v>
      </c>
      <c r="D163" s="477" t="s">
        <v>401</v>
      </c>
      <c r="E163" s="193">
        <v>90000001607</v>
      </c>
      <c r="F163" s="151" t="s">
        <v>102</v>
      </c>
      <c r="G163" s="151"/>
      <c r="H163" s="182">
        <v>719</v>
      </c>
    </row>
    <row r="164" spans="1:30" s="150" customFormat="1" ht="15" thickBot="1" x14ac:dyDescent="0.25">
      <c r="A164" s="145" t="s">
        <v>100</v>
      </c>
      <c r="B164" s="146" t="s">
        <v>101</v>
      </c>
      <c r="C164" s="486">
        <v>302</v>
      </c>
      <c r="D164" s="477" t="s">
        <v>402</v>
      </c>
      <c r="E164" s="193">
        <v>90000001608</v>
      </c>
      <c r="F164" s="151" t="s">
        <v>102</v>
      </c>
      <c r="G164" s="151"/>
      <c r="H164" s="182">
        <v>973</v>
      </c>
    </row>
    <row r="165" spans="1:30" s="231" customFormat="1" ht="18.75" customHeight="1" thickTop="1" thickBot="1" x14ac:dyDescent="0.3">
      <c r="A165" s="230" t="s">
        <v>108</v>
      </c>
      <c r="B165" s="226"/>
      <c r="C165" s="495"/>
      <c r="D165" s="478"/>
      <c r="E165" s="355"/>
      <c r="F165" s="228"/>
      <c r="G165" s="229">
        <v>15011</v>
      </c>
      <c r="H165" s="229">
        <f>SUM(H158:H164)</f>
        <v>13107</v>
      </c>
      <c r="I165" s="184"/>
      <c r="J165" s="356"/>
      <c r="K165" s="356"/>
      <c r="L165" s="356"/>
      <c r="M165" s="356"/>
      <c r="N165" s="356"/>
      <c r="O165" s="356"/>
      <c r="P165" s="356"/>
      <c r="Q165" s="356"/>
      <c r="R165" s="356"/>
      <c r="S165" s="356"/>
      <c r="T165" s="356"/>
      <c r="U165" s="356"/>
      <c r="V165" s="356"/>
      <c r="W165" s="356"/>
      <c r="X165" s="356"/>
      <c r="Y165" s="356"/>
      <c r="Z165" s="356"/>
      <c r="AA165" s="356"/>
      <c r="AB165" s="356"/>
      <c r="AC165" s="356"/>
      <c r="AD165" s="356"/>
    </row>
    <row r="166" spans="1:30" ht="15.75" thickTop="1" x14ac:dyDescent="0.2">
      <c r="A166" s="49" t="s">
        <v>161</v>
      </c>
      <c r="B166" s="101"/>
      <c r="C166" s="488"/>
      <c r="D166" s="471"/>
      <c r="E166" s="354"/>
      <c r="F166" s="47"/>
      <c r="G166" s="47"/>
      <c r="H166" s="121"/>
    </row>
    <row r="167" spans="1:30" s="150" customFormat="1" ht="17.25" customHeight="1" thickBot="1" x14ac:dyDescent="0.25">
      <c r="A167" s="145" t="s">
        <v>100</v>
      </c>
      <c r="B167" s="146" t="s">
        <v>101</v>
      </c>
      <c r="C167" s="486">
        <v>13</v>
      </c>
      <c r="D167" s="479" t="s">
        <v>397</v>
      </c>
      <c r="E167" s="193">
        <v>90000001602</v>
      </c>
      <c r="F167" s="151" t="s">
        <v>102</v>
      </c>
      <c r="G167" s="151"/>
      <c r="H167" s="182">
        <v>100</v>
      </c>
    </row>
    <row r="168" spans="1:30" s="231" customFormat="1" ht="17.25" customHeight="1" thickTop="1" thickBot="1" x14ac:dyDescent="0.3">
      <c r="A168" s="230" t="s">
        <v>108</v>
      </c>
      <c r="B168" s="226"/>
      <c r="C168" s="495"/>
      <c r="D168" s="478"/>
      <c r="E168" s="355"/>
      <c r="F168" s="228"/>
      <c r="G168" s="228"/>
      <c r="H168" s="229">
        <f>SUM(H167)</f>
        <v>100</v>
      </c>
      <c r="I168" s="356"/>
      <c r="J168" s="356"/>
      <c r="K168" s="356"/>
      <c r="L168" s="356"/>
      <c r="M168" s="356"/>
      <c r="N168" s="356"/>
      <c r="O168" s="356"/>
      <c r="P168" s="356"/>
      <c r="Q168" s="356"/>
      <c r="R168" s="356"/>
      <c r="S168" s="356"/>
      <c r="T168" s="356"/>
      <c r="U168" s="356"/>
      <c r="V168" s="356"/>
      <c r="W168" s="356"/>
      <c r="X168" s="356"/>
      <c r="Y168" s="356"/>
      <c r="Z168" s="356"/>
      <c r="AA168" s="356"/>
      <c r="AB168" s="356"/>
      <c r="AC168" s="356"/>
      <c r="AD168" s="356"/>
    </row>
    <row r="169" spans="1:30" s="137" customFormat="1" ht="17.25" customHeight="1" thickTop="1" x14ac:dyDescent="0.25">
      <c r="A169" s="49" t="s">
        <v>162</v>
      </c>
      <c r="B169" s="134"/>
      <c r="C169" s="496"/>
      <c r="D169" s="667" t="s">
        <v>163</v>
      </c>
      <c r="E169" s="668"/>
      <c r="F169" s="135"/>
      <c r="G169" s="135"/>
      <c r="H169" s="136"/>
    </row>
    <row r="170" spans="1:30" s="150" customFormat="1" ht="17.25" customHeight="1" x14ac:dyDescent="0.2">
      <c r="A170" s="145" t="str">
        <f>A160</f>
        <v>6172</v>
      </c>
      <c r="B170" s="146" t="str">
        <f>B160</f>
        <v>2122</v>
      </c>
      <c r="C170" s="486">
        <v>302</v>
      </c>
      <c r="D170" s="185" t="s">
        <v>403</v>
      </c>
      <c r="E170" s="193">
        <v>90000001631</v>
      </c>
      <c r="F170" s="151" t="s">
        <v>102</v>
      </c>
      <c r="G170" s="151"/>
      <c r="H170" s="182">
        <v>1054</v>
      </c>
    </row>
    <row r="171" spans="1:30" s="174" customFormat="1" ht="22.7" hidden="1" customHeight="1" x14ac:dyDescent="0.2">
      <c r="A171" s="169" t="str">
        <f t="shared" ref="A171:B181" si="3">A170</f>
        <v>6172</v>
      </c>
      <c r="B171" s="170" t="str">
        <f t="shared" si="3"/>
        <v>2122</v>
      </c>
      <c r="C171" s="486">
        <v>302</v>
      </c>
      <c r="D171" s="186" t="s">
        <v>404</v>
      </c>
      <c r="E171" s="357">
        <v>90000001632</v>
      </c>
      <c r="F171" s="172" t="s">
        <v>102</v>
      </c>
      <c r="G171" s="172"/>
      <c r="H171" s="182">
        <v>0</v>
      </c>
    </row>
    <row r="172" spans="1:30" s="150" customFormat="1" ht="17.25" customHeight="1" x14ac:dyDescent="0.2">
      <c r="A172" s="145" t="str">
        <f>A171</f>
        <v>6172</v>
      </c>
      <c r="B172" s="146" t="str">
        <f>B171</f>
        <v>2122</v>
      </c>
      <c r="C172" s="486">
        <v>302</v>
      </c>
      <c r="D172" s="185" t="s">
        <v>405</v>
      </c>
      <c r="E172" s="193">
        <v>90000001633</v>
      </c>
      <c r="F172" s="151" t="s">
        <v>102</v>
      </c>
      <c r="G172" s="151"/>
      <c r="H172" s="182">
        <v>827</v>
      </c>
    </row>
    <row r="173" spans="1:30" s="174" customFormat="1" ht="27.95" customHeight="1" x14ac:dyDescent="0.2">
      <c r="A173" s="169" t="str">
        <f t="shared" si="3"/>
        <v>6172</v>
      </c>
      <c r="B173" s="170" t="str">
        <f t="shared" si="3"/>
        <v>2122</v>
      </c>
      <c r="C173" s="486">
        <v>302</v>
      </c>
      <c r="D173" s="186" t="s">
        <v>406</v>
      </c>
      <c r="E173" s="357">
        <v>90000001634</v>
      </c>
      <c r="F173" s="172" t="s">
        <v>102</v>
      </c>
      <c r="G173" s="172"/>
      <c r="H173" s="182">
        <v>94</v>
      </c>
    </row>
    <row r="174" spans="1:30" s="150" customFormat="1" ht="16.5" customHeight="1" x14ac:dyDescent="0.2">
      <c r="A174" s="145" t="str">
        <f t="shared" si="3"/>
        <v>6172</v>
      </c>
      <c r="B174" s="146" t="str">
        <f t="shared" si="3"/>
        <v>2122</v>
      </c>
      <c r="C174" s="486">
        <v>302</v>
      </c>
      <c r="D174" s="185" t="s">
        <v>407</v>
      </c>
      <c r="E174" s="193">
        <v>90000001635</v>
      </c>
      <c r="F174" s="151" t="s">
        <v>102</v>
      </c>
      <c r="G174" s="151"/>
      <c r="H174" s="182">
        <v>833</v>
      </c>
    </row>
    <row r="175" spans="1:30" s="174" customFormat="1" ht="26.25" customHeight="1" x14ac:dyDescent="0.2">
      <c r="A175" s="169" t="str">
        <f t="shared" si="3"/>
        <v>6172</v>
      </c>
      <c r="B175" s="170" t="str">
        <f t="shared" si="3"/>
        <v>2122</v>
      </c>
      <c r="C175" s="486">
        <v>302</v>
      </c>
      <c r="D175" s="186" t="s">
        <v>408</v>
      </c>
      <c r="E175" s="357">
        <v>90000001636</v>
      </c>
      <c r="F175" s="172" t="s">
        <v>102</v>
      </c>
      <c r="G175" s="172"/>
      <c r="H175" s="182">
        <v>967</v>
      </c>
    </row>
    <row r="176" spans="1:30" s="150" customFormat="1" ht="16.5" customHeight="1" x14ac:dyDescent="0.2">
      <c r="A176" s="145" t="str">
        <f t="shared" si="3"/>
        <v>6172</v>
      </c>
      <c r="B176" s="146" t="str">
        <f t="shared" si="3"/>
        <v>2122</v>
      </c>
      <c r="C176" s="486">
        <v>302</v>
      </c>
      <c r="D176" s="185" t="s">
        <v>409</v>
      </c>
      <c r="E176" s="193">
        <v>90000001637</v>
      </c>
      <c r="F176" s="151" t="s">
        <v>102</v>
      </c>
      <c r="G176" s="151"/>
      <c r="H176" s="182">
        <v>1310</v>
      </c>
    </row>
    <row r="177" spans="1:8" s="174" customFormat="1" ht="25.5" customHeight="1" x14ac:dyDescent="0.2">
      <c r="A177" s="169" t="str">
        <f t="shared" si="3"/>
        <v>6172</v>
      </c>
      <c r="B177" s="170" t="str">
        <f t="shared" si="3"/>
        <v>2122</v>
      </c>
      <c r="C177" s="486">
        <v>302</v>
      </c>
      <c r="D177" s="186" t="s">
        <v>410</v>
      </c>
      <c r="E177" s="357">
        <v>90000001638</v>
      </c>
      <c r="F177" s="172" t="s">
        <v>102</v>
      </c>
      <c r="G177" s="172"/>
      <c r="H177" s="182">
        <v>8849</v>
      </c>
    </row>
    <row r="178" spans="1:8" s="174" customFormat="1" ht="14.25" x14ac:dyDescent="0.2">
      <c r="A178" s="169" t="str">
        <f t="shared" si="3"/>
        <v>6172</v>
      </c>
      <c r="B178" s="170" t="str">
        <f t="shared" si="3"/>
        <v>2122</v>
      </c>
      <c r="C178" s="486">
        <v>302</v>
      </c>
      <c r="D178" s="186" t="s">
        <v>411</v>
      </c>
      <c r="E178" s="357">
        <v>90000001639</v>
      </c>
      <c r="F178" s="172" t="s">
        <v>102</v>
      </c>
      <c r="G178" s="172"/>
      <c r="H178" s="182">
        <v>1634</v>
      </c>
    </row>
    <row r="179" spans="1:8" s="174" customFormat="1" ht="27.95" customHeight="1" x14ac:dyDescent="0.2">
      <c r="A179" s="169" t="str">
        <f t="shared" si="3"/>
        <v>6172</v>
      </c>
      <c r="B179" s="170" t="str">
        <f t="shared" si="3"/>
        <v>2122</v>
      </c>
      <c r="C179" s="486">
        <v>302</v>
      </c>
      <c r="D179" s="186" t="s">
        <v>412</v>
      </c>
      <c r="E179" s="357">
        <v>90000001640</v>
      </c>
      <c r="F179" s="172" t="s">
        <v>102</v>
      </c>
      <c r="G179" s="172"/>
      <c r="H179" s="182">
        <v>2758</v>
      </c>
    </row>
    <row r="180" spans="1:8" s="174" customFormat="1" ht="30" customHeight="1" x14ac:dyDescent="0.2">
      <c r="A180" s="169" t="str">
        <f t="shared" si="3"/>
        <v>6172</v>
      </c>
      <c r="B180" s="170" t="str">
        <f t="shared" si="3"/>
        <v>2122</v>
      </c>
      <c r="C180" s="486">
        <v>302</v>
      </c>
      <c r="D180" s="186" t="s">
        <v>413</v>
      </c>
      <c r="E180" s="357">
        <v>90000001641</v>
      </c>
      <c r="F180" s="172" t="s">
        <v>102</v>
      </c>
      <c r="G180" s="172"/>
      <c r="H180" s="182">
        <v>835</v>
      </c>
    </row>
    <row r="181" spans="1:8" s="150" customFormat="1" ht="26.25" customHeight="1" x14ac:dyDescent="0.2">
      <c r="A181" s="145" t="str">
        <f t="shared" si="3"/>
        <v>6172</v>
      </c>
      <c r="B181" s="146" t="str">
        <f t="shared" si="3"/>
        <v>2122</v>
      </c>
      <c r="C181" s="486">
        <v>302</v>
      </c>
      <c r="D181" s="185" t="s">
        <v>414</v>
      </c>
      <c r="E181" s="193">
        <v>90000001642</v>
      </c>
      <c r="F181" s="151" t="s">
        <v>102</v>
      </c>
      <c r="G181" s="151"/>
      <c r="H181" s="182">
        <v>2732</v>
      </c>
    </row>
    <row r="182" spans="1:8" s="150" customFormat="1" ht="17.25" customHeight="1" x14ac:dyDescent="0.2">
      <c r="A182" s="145">
        <v>6172</v>
      </c>
      <c r="B182" s="146">
        <v>2122</v>
      </c>
      <c r="C182" s="486">
        <v>302</v>
      </c>
      <c r="D182" s="192" t="s">
        <v>415</v>
      </c>
      <c r="E182" s="193">
        <v>90000001644</v>
      </c>
      <c r="F182" s="151" t="s">
        <v>102</v>
      </c>
      <c r="G182" s="151"/>
      <c r="H182" s="182">
        <v>198</v>
      </c>
    </row>
    <row r="183" spans="1:8" s="150" customFormat="1" ht="26.25" customHeight="1" x14ac:dyDescent="0.2">
      <c r="A183" s="145">
        <f t="shared" ref="A183:B199" si="4">A182</f>
        <v>6172</v>
      </c>
      <c r="B183" s="146">
        <f t="shared" si="4"/>
        <v>2122</v>
      </c>
      <c r="C183" s="486">
        <v>302</v>
      </c>
      <c r="D183" s="185" t="s">
        <v>416</v>
      </c>
      <c r="E183" s="193">
        <v>90000001645</v>
      </c>
      <c r="F183" s="151" t="s">
        <v>102</v>
      </c>
      <c r="G183" s="151"/>
      <c r="H183" s="182">
        <v>2729</v>
      </c>
    </row>
    <row r="184" spans="1:8" s="150" customFormat="1" ht="18.95" customHeight="1" x14ac:dyDescent="0.2">
      <c r="A184" s="145">
        <f t="shared" si="4"/>
        <v>6172</v>
      </c>
      <c r="B184" s="146">
        <f t="shared" si="4"/>
        <v>2122</v>
      </c>
      <c r="C184" s="486">
        <v>302</v>
      </c>
      <c r="D184" s="185" t="s">
        <v>417</v>
      </c>
      <c r="E184" s="193">
        <v>90000001646</v>
      </c>
      <c r="F184" s="151" t="s">
        <v>102</v>
      </c>
      <c r="G184" s="151"/>
      <c r="H184" s="182">
        <v>118</v>
      </c>
    </row>
    <row r="185" spans="1:8" s="150" customFormat="1" ht="18.95" customHeight="1" x14ac:dyDescent="0.2">
      <c r="A185" s="145">
        <f t="shared" si="4"/>
        <v>6172</v>
      </c>
      <c r="B185" s="146">
        <f t="shared" si="4"/>
        <v>2122</v>
      </c>
      <c r="C185" s="486">
        <v>302</v>
      </c>
      <c r="D185" s="480" t="s">
        <v>418</v>
      </c>
      <c r="E185" s="193">
        <v>90000001647</v>
      </c>
      <c r="F185" s="151" t="s">
        <v>102</v>
      </c>
      <c r="G185" s="151"/>
      <c r="H185" s="182">
        <v>769</v>
      </c>
    </row>
    <row r="186" spans="1:8" s="150" customFormat="1" ht="17.25" customHeight="1" x14ac:dyDescent="0.2">
      <c r="A186" s="145">
        <f>A185</f>
        <v>6172</v>
      </c>
      <c r="B186" s="146">
        <f>B185</f>
        <v>2122</v>
      </c>
      <c r="C186" s="486">
        <v>302</v>
      </c>
      <c r="D186" s="480" t="s">
        <v>419</v>
      </c>
      <c r="E186" s="193">
        <v>90000001649</v>
      </c>
      <c r="F186" s="151" t="s">
        <v>102</v>
      </c>
      <c r="G186" s="151"/>
      <c r="H186" s="182">
        <v>217</v>
      </c>
    </row>
    <row r="187" spans="1:8" s="150" customFormat="1" ht="17.25" customHeight="1" x14ac:dyDescent="0.2">
      <c r="A187" s="145">
        <f t="shared" si="4"/>
        <v>6172</v>
      </c>
      <c r="B187" s="146">
        <f t="shared" si="4"/>
        <v>2122</v>
      </c>
      <c r="C187" s="486">
        <v>302</v>
      </c>
      <c r="D187" s="480" t="s">
        <v>420</v>
      </c>
      <c r="E187" s="193">
        <v>90000001650</v>
      </c>
      <c r="F187" s="151" t="s">
        <v>102</v>
      </c>
      <c r="G187" s="151"/>
      <c r="H187" s="182">
        <v>338</v>
      </c>
    </row>
    <row r="188" spans="1:8" s="150" customFormat="1" ht="26.25" hidden="1" customHeight="1" x14ac:dyDescent="0.2">
      <c r="A188" s="145">
        <f t="shared" si="4"/>
        <v>6172</v>
      </c>
      <c r="B188" s="146">
        <f t="shared" si="4"/>
        <v>2122</v>
      </c>
      <c r="C188" s="486">
        <v>302</v>
      </c>
      <c r="D188" s="480" t="s">
        <v>421</v>
      </c>
      <c r="E188" s="193">
        <v>90000001651</v>
      </c>
      <c r="F188" s="151" t="s">
        <v>102</v>
      </c>
      <c r="H188" s="182">
        <v>0</v>
      </c>
    </row>
    <row r="189" spans="1:8" s="150" customFormat="1" ht="17.25" customHeight="1" x14ac:dyDescent="0.2">
      <c r="A189" s="145">
        <f t="shared" si="4"/>
        <v>6172</v>
      </c>
      <c r="B189" s="146">
        <f t="shared" si="4"/>
        <v>2122</v>
      </c>
      <c r="C189" s="486">
        <v>302</v>
      </c>
      <c r="D189" s="480" t="s">
        <v>422</v>
      </c>
      <c r="E189" s="193">
        <v>90000001652</v>
      </c>
      <c r="F189" s="151" t="s">
        <v>102</v>
      </c>
      <c r="G189" s="151"/>
      <c r="H189" s="182">
        <v>1674</v>
      </c>
    </row>
    <row r="190" spans="1:8" s="150" customFormat="1" ht="17.25" customHeight="1" thickBot="1" x14ac:dyDescent="0.25">
      <c r="A190" s="175">
        <f t="shared" si="4"/>
        <v>6172</v>
      </c>
      <c r="B190" s="176">
        <f t="shared" si="4"/>
        <v>2122</v>
      </c>
      <c r="C190" s="489">
        <v>302</v>
      </c>
      <c r="D190" s="482" t="s">
        <v>423</v>
      </c>
      <c r="E190" s="358">
        <v>90000001653</v>
      </c>
      <c r="F190" s="178" t="s">
        <v>102</v>
      </c>
      <c r="G190" s="178"/>
      <c r="H190" s="359">
        <v>309</v>
      </c>
    </row>
    <row r="191" spans="1:8" s="150" customFormat="1" ht="17.25" customHeight="1" thickTop="1" x14ac:dyDescent="0.2">
      <c r="A191" s="197"/>
      <c r="B191" s="197"/>
      <c r="C191" s="490"/>
      <c r="D191" s="480"/>
      <c r="E191" s="198"/>
      <c r="H191" s="184"/>
    </row>
    <row r="192" spans="1:8" s="174" customFormat="1" ht="17.25" customHeight="1" thickBot="1" x14ac:dyDescent="0.25">
      <c r="A192" s="188"/>
      <c r="B192" s="188"/>
      <c r="C192" s="497"/>
      <c r="D192" s="187"/>
      <c r="E192" s="189"/>
      <c r="F192" s="190"/>
      <c r="G192" s="190"/>
      <c r="H192" s="191" t="s">
        <v>165</v>
      </c>
    </row>
    <row r="193" spans="1:30" s="232" customFormat="1" ht="39.75" customHeight="1" thickTop="1" thickBot="1" x14ac:dyDescent="0.25">
      <c r="A193" s="214" t="s">
        <v>3</v>
      </c>
      <c r="B193" s="215" t="s">
        <v>4</v>
      </c>
      <c r="C193" s="216" t="s">
        <v>5</v>
      </c>
      <c r="D193" s="216"/>
      <c r="E193" s="360" t="s">
        <v>99</v>
      </c>
      <c r="F193" s="217" t="s">
        <v>6</v>
      </c>
      <c r="G193" s="544" t="s">
        <v>471</v>
      </c>
      <c r="H193" s="218" t="s">
        <v>395</v>
      </c>
      <c r="I193" s="24"/>
      <c r="J193" s="24"/>
      <c r="K193" s="24"/>
      <c r="L193" s="24"/>
      <c r="M193" s="24"/>
      <c r="N193" s="24"/>
      <c r="O193" s="24"/>
      <c r="P193" s="24"/>
      <c r="Q193" s="24"/>
      <c r="R193" s="24"/>
      <c r="S193" s="24"/>
      <c r="T193" s="24"/>
      <c r="U193" s="24"/>
      <c r="V193" s="24"/>
      <c r="W193" s="24"/>
      <c r="X193" s="24"/>
      <c r="Y193" s="24"/>
      <c r="Z193" s="24"/>
      <c r="AA193" s="24"/>
      <c r="AB193" s="24"/>
      <c r="AC193" s="24"/>
      <c r="AD193" s="24"/>
    </row>
    <row r="194" spans="1:30" s="150" customFormat="1" ht="27" customHeight="1" thickTop="1" x14ac:dyDescent="0.2">
      <c r="A194" s="145">
        <f>A190</f>
        <v>6172</v>
      </c>
      <c r="B194" s="146">
        <f>B190</f>
        <v>2122</v>
      </c>
      <c r="C194" s="486">
        <v>302</v>
      </c>
      <c r="D194" s="480" t="s">
        <v>424</v>
      </c>
      <c r="E194" s="193">
        <v>90000001654</v>
      </c>
      <c r="F194" s="151" t="s">
        <v>102</v>
      </c>
      <c r="G194" s="543"/>
      <c r="H194" s="182">
        <v>850</v>
      </c>
    </row>
    <row r="195" spans="1:30" s="150" customFormat="1" ht="17.25" customHeight="1" x14ac:dyDescent="0.2">
      <c r="A195" s="145">
        <f>A194</f>
        <v>6172</v>
      </c>
      <c r="B195" s="146">
        <f>B194</f>
        <v>2122</v>
      </c>
      <c r="C195" s="486">
        <v>302</v>
      </c>
      <c r="D195" s="480" t="s">
        <v>425</v>
      </c>
      <c r="E195" s="193">
        <v>90000001656</v>
      </c>
      <c r="F195" s="151" t="s">
        <v>102</v>
      </c>
      <c r="G195" s="151"/>
      <c r="H195" s="182">
        <v>4462</v>
      </c>
    </row>
    <row r="196" spans="1:30" s="150" customFormat="1" ht="17.25" customHeight="1" x14ac:dyDescent="0.2">
      <c r="A196" s="145">
        <f t="shared" si="4"/>
        <v>6172</v>
      </c>
      <c r="B196" s="146">
        <f t="shared" si="4"/>
        <v>2122</v>
      </c>
      <c r="C196" s="486">
        <v>302</v>
      </c>
      <c r="D196" s="481" t="s">
        <v>426</v>
      </c>
      <c r="E196" s="193">
        <v>90000001657</v>
      </c>
      <c r="F196" s="151" t="s">
        <v>102</v>
      </c>
      <c r="G196" s="151"/>
      <c r="H196" s="182">
        <v>3132</v>
      </c>
    </row>
    <row r="197" spans="1:30" s="150" customFormat="1" ht="17.25" customHeight="1" x14ac:dyDescent="0.2">
      <c r="A197" s="145">
        <f t="shared" si="4"/>
        <v>6172</v>
      </c>
      <c r="B197" s="146">
        <f t="shared" si="4"/>
        <v>2122</v>
      </c>
      <c r="C197" s="486">
        <v>302</v>
      </c>
      <c r="D197" s="480" t="s">
        <v>427</v>
      </c>
      <c r="E197" s="193">
        <v>90000001658</v>
      </c>
      <c r="F197" s="151" t="s">
        <v>102</v>
      </c>
      <c r="G197" s="151"/>
      <c r="H197" s="182">
        <v>387</v>
      </c>
    </row>
    <row r="198" spans="1:30" s="150" customFormat="1" ht="17.25" customHeight="1" x14ac:dyDescent="0.2">
      <c r="A198" s="145">
        <f t="shared" si="4"/>
        <v>6172</v>
      </c>
      <c r="B198" s="146">
        <f t="shared" si="4"/>
        <v>2122</v>
      </c>
      <c r="C198" s="486">
        <v>302</v>
      </c>
      <c r="D198" s="480" t="s">
        <v>428</v>
      </c>
      <c r="E198" s="193">
        <v>90000001659</v>
      </c>
      <c r="F198" s="151" t="s">
        <v>102</v>
      </c>
      <c r="G198" s="151"/>
      <c r="H198" s="182">
        <v>1961</v>
      </c>
    </row>
    <row r="199" spans="1:30" s="150" customFormat="1" ht="17.25" customHeight="1" x14ac:dyDescent="0.2">
      <c r="A199" s="145">
        <f t="shared" si="4"/>
        <v>6172</v>
      </c>
      <c r="B199" s="146">
        <f t="shared" si="4"/>
        <v>2122</v>
      </c>
      <c r="C199" s="486">
        <v>302</v>
      </c>
      <c r="D199" s="480" t="s">
        <v>429</v>
      </c>
      <c r="E199" s="193">
        <v>90000001660</v>
      </c>
      <c r="F199" s="151" t="s">
        <v>102</v>
      </c>
      <c r="G199" s="151"/>
      <c r="H199" s="182">
        <v>792</v>
      </c>
    </row>
    <row r="200" spans="1:30" s="150" customFormat="1" ht="17.25" customHeight="1" x14ac:dyDescent="0.2">
      <c r="A200" s="145">
        <f>A199</f>
        <v>6172</v>
      </c>
      <c r="B200" s="146">
        <f>B199</f>
        <v>2122</v>
      </c>
      <c r="C200" s="486">
        <v>302</v>
      </c>
      <c r="D200" s="480" t="s">
        <v>430</v>
      </c>
      <c r="E200" s="193">
        <v>90000001661</v>
      </c>
      <c r="F200" s="151" t="s">
        <v>102</v>
      </c>
      <c r="G200" s="151"/>
      <c r="H200" s="182">
        <v>1854</v>
      </c>
    </row>
    <row r="201" spans="1:30" s="150" customFormat="1" ht="17.25" customHeight="1" thickBot="1" x14ac:dyDescent="0.25">
      <c r="A201" s="175">
        <v>6172</v>
      </c>
      <c r="B201" s="176">
        <v>2122</v>
      </c>
      <c r="C201" s="489">
        <v>302</v>
      </c>
      <c r="D201" s="483" t="s">
        <v>431</v>
      </c>
      <c r="E201" s="358">
        <v>90000001663</v>
      </c>
      <c r="F201" s="178" t="s">
        <v>102</v>
      </c>
      <c r="G201" s="151"/>
      <c r="H201" s="182">
        <v>1154</v>
      </c>
    </row>
    <row r="202" spans="1:30" s="231" customFormat="1" ht="17.25" customHeight="1" thickTop="1" thickBot="1" x14ac:dyDescent="0.3">
      <c r="A202" s="225" t="s">
        <v>109</v>
      </c>
      <c r="B202" s="226"/>
      <c r="C202" s="495"/>
      <c r="D202" s="478"/>
      <c r="E202" s="355"/>
      <c r="F202" s="228"/>
      <c r="G202" s="229">
        <v>38277</v>
      </c>
      <c r="H202" s="229">
        <f>SUM(H170:H201)</f>
        <v>42837</v>
      </c>
      <c r="I202" s="356"/>
      <c r="J202" s="356"/>
      <c r="K202" s="356"/>
      <c r="L202" s="356"/>
      <c r="M202" s="356"/>
      <c r="N202" s="356"/>
      <c r="O202" s="356"/>
      <c r="P202" s="356"/>
      <c r="Q202" s="356"/>
      <c r="R202" s="356"/>
      <c r="S202" s="356"/>
      <c r="T202" s="356"/>
      <c r="U202" s="356"/>
      <c r="V202" s="356"/>
      <c r="W202" s="356"/>
      <c r="X202" s="356"/>
      <c r="Y202" s="356"/>
      <c r="Z202" s="356"/>
      <c r="AA202" s="356"/>
      <c r="AB202" s="356"/>
      <c r="AC202" s="356"/>
      <c r="AD202" s="356"/>
    </row>
    <row r="203" spans="1:30" s="150" customFormat="1" ht="17.25" customHeight="1" thickTop="1" x14ac:dyDescent="0.2">
      <c r="A203" s="49" t="s">
        <v>164</v>
      </c>
      <c r="B203" s="101"/>
      <c r="C203" s="488"/>
      <c r="D203" s="471"/>
      <c r="E203" s="354"/>
      <c r="F203" s="47"/>
      <c r="G203" s="47"/>
      <c r="H203" s="121"/>
    </row>
    <row r="204" spans="1:30" s="150" customFormat="1" ht="17.25" customHeight="1" x14ac:dyDescent="0.2">
      <c r="A204" s="145">
        <v>6172</v>
      </c>
      <c r="B204" s="146">
        <v>2122</v>
      </c>
      <c r="C204" s="486">
        <v>302</v>
      </c>
      <c r="D204" s="479" t="s">
        <v>432</v>
      </c>
      <c r="E204" s="193">
        <v>90000001700</v>
      </c>
      <c r="F204" s="151" t="s">
        <v>102</v>
      </c>
      <c r="G204" s="151"/>
      <c r="H204" s="182">
        <v>6785</v>
      </c>
    </row>
    <row r="205" spans="1:30" s="150" customFormat="1" ht="27.75" customHeight="1" x14ac:dyDescent="0.2">
      <c r="A205" s="145">
        <v>6172</v>
      </c>
      <c r="B205" s="146">
        <v>2122</v>
      </c>
      <c r="C205" s="486">
        <v>302</v>
      </c>
      <c r="D205" s="479" t="s">
        <v>433</v>
      </c>
      <c r="E205" s="193">
        <v>90000001702</v>
      </c>
      <c r="F205" s="151" t="s">
        <v>102</v>
      </c>
      <c r="G205" s="151"/>
      <c r="H205" s="182">
        <v>712</v>
      </c>
    </row>
    <row r="206" spans="1:30" s="150" customFormat="1" ht="17.25" hidden="1" customHeight="1" thickTop="1" x14ac:dyDescent="0.2">
      <c r="A206" s="145">
        <v>6172</v>
      </c>
      <c r="B206" s="146">
        <v>2122</v>
      </c>
      <c r="C206" s="498">
        <v>6</v>
      </c>
      <c r="D206" s="194" t="s">
        <v>215</v>
      </c>
      <c r="E206" s="193">
        <v>90000001700</v>
      </c>
      <c r="F206" s="151" t="s">
        <v>102</v>
      </c>
      <c r="G206" s="151"/>
      <c r="H206" s="182"/>
    </row>
    <row r="207" spans="1:30" s="150" customFormat="1" ht="17.25" hidden="1" customHeight="1" x14ac:dyDescent="0.2">
      <c r="A207" s="145">
        <v>6172</v>
      </c>
      <c r="B207" s="146">
        <v>2122</v>
      </c>
      <c r="C207" s="486">
        <v>6</v>
      </c>
      <c r="D207" s="194" t="s">
        <v>216</v>
      </c>
      <c r="E207" s="193">
        <v>90000001702</v>
      </c>
      <c r="F207" s="151" t="s">
        <v>102</v>
      </c>
      <c r="G207" s="151"/>
      <c r="H207" s="182"/>
    </row>
    <row r="208" spans="1:30" s="150" customFormat="1" ht="31.7" customHeight="1" thickBot="1" x14ac:dyDescent="0.25">
      <c r="A208" s="175">
        <v>6172</v>
      </c>
      <c r="B208" s="176">
        <v>2122</v>
      </c>
      <c r="C208" s="489">
        <v>302</v>
      </c>
      <c r="D208" s="195" t="s">
        <v>434</v>
      </c>
      <c r="E208" s="358">
        <v>90000001704</v>
      </c>
      <c r="F208" s="178" t="s">
        <v>102</v>
      </c>
      <c r="G208" s="178"/>
      <c r="H208" s="359">
        <v>11217</v>
      </c>
    </row>
    <row r="209" spans="1:30" s="235" customFormat="1" ht="27" customHeight="1" thickTop="1" thickBot="1" x14ac:dyDescent="0.3">
      <c r="A209" s="219" t="s">
        <v>110</v>
      </c>
      <c r="B209" s="233"/>
      <c r="C209" s="499"/>
      <c r="D209" s="484"/>
      <c r="E209" s="361"/>
      <c r="F209" s="234"/>
      <c r="G209" s="223">
        <v>11630</v>
      </c>
      <c r="H209" s="223">
        <f>H204+H205+H208</f>
        <v>18714</v>
      </c>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row>
    <row r="210" spans="1:30" s="235" customFormat="1" ht="27" customHeight="1" thickTop="1" thickBot="1" x14ac:dyDescent="0.3">
      <c r="A210" s="661" t="s">
        <v>103</v>
      </c>
      <c r="B210" s="662"/>
      <c r="C210" s="662"/>
      <c r="D210" s="662"/>
      <c r="E210" s="662"/>
      <c r="F210" s="663"/>
      <c r="G210" s="223">
        <f>SUM(G121,G149,G152,G156,G165,G168,G202,G209)</f>
        <v>148279</v>
      </c>
      <c r="H210" s="223">
        <f>SUM(H121,H149,H152,H156,H165,H168,H202,H209)</f>
        <v>170165</v>
      </c>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row>
    <row r="211" spans="1:30" ht="13.5" thickTop="1" x14ac:dyDescent="0.2">
      <c r="A211" s="664"/>
      <c r="B211" s="664"/>
      <c r="C211" s="664"/>
      <c r="D211" s="664"/>
      <c r="E211" s="664"/>
      <c r="F211" s="664"/>
      <c r="G211" s="664"/>
      <c r="H211" s="664"/>
    </row>
    <row r="212" spans="1:30" x14ac:dyDescent="0.2">
      <c r="A212" s="665"/>
      <c r="B212" s="666"/>
      <c r="C212" s="666"/>
      <c r="D212" s="666"/>
      <c r="E212" s="666"/>
      <c r="F212" s="666"/>
      <c r="G212" s="666"/>
      <c r="H212" s="666"/>
    </row>
    <row r="213" spans="1:30" x14ac:dyDescent="0.2">
      <c r="A213" s="666"/>
      <c r="B213" s="666"/>
      <c r="C213" s="666"/>
      <c r="D213" s="666"/>
      <c r="E213" s="666"/>
      <c r="F213" s="666"/>
      <c r="G213" s="666"/>
      <c r="H213" s="666"/>
    </row>
    <row r="214" spans="1:30" ht="12.75" customHeight="1" x14ac:dyDescent="0.2">
      <c r="A214" s="24"/>
      <c r="B214" s="24"/>
      <c r="C214" s="52"/>
      <c r="D214" s="485"/>
      <c r="E214" s="24"/>
      <c r="H214" s="24"/>
    </row>
    <row r="215" spans="1:30" x14ac:dyDescent="0.2">
      <c r="A215" s="24"/>
      <c r="B215" s="24"/>
      <c r="C215" s="52"/>
      <c r="D215" s="485"/>
      <c r="E215" s="24"/>
      <c r="H215" s="24"/>
    </row>
    <row r="216" spans="1:30" x14ac:dyDescent="0.2">
      <c r="A216" s="24"/>
      <c r="B216" s="24"/>
      <c r="C216" s="52"/>
      <c r="D216" s="485"/>
      <c r="E216" s="24"/>
      <c r="H216" s="24"/>
    </row>
    <row r="217" spans="1:30" x14ac:dyDescent="0.2">
      <c r="A217" s="24"/>
      <c r="B217" s="24"/>
      <c r="C217" s="52"/>
      <c r="D217" s="485"/>
      <c r="E217" s="24"/>
      <c r="H217" s="24"/>
    </row>
    <row r="230" spans="1:8" x14ac:dyDescent="0.2">
      <c r="A230" s="24"/>
      <c r="B230" s="24"/>
      <c r="C230" s="52"/>
      <c r="D230" s="485"/>
      <c r="E230" s="24"/>
      <c r="H230" s="24"/>
    </row>
    <row r="231" spans="1:8" x14ac:dyDescent="0.2">
      <c r="A231" s="24"/>
      <c r="B231" s="24"/>
      <c r="C231" s="52"/>
      <c r="D231" s="485"/>
      <c r="E231" s="24"/>
      <c r="H231" s="24"/>
    </row>
    <row r="232" spans="1:8" x14ac:dyDescent="0.2">
      <c r="A232" s="24"/>
      <c r="B232" s="24"/>
      <c r="C232" s="52"/>
      <c r="D232" s="485"/>
      <c r="E232" s="24"/>
      <c r="H232" s="24"/>
    </row>
    <row r="233" spans="1:8" x14ac:dyDescent="0.2">
      <c r="A233" s="24"/>
      <c r="B233" s="24"/>
      <c r="C233" s="52"/>
      <c r="D233" s="485"/>
      <c r="E233" s="24"/>
      <c r="H233" s="24"/>
    </row>
    <row r="234" spans="1:8" x14ac:dyDescent="0.2">
      <c r="A234" s="24"/>
      <c r="B234" s="24"/>
      <c r="C234" s="52"/>
      <c r="D234" s="485"/>
      <c r="E234" s="24"/>
      <c r="H234" s="24"/>
    </row>
    <row r="235" spans="1:8" x14ac:dyDescent="0.2">
      <c r="A235" s="24"/>
      <c r="B235" s="24"/>
      <c r="C235" s="52"/>
      <c r="D235" s="485"/>
      <c r="E235" s="24"/>
      <c r="H235" s="24"/>
    </row>
    <row r="236" spans="1:8" x14ac:dyDescent="0.2">
      <c r="A236" s="24"/>
      <c r="B236" s="24"/>
      <c r="C236" s="52"/>
      <c r="D236" s="485"/>
      <c r="E236" s="24"/>
      <c r="H236" s="24"/>
    </row>
    <row r="237" spans="1:8" x14ac:dyDescent="0.2">
      <c r="A237" s="24"/>
      <c r="B237" s="24"/>
      <c r="C237" s="52"/>
      <c r="D237" s="485"/>
      <c r="E237" s="24"/>
      <c r="H237" s="24"/>
    </row>
    <row r="238" spans="1:8" x14ac:dyDescent="0.2">
      <c r="A238" s="24"/>
      <c r="B238" s="24"/>
      <c r="C238" s="52"/>
      <c r="D238" s="485"/>
      <c r="E238" s="24"/>
      <c r="H238" s="24"/>
    </row>
    <row r="239" spans="1:8" x14ac:dyDescent="0.2">
      <c r="A239" s="24"/>
      <c r="B239" s="24"/>
      <c r="C239" s="52"/>
      <c r="D239" s="485"/>
      <c r="E239" s="24"/>
      <c r="H239" s="24"/>
    </row>
    <row r="240" spans="1:8" x14ac:dyDescent="0.2">
      <c r="A240" s="24"/>
      <c r="B240" s="24"/>
      <c r="C240" s="52"/>
      <c r="D240" s="485"/>
      <c r="E240" s="24"/>
      <c r="H240" s="24"/>
    </row>
    <row r="241" spans="1:8" x14ac:dyDescent="0.2">
      <c r="A241" s="24"/>
      <c r="B241" s="24"/>
      <c r="C241" s="52"/>
      <c r="D241" s="485"/>
      <c r="E241" s="24"/>
      <c r="H241" s="24"/>
    </row>
    <row r="242" spans="1:8" x14ac:dyDescent="0.2">
      <c r="A242" s="24"/>
      <c r="B242" s="24"/>
      <c r="C242" s="52"/>
      <c r="D242" s="485"/>
      <c r="E242" s="24"/>
      <c r="H242" s="24"/>
    </row>
    <row r="243" spans="1:8" x14ac:dyDescent="0.2">
      <c r="A243" s="24"/>
      <c r="B243" s="24"/>
      <c r="C243" s="52"/>
      <c r="D243" s="485"/>
      <c r="E243" s="24"/>
      <c r="H243" s="24"/>
    </row>
    <row r="244" spans="1:8" x14ac:dyDescent="0.2">
      <c r="A244" s="24"/>
      <c r="B244" s="24"/>
      <c r="C244" s="52"/>
      <c r="D244" s="485"/>
      <c r="E244" s="24"/>
      <c r="H244" s="24"/>
    </row>
    <row r="245" spans="1:8" x14ac:dyDescent="0.2">
      <c r="A245" s="24"/>
      <c r="B245" s="24"/>
      <c r="C245" s="52"/>
      <c r="D245" s="485"/>
      <c r="E245" s="24"/>
      <c r="H245" s="24"/>
    </row>
    <row r="246" spans="1:8" x14ac:dyDescent="0.2">
      <c r="A246" s="24"/>
      <c r="B246" s="24"/>
      <c r="C246" s="52"/>
      <c r="D246" s="485"/>
      <c r="E246" s="24"/>
      <c r="H246" s="24"/>
    </row>
    <row r="247" spans="1:8" x14ac:dyDescent="0.2">
      <c r="A247" s="24"/>
      <c r="B247" s="24"/>
      <c r="C247" s="52"/>
      <c r="D247" s="485"/>
      <c r="E247" s="24"/>
      <c r="H247" s="24"/>
    </row>
    <row r="248" spans="1:8" x14ac:dyDescent="0.2">
      <c r="A248" s="24"/>
      <c r="B248" s="24"/>
      <c r="C248" s="52"/>
      <c r="D248" s="485"/>
      <c r="E248" s="24"/>
      <c r="H248" s="24"/>
    </row>
    <row r="249" spans="1:8" x14ac:dyDescent="0.2">
      <c r="A249" s="24"/>
      <c r="B249" s="24"/>
      <c r="C249" s="52"/>
      <c r="D249" s="485"/>
      <c r="E249" s="24"/>
      <c r="H249" s="24"/>
    </row>
    <row r="250" spans="1:8" x14ac:dyDescent="0.2">
      <c r="A250" s="24"/>
      <c r="B250" s="24"/>
      <c r="C250" s="52"/>
      <c r="D250" s="485"/>
      <c r="E250" s="24"/>
      <c r="H250" s="24"/>
    </row>
    <row r="251" spans="1:8" x14ac:dyDescent="0.2">
      <c r="A251" s="24"/>
      <c r="B251" s="24"/>
      <c r="C251" s="52"/>
      <c r="D251" s="485"/>
      <c r="E251" s="24"/>
      <c r="H251" s="24"/>
    </row>
    <row r="252" spans="1:8" x14ac:dyDescent="0.2">
      <c r="A252" s="24"/>
      <c r="B252" s="24"/>
      <c r="C252" s="52"/>
      <c r="D252" s="485"/>
      <c r="E252" s="24"/>
      <c r="H252" s="24"/>
    </row>
    <row r="253" spans="1:8" x14ac:dyDescent="0.2">
      <c r="A253" s="24"/>
      <c r="B253" s="24"/>
      <c r="C253" s="52"/>
      <c r="D253" s="485"/>
      <c r="E253" s="24"/>
      <c r="H253" s="24"/>
    </row>
    <row r="254" spans="1:8" x14ac:dyDescent="0.2">
      <c r="A254" s="24"/>
      <c r="B254" s="24"/>
      <c r="C254" s="52"/>
      <c r="D254" s="485"/>
      <c r="E254" s="24"/>
      <c r="H254" s="24"/>
    </row>
    <row r="255" spans="1:8" x14ac:dyDescent="0.2">
      <c r="A255" s="24"/>
      <c r="B255" s="24"/>
      <c r="C255" s="52"/>
      <c r="D255" s="485"/>
      <c r="E255" s="24"/>
      <c r="H255" s="24"/>
    </row>
    <row r="256" spans="1:8" x14ac:dyDescent="0.2">
      <c r="A256" s="24"/>
      <c r="B256" s="24"/>
      <c r="C256" s="52"/>
      <c r="D256" s="485"/>
      <c r="E256" s="24"/>
      <c r="H256" s="24"/>
    </row>
  </sheetData>
  <mergeCells count="6">
    <mergeCell ref="F1:H1"/>
    <mergeCell ref="A6:H6"/>
    <mergeCell ref="A210:F210"/>
    <mergeCell ref="A211:H211"/>
    <mergeCell ref="A212:H213"/>
    <mergeCell ref="D169:E169"/>
  </mergeCells>
  <pageMargins left="0.70866141732283472" right="0.70866141732283472" top="0.78740157480314965" bottom="0.78740157480314965" header="0.31496062992125984" footer="0.31496062992125984"/>
  <pageSetup paperSize="9" scale="66" firstPageNumber="16" orientation="portrait" useFirstPageNumber="1" r:id="rId1"/>
  <headerFooter>
    <oddFooter>&amp;L&amp;"Arial,Kurzíva"Zastupitelstvo Olomouckého kraje 19-12-2016
6. - Rozpočet Olomouckého kraje 2017 - návrh rozpočtu
Příloha č. 2: Příjmy Olomouckého kraje &amp;R&amp;"Arial,Kurzíva"Strana &amp;P (celkem 137)</oddFooter>
  </headerFooter>
  <rowBreaks count="3" manualBreakCount="3">
    <brk id="57" max="7" man="1"/>
    <brk id="111" max="7" man="1"/>
    <brk id="19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4" customWidth="1"/>
  </cols>
  <sheetData>
    <row r="1" spans="1:8" ht="18" x14ac:dyDescent="0.25">
      <c r="A1" s="2" t="s">
        <v>213</v>
      </c>
    </row>
    <row r="3" spans="1:8" ht="15.75" x14ac:dyDescent="0.25">
      <c r="A3" s="1" t="s">
        <v>174</v>
      </c>
    </row>
    <row r="4" spans="1:8" ht="15.75" x14ac:dyDescent="0.25">
      <c r="A4" s="1"/>
    </row>
    <row r="5" spans="1:8" ht="13.5" thickBot="1" x14ac:dyDescent="0.25">
      <c r="H5" s="4" t="s">
        <v>57</v>
      </c>
    </row>
    <row r="6" spans="1:8" s="308" customFormat="1" ht="12" x14ac:dyDescent="0.2">
      <c r="A6" s="669" t="s">
        <v>38</v>
      </c>
      <c r="B6" s="670"/>
      <c r="C6" s="675" t="s">
        <v>175</v>
      </c>
      <c r="D6" s="676"/>
      <c r="E6" s="677"/>
      <c r="F6" s="675" t="s">
        <v>176</v>
      </c>
      <c r="G6" s="676"/>
      <c r="H6" s="677"/>
    </row>
    <row r="7" spans="1:8" s="308" customFormat="1" ht="12" x14ac:dyDescent="0.2">
      <c r="A7" s="671"/>
      <c r="B7" s="672"/>
      <c r="C7" s="680" t="s">
        <v>40</v>
      </c>
      <c r="D7" s="682" t="s">
        <v>53</v>
      </c>
      <c r="E7" s="678" t="s">
        <v>39</v>
      </c>
      <c r="F7" s="680" t="s">
        <v>40</v>
      </c>
      <c r="G7" s="682" t="s">
        <v>53</v>
      </c>
      <c r="H7" s="678" t="s">
        <v>39</v>
      </c>
    </row>
    <row r="8" spans="1:8" s="308" customFormat="1" thickBot="1" x14ac:dyDescent="0.25">
      <c r="A8" s="673"/>
      <c r="B8" s="674"/>
      <c r="C8" s="681"/>
      <c r="D8" s="683"/>
      <c r="E8" s="679"/>
      <c r="F8" s="681"/>
      <c r="G8" s="683"/>
      <c r="H8" s="679"/>
    </row>
    <row r="9" spans="1:8" s="7" customFormat="1" x14ac:dyDescent="0.2">
      <c r="A9" s="5" t="s">
        <v>41</v>
      </c>
      <c r="B9" s="6"/>
      <c r="C9" s="31">
        <v>24.8</v>
      </c>
      <c r="D9" s="32">
        <v>65.7</v>
      </c>
      <c r="E9" s="33">
        <f>SUM(C9:D9)</f>
        <v>90.5</v>
      </c>
      <c r="F9" s="31">
        <v>25.3</v>
      </c>
      <c r="G9" s="32">
        <v>67</v>
      </c>
      <c r="H9" s="33">
        <f>SUM(F9:G9)</f>
        <v>92.3</v>
      </c>
    </row>
    <row r="10" spans="1:8" s="21" customFormat="1" x14ac:dyDescent="0.2">
      <c r="A10" s="8" t="s">
        <v>43</v>
      </c>
      <c r="B10" s="9"/>
      <c r="C10" s="34">
        <f t="shared" ref="C10:H10" si="0">SUM(C11:C12)</f>
        <v>11.6</v>
      </c>
      <c r="D10" s="35">
        <f t="shared" si="0"/>
        <v>35.700000000000003</v>
      </c>
      <c r="E10" s="36">
        <f t="shared" si="0"/>
        <v>47.3</v>
      </c>
      <c r="F10" s="34">
        <f t="shared" si="0"/>
        <v>12.100000000000001</v>
      </c>
      <c r="G10" s="35">
        <f t="shared" si="0"/>
        <v>36.700000000000003</v>
      </c>
      <c r="H10" s="36">
        <f t="shared" si="0"/>
        <v>48.800000000000004</v>
      </c>
    </row>
    <row r="11" spans="1:8" s="12" customFormat="1" x14ac:dyDescent="0.2">
      <c r="A11" s="10" t="s">
        <v>42</v>
      </c>
      <c r="B11" s="11" t="s">
        <v>44</v>
      </c>
      <c r="C11" s="37">
        <v>11.4</v>
      </c>
      <c r="D11" s="38">
        <v>30.1</v>
      </c>
      <c r="E11" s="39">
        <f>SUM(C11:D11)</f>
        <v>41.5</v>
      </c>
      <c r="F11" s="37">
        <v>11.8</v>
      </c>
      <c r="G11" s="38">
        <v>31.1</v>
      </c>
      <c r="H11" s="39">
        <f>SUM(F11:G11)</f>
        <v>42.900000000000006</v>
      </c>
    </row>
    <row r="12" spans="1:8" s="12" customFormat="1" x14ac:dyDescent="0.2">
      <c r="A12" s="10"/>
      <c r="B12" s="11" t="s">
        <v>45</v>
      </c>
      <c r="C12" s="37">
        <v>0.2</v>
      </c>
      <c r="D12" s="38">
        <v>5.6</v>
      </c>
      <c r="E12" s="39">
        <f>SUM(C12:D12)</f>
        <v>5.8</v>
      </c>
      <c r="F12" s="37">
        <v>0.3</v>
      </c>
      <c r="G12" s="38">
        <v>5.6</v>
      </c>
      <c r="H12" s="39">
        <f>SUM(F12:G12)</f>
        <v>5.8999999999999995</v>
      </c>
    </row>
    <row r="13" spans="1:8" s="21" customFormat="1" x14ac:dyDescent="0.2">
      <c r="A13" s="8" t="s">
        <v>46</v>
      </c>
      <c r="B13" s="9"/>
      <c r="C13" s="34">
        <f t="shared" ref="C13:H13" si="1">SUM(C14,C15,C18)</f>
        <v>12.9</v>
      </c>
      <c r="D13" s="35">
        <f t="shared" si="1"/>
        <v>37.5</v>
      </c>
      <c r="E13" s="36">
        <f t="shared" si="1"/>
        <v>50.4</v>
      </c>
      <c r="F13" s="34">
        <f t="shared" si="1"/>
        <v>13.4</v>
      </c>
      <c r="G13" s="35">
        <f t="shared" si="1"/>
        <v>39.6</v>
      </c>
      <c r="H13" s="36">
        <f t="shared" si="1"/>
        <v>53</v>
      </c>
    </row>
    <row r="14" spans="1:8" s="12" customFormat="1" x14ac:dyDescent="0.2">
      <c r="A14" s="10" t="s">
        <v>42</v>
      </c>
      <c r="B14" s="11" t="s">
        <v>47</v>
      </c>
      <c r="C14" s="37">
        <v>1.2</v>
      </c>
      <c r="D14" s="38">
        <v>3.1</v>
      </c>
      <c r="E14" s="39">
        <f>SUM(C14:D14)</f>
        <v>4.3</v>
      </c>
      <c r="F14" s="37">
        <v>1.2</v>
      </c>
      <c r="G14" s="38">
        <v>3.2</v>
      </c>
      <c r="H14" s="39">
        <f>SUM(F14:G14)</f>
        <v>4.4000000000000004</v>
      </c>
    </row>
    <row r="15" spans="1:8" s="12" customFormat="1" x14ac:dyDescent="0.2">
      <c r="A15" s="10"/>
      <c r="B15" s="11" t="s">
        <v>54</v>
      </c>
      <c r="C15" s="37">
        <f t="shared" ref="C15:H15" si="2">SUM(C16:C17)</f>
        <v>0.3</v>
      </c>
      <c r="D15" s="38">
        <f t="shared" si="2"/>
        <v>2.2000000000000002</v>
      </c>
      <c r="E15" s="39">
        <f t="shared" si="2"/>
        <v>2.5</v>
      </c>
      <c r="F15" s="37">
        <f t="shared" si="2"/>
        <v>0.3</v>
      </c>
      <c r="G15" s="38">
        <f t="shared" si="2"/>
        <v>2.8</v>
      </c>
      <c r="H15" s="39">
        <f t="shared" si="2"/>
        <v>3.0999999999999996</v>
      </c>
    </row>
    <row r="16" spans="1:8" s="17" customFormat="1" x14ac:dyDescent="0.2">
      <c r="A16" s="15"/>
      <c r="B16" s="16" t="s">
        <v>185</v>
      </c>
      <c r="C16" s="40">
        <v>0.3</v>
      </c>
      <c r="D16" s="41">
        <v>0.7</v>
      </c>
      <c r="E16" s="42">
        <f t="shared" ref="E16:E22" si="3">SUM(C16:D16)</f>
        <v>1</v>
      </c>
      <c r="F16" s="40">
        <v>0.3</v>
      </c>
      <c r="G16" s="41">
        <v>0.9</v>
      </c>
      <c r="H16" s="42">
        <f>SUM(F16:G16)</f>
        <v>1.2</v>
      </c>
    </row>
    <row r="17" spans="1:8" s="17" customFormat="1" x14ac:dyDescent="0.2">
      <c r="A17" s="15"/>
      <c r="B17" s="16" t="s">
        <v>186</v>
      </c>
      <c r="C17" s="40"/>
      <c r="D17" s="41">
        <v>1.5</v>
      </c>
      <c r="E17" s="42">
        <f t="shared" si="3"/>
        <v>1.5</v>
      </c>
      <c r="F17" s="40"/>
      <c r="G17" s="41">
        <v>1.9</v>
      </c>
      <c r="H17" s="42">
        <f>SUM(F17:G17)</f>
        <v>1.9</v>
      </c>
    </row>
    <row r="18" spans="1:8" s="12" customFormat="1" x14ac:dyDescent="0.2">
      <c r="A18" s="10"/>
      <c r="B18" s="11" t="s">
        <v>48</v>
      </c>
      <c r="C18" s="37">
        <f t="shared" ref="C18:H18" si="4">SUM(C19:C20)</f>
        <v>11.4</v>
      </c>
      <c r="D18" s="38">
        <f t="shared" si="4"/>
        <v>32.200000000000003</v>
      </c>
      <c r="E18" s="39">
        <f t="shared" si="4"/>
        <v>43.6</v>
      </c>
      <c r="F18" s="37">
        <f t="shared" si="4"/>
        <v>11.9</v>
      </c>
      <c r="G18" s="38">
        <f t="shared" si="4"/>
        <v>33.6</v>
      </c>
      <c r="H18" s="39">
        <f t="shared" si="4"/>
        <v>45.5</v>
      </c>
    </row>
    <row r="19" spans="1:8" s="17" customFormat="1" x14ac:dyDescent="0.2">
      <c r="A19" s="15"/>
      <c r="B19" s="16" t="s">
        <v>55</v>
      </c>
      <c r="C19" s="40">
        <v>11.4</v>
      </c>
      <c r="D19" s="41">
        <v>30.2</v>
      </c>
      <c r="E19" s="42">
        <f>SUM(C19:D19)</f>
        <v>41.6</v>
      </c>
      <c r="F19" s="40">
        <v>11.9</v>
      </c>
      <c r="G19" s="41">
        <v>31.5</v>
      </c>
      <c r="H19" s="42">
        <f t="shared" ref="H19:H22" si="5">SUM(F19:G19)</f>
        <v>43.4</v>
      </c>
    </row>
    <row r="20" spans="1:8" s="17" customFormat="1" x14ac:dyDescent="0.2">
      <c r="A20" s="15"/>
      <c r="B20" s="16" t="s">
        <v>56</v>
      </c>
      <c r="C20" s="40"/>
      <c r="D20" s="41">
        <v>2</v>
      </c>
      <c r="E20" s="42">
        <f t="shared" si="3"/>
        <v>2</v>
      </c>
      <c r="F20" s="40"/>
      <c r="G20" s="41">
        <v>2.1</v>
      </c>
      <c r="H20" s="42">
        <f t="shared" si="5"/>
        <v>2.1</v>
      </c>
    </row>
    <row r="21" spans="1:8" s="7" customFormat="1" x14ac:dyDescent="0.2">
      <c r="A21" s="13" t="s">
        <v>49</v>
      </c>
      <c r="B21" s="14"/>
      <c r="C21" s="43"/>
      <c r="D21" s="44">
        <v>10</v>
      </c>
      <c r="E21" s="45">
        <f t="shared" si="3"/>
        <v>10</v>
      </c>
      <c r="F21" s="43"/>
      <c r="G21" s="44">
        <v>10.1</v>
      </c>
      <c r="H21" s="45">
        <f t="shared" si="5"/>
        <v>10.1</v>
      </c>
    </row>
    <row r="22" spans="1:8" s="7" customFormat="1" ht="13.5" thickBot="1" x14ac:dyDescent="0.25">
      <c r="A22" s="13" t="s">
        <v>177</v>
      </c>
      <c r="B22" s="14"/>
      <c r="C22" s="43"/>
      <c r="D22" s="44">
        <v>5.8</v>
      </c>
      <c r="E22" s="265">
        <f t="shared" si="3"/>
        <v>5.8</v>
      </c>
      <c r="F22" s="43"/>
      <c r="G22" s="44">
        <v>5.6</v>
      </c>
      <c r="H22" s="45">
        <f t="shared" si="5"/>
        <v>5.6</v>
      </c>
    </row>
    <row r="23" spans="1:8" s="264" customFormat="1" ht="21.75" customHeight="1" thickBot="1" x14ac:dyDescent="0.3">
      <c r="A23" s="309" t="s">
        <v>50</v>
      </c>
      <c r="B23" s="310"/>
      <c r="C23" s="311">
        <f>SUM(C9:C10,C13)</f>
        <v>49.3</v>
      </c>
      <c r="D23" s="312">
        <f>SUM(D9:D9,D10:D10,D13,D21:D22)</f>
        <v>154.70000000000002</v>
      </c>
      <c r="E23" s="312">
        <f>SUM(E9:E9,E10:E10,E13,E21:E22)</f>
        <v>204.00000000000003</v>
      </c>
      <c r="F23" s="312">
        <f>SUM(F9:F9,F10:F10,F13,F21:F22)</f>
        <v>50.800000000000004</v>
      </c>
      <c r="G23" s="312">
        <f>SUM(G9:G9,G10:G10,G13,G21:G22)</f>
        <v>159</v>
      </c>
      <c r="H23" s="312">
        <f>SUM(H9:H9,H10:H10,H13,H21:H22)</f>
        <v>209.79999999999998</v>
      </c>
    </row>
    <row r="25" spans="1:8" ht="12.75" hidden="1" customHeight="1" x14ac:dyDescent="0.2">
      <c r="A25" s="18" t="s">
        <v>51</v>
      </c>
      <c r="C25" s="19">
        <v>666.5</v>
      </c>
      <c r="D25" s="4">
        <v>4.4000000000000004</v>
      </c>
      <c r="E25" s="20">
        <v>16.100000000000001</v>
      </c>
      <c r="F25" s="19">
        <v>666.5</v>
      </c>
      <c r="G25" s="4">
        <v>4.4000000000000004</v>
      </c>
      <c r="H25" s="20">
        <v>16.100000000000001</v>
      </c>
    </row>
    <row r="26" spans="1:8" ht="12.75" hidden="1" customHeight="1" x14ac:dyDescent="0.2">
      <c r="A26" s="18" t="s">
        <v>52</v>
      </c>
      <c r="C26" s="19">
        <f t="shared" ref="C26:H26" si="6">C23-C25</f>
        <v>-617.20000000000005</v>
      </c>
      <c r="D26" s="4">
        <f t="shared" si="6"/>
        <v>150.30000000000001</v>
      </c>
      <c r="E26" s="20">
        <f t="shared" si="6"/>
        <v>187.90000000000003</v>
      </c>
      <c r="F26" s="19">
        <f t="shared" si="6"/>
        <v>-615.70000000000005</v>
      </c>
      <c r="G26" s="4">
        <f t="shared" si="6"/>
        <v>154.6</v>
      </c>
      <c r="H26" s="20">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daně</vt:lpstr>
      <vt:lpstr>odbory</vt:lpstr>
      <vt:lpstr>odbory1</vt:lpstr>
      <vt:lpstr>PO - odpisy</vt:lpstr>
      <vt:lpstr>predikce</vt:lpstr>
      <vt:lpstr>odbory!Oblast_tisku</vt:lpstr>
      <vt:lpstr>odbory1!Oblast_tisku</vt:lpstr>
      <vt:lpstr>'PO - odpisy'!Oblast_tisku</vt:lpstr>
      <vt:lpstr>predikce!Oblast_tisku</vt:lpstr>
      <vt:lpstr>Příjmy!Oblast_tisku</vt:lpstr>
    </vt:vector>
  </TitlesOfParts>
  <Company>KÚOK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2016-11-24T09:28:01Z</cp:lastPrinted>
  <dcterms:created xsi:type="dcterms:W3CDTF">2007-10-04T06:22:41Z</dcterms:created>
  <dcterms:modified xsi:type="dcterms:W3CDTF">2016-11-29T07:08:17Z</dcterms:modified>
</cp:coreProperties>
</file>