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Rozpočtový výhled\Rozpočtový výhled 2018-2020\ZOK 19.6.2017\"/>
    </mc:Choice>
  </mc:AlternateContent>
  <bookViews>
    <workbookView xWindow="0" yWindow="120" windowWidth="15195" windowHeight="7875"/>
  </bookViews>
  <sheets>
    <sheet name="rozpočtový výhled do 2037" sheetId="2" r:id="rId1"/>
    <sheet name="Graf2" sheetId="3" state="hidden" r:id="rId2"/>
    <sheet name="Graf2 (2)" sheetId="5" state="hidden" r:id="rId3"/>
  </sheets>
  <definedNames>
    <definedName name="_xlnm.Print_Area" localSheetId="0">'rozpočtový výhled do 2037'!$A$1:$AF$98</definedName>
  </definedNames>
  <calcPr calcId="162913"/>
</workbook>
</file>

<file path=xl/calcChain.xml><?xml version="1.0" encoding="utf-8"?>
<calcChain xmlns="http://schemas.openxmlformats.org/spreadsheetml/2006/main">
  <c r="U23" i="2" l="1"/>
  <c r="T23" i="2"/>
  <c r="S23" i="2"/>
  <c r="R23" i="2"/>
  <c r="Q23" i="2"/>
  <c r="P23" i="2"/>
  <c r="O23" i="2"/>
  <c r="K23" i="2"/>
  <c r="L23" i="2"/>
  <c r="M23" i="2"/>
  <c r="J23" i="2"/>
  <c r="AF6" i="2" l="1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AA5" i="2"/>
  <c r="Z5" i="2"/>
  <c r="F5" i="2"/>
  <c r="R7" i="2"/>
  <c r="L7" i="2"/>
  <c r="L11" i="2"/>
  <c r="J25" i="2" l="1"/>
  <c r="V23" i="2"/>
  <c r="N23" i="2"/>
  <c r="S9" i="2"/>
  <c r="S12" i="2" s="1"/>
  <c r="R9" i="2"/>
  <c r="Q9" i="2"/>
  <c r="P9" i="2"/>
  <c r="U12" i="2"/>
  <c r="T12" i="2"/>
  <c r="K12" i="2"/>
  <c r="L12" i="2"/>
  <c r="M12" i="2"/>
  <c r="N12" i="2"/>
  <c r="N25" i="2" s="1"/>
  <c r="O12" i="2"/>
  <c r="P12" i="2"/>
  <c r="Q12" i="2"/>
  <c r="R12" i="2"/>
  <c r="J12" i="2"/>
  <c r="O9" i="2"/>
  <c r="K25" i="2" l="1"/>
  <c r="L25" i="2"/>
  <c r="M25" i="2"/>
  <c r="B8" i="2"/>
  <c r="B9" i="2"/>
  <c r="B10" i="2"/>
  <c r="B11" i="2" l="1"/>
  <c r="B7" i="2"/>
  <c r="W5" i="2" l="1"/>
  <c r="X5" i="2"/>
  <c r="Y5" i="2"/>
  <c r="H6" i="2"/>
  <c r="I6" i="2"/>
  <c r="B6" i="2" l="1"/>
  <c r="B5" i="2"/>
  <c r="AF23" i="2" l="1"/>
  <c r="AE23" i="2"/>
  <c r="AD23" i="2"/>
  <c r="AC23" i="2"/>
  <c r="AB23" i="2"/>
  <c r="AA23" i="2"/>
  <c r="Z23" i="2"/>
  <c r="Y23" i="2"/>
  <c r="X23" i="2"/>
  <c r="W23" i="2"/>
  <c r="AC12" i="2" l="1"/>
  <c r="AC25" i="2" s="1"/>
  <c r="AF12" i="2"/>
  <c r="AF25" i="2" s="1"/>
  <c r="I23" i="2" l="1"/>
  <c r="H23" i="2"/>
  <c r="H12" i="2" l="1"/>
  <c r="H25" i="2" s="1"/>
  <c r="AA12" i="2"/>
  <c r="AA25" i="2" s="1"/>
  <c r="AB12" i="2"/>
  <c r="AB25" i="2" s="1"/>
  <c r="AD12" i="2"/>
  <c r="AD25" i="2" s="1"/>
  <c r="AE12" i="2"/>
  <c r="AE25" i="2" s="1"/>
  <c r="O25" i="2"/>
  <c r="P25" i="2"/>
  <c r="Q25" i="2"/>
  <c r="R25" i="2"/>
  <c r="S25" i="2"/>
  <c r="T25" i="2"/>
  <c r="U25" i="2"/>
  <c r="V12" i="2"/>
  <c r="V25" i="2" s="1"/>
  <c r="AD62" i="2" l="1"/>
  <c r="AD34" i="2"/>
  <c r="W12" i="2" l="1"/>
  <c r="W25" i="2" s="1"/>
  <c r="Z12" i="2"/>
  <c r="Z25" i="2" s="1"/>
  <c r="Y12" i="2"/>
  <c r="Y25" i="2" s="1"/>
  <c r="X12" i="2"/>
  <c r="X25" i="2" s="1"/>
  <c r="AH6" i="2" l="1"/>
  <c r="I12" i="2" l="1"/>
  <c r="I25" i="2" s="1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F32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E33" i="2"/>
  <c r="E32" i="2"/>
  <c r="E31" i="2"/>
  <c r="E30" i="2"/>
  <c r="F12" i="2"/>
  <c r="F62" i="2" s="1"/>
  <c r="G12" i="2"/>
  <c r="G62" i="2" s="1"/>
  <c r="H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E12" i="2"/>
  <c r="F23" i="2"/>
  <c r="E23" i="2"/>
  <c r="I62" i="2" l="1"/>
  <c r="E34" i="2"/>
  <c r="E25" i="2"/>
  <c r="F25" i="2"/>
  <c r="F63" i="2"/>
  <c r="F64" i="2" s="1"/>
  <c r="F34" i="2"/>
  <c r="G23" i="2" l="1"/>
  <c r="G32" i="2"/>
  <c r="G34" i="2" s="1"/>
  <c r="G63" i="2" l="1"/>
  <c r="G64" i="2" s="1"/>
  <c r="G25" i="2"/>
  <c r="H32" i="2" l="1"/>
  <c r="H34" i="2" s="1"/>
  <c r="H63" i="2" l="1"/>
  <c r="H64" i="2" s="1"/>
  <c r="I32" i="2" l="1"/>
  <c r="I34" i="2" s="1"/>
  <c r="I63" i="2" l="1"/>
  <c r="I64" i="2" s="1"/>
  <c r="J32" i="2" l="1"/>
  <c r="J34" i="2" s="1"/>
  <c r="J63" i="2" l="1"/>
  <c r="J64" i="2" s="1"/>
  <c r="K32" i="2" l="1"/>
  <c r="K34" i="2" s="1"/>
  <c r="K63" i="2" l="1"/>
  <c r="K64" i="2" s="1"/>
  <c r="L32" i="2" l="1"/>
  <c r="L34" i="2" s="1"/>
  <c r="L63" i="2" l="1"/>
  <c r="L64" i="2" s="1"/>
  <c r="M32" i="2" l="1"/>
  <c r="M34" i="2" s="1"/>
  <c r="M63" i="2" l="1"/>
  <c r="M64" i="2" s="1"/>
  <c r="N32" i="2" l="1"/>
  <c r="N34" i="2" s="1"/>
  <c r="N63" i="2" l="1"/>
  <c r="N64" i="2" s="1"/>
  <c r="O32" i="2" l="1"/>
  <c r="O34" i="2" s="1"/>
  <c r="O63" i="2" l="1"/>
  <c r="O64" i="2" s="1"/>
  <c r="P32" i="2" l="1"/>
  <c r="P34" i="2" s="1"/>
  <c r="P63" i="2" l="1"/>
  <c r="P64" i="2" s="1"/>
  <c r="Q32" i="2" l="1"/>
  <c r="Q34" i="2" s="1"/>
  <c r="Q63" i="2" l="1"/>
  <c r="Q64" i="2" s="1"/>
  <c r="R32" i="2" l="1"/>
  <c r="R34" i="2" s="1"/>
  <c r="R63" i="2" l="1"/>
  <c r="R64" i="2" s="1"/>
  <c r="S32" i="2" l="1"/>
  <c r="S34" i="2" s="1"/>
  <c r="S63" i="2" l="1"/>
  <c r="S64" i="2" s="1"/>
  <c r="T32" i="2" l="1"/>
  <c r="T34" i="2" s="1"/>
  <c r="T63" i="2" l="1"/>
  <c r="T64" i="2" s="1"/>
  <c r="U32" i="2" l="1"/>
  <c r="U34" i="2" s="1"/>
  <c r="U63" i="2" l="1"/>
  <c r="U64" i="2" s="1"/>
  <c r="V32" i="2" l="1"/>
  <c r="V34" i="2" s="1"/>
  <c r="V63" i="2" l="1"/>
  <c r="V64" i="2" s="1"/>
  <c r="W32" i="2" l="1"/>
  <c r="W34" i="2" s="1"/>
  <c r="W63" i="2" l="1"/>
  <c r="W64" i="2" s="1"/>
  <c r="X32" i="2" l="1"/>
  <c r="X34" i="2" s="1"/>
  <c r="X63" i="2" l="1"/>
  <c r="X64" i="2" s="1"/>
  <c r="Y32" i="2" l="1"/>
  <c r="Y34" i="2" s="1"/>
  <c r="Y63" i="2" l="1"/>
  <c r="Y64" i="2" s="1"/>
  <c r="Z32" i="2" l="1"/>
  <c r="Z34" i="2" s="1"/>
  <c r="Z63" i="2" l="1"/>
  <c r="Z64" i="2" s="1"/>
  <c r="AA32" i="2" l="1"/>
  <c r="AA34" i="2" s="1"/>
  <c r="AA63" i="2" l="1"/>
  <c r="AA64" i="2" s="1"/>
  <c r="AB32" i="2" l="1"/>
  <c r="AB34" i="2" s="1"/>
  <c r="AB63" i="2" l="1"/>
  <c r="AB64" i="2" s="1"/>
  <c r="AC32" i="2" l="1"/>
  <c r="AC34" i="2" s="1"/>
  <c r="AC63" i="2" l="1"/>
  <c r="AC64" i="2" s="1"/>
  <c r="AD63" i="2" l="1"/>
  <c r="AD64" i="2" s="1"/>
</calcChain>
</file>

<file path=xl/sharedStrings.xml><?xml version="1.0" encoding="utf-8"?>
<sst xmlns="http://schemas.openxmlformats.org/spreadsheetml/2006/main" count="36" uniqueCount="30">
  <si>
    <t>Česká spořitelna</t>
  </si>
  <si>
    <t>EIB - Evropské projekty</t>
  </si>
  <si>
    <t>EIB - Modernizace silnic</t>
  </si>
  <si>
    <t>celkem</t>
  </si>
  <si>
    <t>Česká spořitelna - úrok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</si>
  <si>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</si>
  <si>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</si>
  <si>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</si>
  <si>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</si>
  <si>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</si>
  <si>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</si>
  <si>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</si>
  <si>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KB - investice OK - úrok</t>
  </si>
  <si>
    <t>Splátka jistiny v Kč</t>
  </si>
  <si>
    <t>Celkem</t>
  </si>
  <si>
    <t>splátka jistiny</t>
  </si>
  <si>
    <t>splátka úroků z úvěru</t>
  </si>
  <si>
    <r>
      <t xml:space="preserve">ČS - investice OK                                     </t>
    </r>
    <r>
      <rPr>
        <b/>
        <sz val="8"/>
        <rFont val="Arial"/>
        <family val="2"/>
        <charset val="238"/>
      </rPr>
      <t xml:space="preserve">    (revolvingový úvěr - předfinancování projektů)</t>
    </r>
  </si>
  <si>
    <t>3. Splácení úvěrů</t>
  </si>
  <si>
    <t>ČS revolving</t>
  </si>
  <si>
    <t>Komentář:</t>
  </si>
  <si>
    <t>Údaje za období 2012-2015 jsou uvedeny za skutečnost</t>
  </si>
  <si>
    <t>Údaje za období od roku 2018 jsou na úrovni splátkového kalendáře a odhadovaných úroků</t>
  </si>
  <si>
    <t>KB - investice OK (100 mil. Kč)</t>
  </si>
  <si>
    <t>KB - investice OK (100 mil. Kč) - úrok</t>
  </si>
  <si>
    <t>Údaje za období roku 2017 jsou uvedeny ve výši upraveného rozpočtu</t>
  </si>
  <si>
    <r>
      <t>Splátky úroků z úvěrů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0"/>
        <rFont val="Arial"/>
        <family val="2"/>
        <charset val="238"/>
      </rPr>
      <t>(EIB I a EIB II - 2015 až do konce splatnosti 1%; KB 700 mil. Kč - 2015 až do konce splatnosti 1,5%, KB 100 a 600 mil Kč - 2017 až do konce splatnosti 0,5%)</t>
    </r>
  </si>
  <si>
    <t>KB - investice OK revolving (600 mil. Kč)</t>
  </si>
  <si>
    <t>KB - investice OK revolving (600 mil. Kč) - úrok</t>
  </si>
  <si>
    <t xml:space="preserve">Údaje za období roku 20115 a 2016 jsou uvedeny ve výši skutečného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</si>
</sst>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 applyFill="1"/>
    <xf numFmtId="0" fontId="5" fillId="0" borderId="2" xfId="0" applyFont="1" applyBorder="1"/>
    <xf numFmtId="3" fontId="5" fillId="0" borderId="2" xfId="0" applyNumberFormat="1" applyFont="1" applyBorder="1"/>
    <xf numFmtId="0" fontId="6" fillId="0" borderId="0" xfId="0" applyFont="1"/>
    <xf numFmtId="0" fontId="5" fillId="0" borderId="0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0" fillId="0" borderId="1" xfId="0" applyFill="1" applyBorder="1"/>
    <xf numFmtId="4" fontId="2" fillId="0" borderId="0" xfId="0" applyNumberFormat="1" applyFont="1"/>
    <xf numFmtId="3" fontId="7" fillId="0" borderId="1" xfId="0" applyNumberFormat="1" applyFont="1" applyFill="1" applyBorder="1"/>
    <xf numFmtId="0" fontId="2" fillId="0" borderId="1" xfId="0" applyFont="1" applyBorder="1" applyAlignment="1">
      <alignment wrapText="1"/>
    </xf>
    <xf numFmtId="3" fontId="0" fillId="0" borderId="1" xfId="0" applyNumberFormat="1" applyFill="1" applyBorder="1" applyAlignment="1">
      <alignment vertic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/>
    <xf numFmtId="3" fontId="0" fillId="0" borderId="4" xfId="0" applyNumberFormat="1" applyBorder="1"/>
    <xf numFmtId="3" fontId="0" fillId="0" borderId="4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horizontal="right" vertical="center"/>
    </xf>
    <xf numFmtId="3" fontId="0" fillId="0" borderId="4" xfId="0" applyNumberFormat="1" applyFill="1" applyBorder="1"/>
    <xf numFmtId="3" fontId="0" fillId="2" borderId="1" xfId="0" applyNumberFormat="1" applyFill="1" applyBorder="1"/>
    <xf numFmtId="3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horizontal="right" vertical="center"/>
    </xf>
    <xf numFmtId="0" fontId="4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7237554508"/>
          <c:y val="2.0334288069898197E-2"/>
          <c:w val="0.85831643325586138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'rozpočtový výhled do 2037'!$A$62:$E$62</c:f>
              <c:strCache>
                <c:ptCount val="5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'rozpočtový výhled do 2037'!$G$3:$AF$3</c:f>
              <c:numCache>
                <c:formatCode>General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cat>
          <c:val>
            <c:numRef>
              <c:f>'rozpočtový výhled do 2037'!$G$12:$AF$12</c:f>
              <c:numCache>
                <c:formatCode>#,##0</c:formatCode>
                <c:ptCount val="23"/>
                <c:pt idx="0">
                  <c:v>237432861.80000001</c:v>
                </c:pt>
                <c:pt idx="1">
                  <c:v>219030395.85999998</c:v>
                </c:pt>
                <c:pt idx="2">
                  <c:v>536482228</c:v>
                </c:pt>
                <c:pt idx="3">
                  <c:v>853157380.44000006</c:v>
                </c:pt>
                <c:pt idx="4">
                  <c:v>853157380.44000006</c:v>
                </c:pt>
                <c:pt idx="5">
                  <c:v>871339380.44000006</c:v>
                </c:pt>
                <c:pt idx="6">
                  <c:v>271339380.44</c:v>
                </c:pt>
                <c:pt idx="7">
                  <c:v>271339380.44</c:v>
                </c:pt>
                <c:pt idx="8">
                  <c:v>271339324.44</c:v>
                </c:pt>
                <c:pt idx="9">
                  <c:v>204672708.44</c:v>
                </c:pt>
                <c:pt idx="10">
                  <c:v>195580708.44</c:v>
                </c:pt>
                <c:pt idx="11">
                  <c:v>186490708.44</c:v>
                </c:pt>
                <c:pt idx="12">
                  <c:v>186490708.44</c:v>
                </c:pt>
                <c:pt idx="13">
                  <c:v>179441927.85999998</c:v>
                </c:pt>
                <c:pt idx="14">
                  <c:v>172393147.45999998</c:v>
                </c:pt>
                <c:pt idx="15">
                  <c:v>172393147.45999998</c:v>
                </c:pt>
                <c:pt idx="16">
                  <c:v>163137049.94</c:v>
                </c:pt>
                <c:pt idx="17">
                  <c:v>153880518.59999999</c:v>
                </c:pt>
                <c:pt idx="18">
                  <c:v>121428571.7</c:v>
                </c:pt>
                <c:pt idx="19">
                  <c:v>85714285.780000001</c:v>
                </c:pt>
                <c:pt idx="20">
                  <c:v>76190476.379999995</c:v>
                </c:pt>
                <c:pt idx="21">
                  <c:v>52380952.579999998</c:v>
                </c:pt>
                <c:pt idx="22">
                  <c:v>28570571.399999999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5-4DBA-A843-7621EA6F68F2}"/>
            </c:ext>
          </c:extLst>
        </c:ser>
        <c:ser>
          <c:idx val="1"/>
          <c:order val="1"/>
          <c:tx>
            <c:strRef>
              <c:f>'rozpočtový výhled do 2037'!$A$63:$E$63</c:f>
              <c:strCache>
                <c:ptCount val="5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'rozpočtový výhled do 2037'!$G$3:$AF$3</c:f>
              <c:numCache>
                <c:formatCode>General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cat>
          <c:val>
            <c:numRef>
              <c:f>'rozpočtový výhled do 2037'!$G$23:$AF$23</c:f>
              <c:numCache>
                <c:formatCode>#,##0</c:formatCode>
                <c:ptCount val="23"/>
                <c:pt idx="0">
                  <c:v>22260340</c:v>
                </c:pt>
                <c:pt idx="1">
                  <c:v>19492574</c:v>
                </c:pt>
                <c:pt idx="2">
                  <c:v>42034347</c:v>
                </c:pt>
                <c:pt idx="3">
                  <c:v>40084124.810000002</c:v>
                </c:pt>
                <c:pt idx="4">
                  <c:v>37123720.839999996</c:v>
                </c:pt>
                <c:pt idx="5">
                  <c:v>33865840.850000001</c:v>
                </c:pt>
                <c:pt idx="6">
                  <c:v>28228162.850000001</c:v>
                </c:pt>
                <c:pt idx="7">
                  <c:v>25173818.859999999</c:v>
                </c:pt>
                <c:pt idx="8">
                  <c:v>22119474.870000001</c:v>
                </c:pt>
                <c:pt idx="9">
                  <c:v>19624853.140000001</c:v>
                </c:pt>
                <c:pt idx="10">
                  <c:v>17607759.440000001</c:v>
                </c:pt>
                <c:pt idx="11">
                  <c:v>15668947.790000001</c:v>
                </c:pt>
                <c:pt idx="12">
                  <c:v>13741877.109999999</c:v>
                </c:pt>
                <c:pt idx="13">
                  <c:v>11820876.300000001</c:v>
                </c:pt>
                <c:pt idx="14">
                  <c:v>10009131.49</c:v>
                </c:pt>
                <c:pt idx="15">
                  <c:v>8227735.6799999997</c:v>
                </c:pt>
                <c:pt idx="16">
                  <c:v>6454310.3500000006</c:v>
                </c:pt>
                <c:pt idx="17">
                  <c:v>4824354.45</c:v>
                </c:pt>
                <c:pt idx="18">
                  <c:v>3346031.76</c:v>
                </c:pt>
                <c:pt idx="19">
                  <c:v>2214285.6800000002</c:v>
                </c:pt>
                <c:pt idx="20">
                  <c:v>1361375.67</c:v>
                </c:pt>
                <c:pt idx="21">
                  <c:v>656084.6</c:v>
                </c:pt>
                <c:pt idx="22">
                  <c:v>196825.39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35-4DBA-A843-7621EA6F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1699456"/>
        <c:axId val="111700992"/>
        <c:axId val="0"/>
      </c:bar3DChart>
      <c:catAx>
        <c:axId val="11169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700992"/>
        <c:crosses val="autoZero"/>
        <c:auto val="1"/>
        <c:lblAlgn val="ctr"/>
        <c:lblOffset val="100"/>
        <c:noMultiLvlLbl val="0"/>
      </c:catAx>
      <c:valAx>
        <c:axId val="1117009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699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8941526625216"/>
          <c:y val="3.6811141244988424E-2"/>
          <c:w val="7.828089372339532E-2"/>
          <c:h val="8.3952306531727749E-2"/>
        </c:manualLayout>
      </c:layout>
      <c:overlay val="0"/>
      <c:txPr>
        <a:bodyPr/>
        <a:lstStyle/>
        <a:p>
          <a:pPr>
            <a:defRPr sz="14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'rozpočtový výhled do 2037'!$A$19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2037'!$E$19:$AB$19</c:f>
              <c:numCache>
                <c:formatCode>#,##0</c:formatCode>
                <c:ptCount val="19"/>
                <c:pt idx="0">
                  <c:v>5842671</c:v>
                </c:pt>
                <c:pt idx="1">
                  <c:v>4657125</c:v>
                </c:pt>
                <c:pt idx="2">
                  <c:v>6674000</c:v>
                </c:pt>
                <c:pt idx="3">
                  <c:v>5640277.7699999996</c:v>
                </c:pt>
                <c:pt idx="4">
                  <c:v>4606944.4400000004</c:v>
                </c:pt>
                <c:pt idx="5">
                  <c:v>3573611.1</c:v>
                </c:pt>
                <c:pt idx="6">
                  <c:v>2540277.7799999998</c:v>
                </c:pt>
                <c:pt idx="7">
                  <c:v>1506944.44</c:v>
                </c:pt>
                <c:pt idx="8">
                  <c:v>473611.1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4-4008-898F-2A30EC3223FD}"/>
            </c:ext>
          </c:extLst>
        </c:ser>
        <c:ser>
          <c:idx val="2"/>
          <c:order val="1"/>
          <c:tx>
            <c:strRef>
              <c:f>'rozpočtový výhled do 2037'!$A$7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2037'!$E$7:$AB$7</c:f>
              <c:numCache>
                <c:formatCode>#,##0</c:formatCode>
                <c:ptCount val="19"/>
                <c:pt idx="0">
                  <c:v>66666672</c:v>
                </c:pt>
                <c:pt idx="1">
                  <c:v>61111116</c:v>
                </c:pt>
                <c:pt idx="2">
                  <c:v>72222228</c:v>
                </c:pt>
                <c:pt idx="3">
                  <c:v>66666672</c:v>
                </c:pt>
                <c:pt idx="4">
                  <c:v>66666672</c:v>
                </c:pt>
                <c:pt idx="5">
                  <c:v>66666672</c:v>
                </c:pt>
                <c:pt idx="6">
                  <c:v>66666672</c:v>
                </c:pt>
                <c:pt idx="7">
                  <c:v>66666672</c:v>
                </c:pt>
                <c:pt idx="8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04-4008-898F-2A30EC3223FD}"/>
            </c:ext>
          </c:extLst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04-4008-898F-2A30EC3223FD}"/>
            </c:ext>
          </c:extLst>
        </c:ser>
        <c:ser>
          <c:idx val="7"/>
          <c:order val="3"/>
          <c:tx>
            <c:strRef>
              <c:f>'rozpočtový výhled do 2037'!$A$18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2037'!$E$18:$AB$18</c:f>
              <c:numCache>
                <c:formatCode>#,##0</c:formatCode>
                <c:ptCount val="19"/>
                <c:pt idx="0">
                  <c:v>12923226</c:v>
                </c:pt>
                <c:pt idx="1">
                  <c:v>11681500</c:v>
                </c:pt>
                <c:pt idx="2">
                  <c:v>26892000</c:v>
                </c:pt>
                <c:pt idx="3">
                  <c:v>25415079.390000001</c:v>
                </c:pt>
                <c:pt idx="4">
                  <c:v>23938888.890000001</c:v>
                </c:pt>
                <c:pt idx="5">
                  <c:v>22462698.440000001</c:v>
                </c:pt>
                <c:pt idx="6">
                  <c:v>20986507.949999999</c:v>
                </c:pt>
                <c:pt idx="7">
                  <c:v>19510317.449999999</c:v>
                </c:pt>
                <c:pt idx="8">
                  <c:v>18034127</c:v>
                </c:pt>
                <c:pt idx="9">
                  <c:v>16557936.51</c:v>
                </c:pt>
                <c:pt idx="10">
                  <c:v>15081746.01</c:v>
                </c:pt>
                <c:pt idx="11">
                  <c:v>13605555.560000001</c:v>
                </c:pt>
                <c:pt idx="12">
                  <c:v>12129365.07</c:v>
                </c:pt>
                <c:pt idx="13">
                  <c:v>10653174.630000001</c:v>
                </c:pt>
                <c:pt idx="14">
                  <c:v>9176984.1300000008</c:v>
                </c:pt>
                <c:pt idx="15">
                  <c:v>7700793.6799999997</c:v>
                </c:pt>
                <c:pt idx="16">
                  <c:v>6224603.1900000004</c:v>
                </c:pt>
                <c:pt idx="17">
                  <c:v>4748412.6900000004</c:v>
                </c:pt>
                <c:pt idx="18">
                  <c:v>3346031.76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04-4008-898F-2A30EC3223FD}"/>
            </c:ext>
          </c:extLst>
        </c:ser>
        <c:ser>
          <c:idx val="1"/>
          <c:order val="4"/>
          <c:tx>
            <c:strRef>
              <c:f>'rozpočtový výhled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2037'!$E$6:$AB$6</c:f>
              <c:numCache>
                <c:formatCode>#,##0</c:formatCode>
                <c:ptCount val="19"/>
                <c:pt idx="0">
                  <c:v>90476190.439999998</c:v>
                </c:pt>
                <c:pt idx="1">
                  <c:v>114285714.23999999</c:v>
                </c:pt>
                <c:pt idx="2">
                  <c:v>142858000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142857142.81999999</c:v>
                </c:pt>
                <c:pt idx="10">
                  <c:v>142857142.81999999</c:v>
                </c:pt>
                <c:pt idx="11">
                  <c:v>142857142.81999999</c:v>
                </c:pt>
                <c:pt idx="12">
                  <c:v>142857142.81999999</c:v>
                </c:pt>
                <c:pt idx="13">
                  <c:v>142857142.81999999</c:v>
                </c:pt>
                <c:pt idx="14">
                  <c:v>142857142.81999999</c:v>
                </c:pt>
                <c:pt idx="15">
                  <c:v>142857142.81999999</c:v>
                </c:pt>
                <c:pt idx="16">
                  <c:v>142857142.81999999</c:v>
                </c:pt>
                <c:pt idx="17">
                  <c:v>142857143</c:v>
                </c:pt>
                <c:pt idx="18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04-4008-898F-2A30EC3223FD}"/>
            </c:ext>
          </c:extLst>
        </c:ser>
        <c:ser>
          <c:idx val="6"/>
          <c:order val="5"/>
          <c:tx>
            <c:strRef>
              <c:f>'rozpočtový výhled do 2037'!$A$17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'rozpočtový výhled do 2037'!$E$17:$AB$17</c:f>
              <c:numCache>
                <c:formatCode>#,##0</c:formatCode>
                <c:ptCount val="19"/>
                <c:pt idx="0">
                  <c:v>3494443</c:v>
                </c:pt>
                <c:pt idx="1">
                  <c:v>3082890</c:v>
                </c:pt>
                <c:pt idx="2">
                  <c:v>6122000</c:v>
                </c:pt>
                <c:pt idx="3">
                  <c:v>5670433.6500000004</c:v>
                </c:pt>
                <c:pt idx="4">
                  <c:v>5219553.51</c:v>
                </c:pt>
                <c:pt idx="5">
                  <c:v>4768673.3099999996</c:v>
                </c:pt>
                <c:pt idx="6">
                  <c:v>4317793.12</c:v>
                </c:pt>
                <c:pt idx="7">
                  <c:v>3866912.97</c:v>
                </c:pt>
                <c:pt idx="8">
                  <c:v>3416032.77</c:v>
                </c:pt>
                <c:pt idx="9">
                  <c:v>2965152.63</c:v>
                </c:pt>
                <c:pt idx="10">
                  <c:v>2514272.4300000002</c:v>
                </c:pt>
                <c:pt idx="11">
                  <c:v>2063392.23</c:v>
                </c:pt>
                <c:pt idx="12">
                  <c:v>1612512.04</c:v>
                </c:pt>
                <c:pt idx="13">
                  <c:v>1167701.67</c:v>
                </c:pt>
                <c:pt idx="14">
                  <c:v>832147.36</c:v>
                </c:pt>
                <c:pt idx="15">
                  <c:v>526942</c:v>
                </c:pt>
                <c:pt idx="16">
                  <c:v>229707.16</c:v>
                </c:pt>
                <c:pt idx="17">
                  <c:v>75941.759999999995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504-4008-898F-2A30EC3223FD}"/>
            </c:ext>
          </c:extLst>
        </c:ser>
        <c:ser>
          <c:idx val="3"/>
          <c:order val="6"/>
          <c:tx>
            <c:strRef>
              <c:f>'rozpočtový výhled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2037'!$E$5:$AB$5</c:f>
              <c:numCache>
                <c:formatCode>#,##0</c:formatCode>
                <c:ptCount val="19"/>
                <c:pt idx="0">
                  <c:v>43633565.619999997</c:v>
                </c:pt>
                <c:pt idx="1">
                  <c:v>43633565.619999997</c:v>
                </c:pt>
                <c:pt idx="2">
                  <c:v>43634000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43633565.619999997</c:v>
                </c:pt>
                <c:pt idx="13">
                  <c:v>36584785.039999999</c:v>
                </c:pt>
                <c:pt idx="14">
                  <c:v>29536004.640000001</c:v>
                </c:pt>
                <c:pt idx="15">
                  <c:v>29536004.640000001</c:v>
                </c:pt>
                <c:pt idx="16">
                  <c:v>20279907.119999997</c:v>
                </c:pt>
                <c:pt idx="17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04-4008-898F-2A30EC3223FD}"/>
            </c:ext>
          </c:extLst>
        </c:ser>
        <c:ser>
          <c:idx val="5"/>
          <c:order val="7"/>
          <c:tx>
            <c:strRef>
              <c:f>'rozpočtový výhled do 2037'!$A$16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2037'!$E$16:$AB$16</c:f>
            </c:numRef>
          </c:val>
          <c:extLst>
            <c:ext xmlns:c16="http://schemas.microsoft.com/office/drawing/2014/chart" uri="{C3380CC4-5D6E-409C-BE32-E72D297353CC}">
              <c16:uniqueId val="{00000007-6504-4008-898F-2A30EC3223FD}"/>
            </c:ext>
          </c:extLst>
        </c:ser>
        <c:ser>
          <c:idx val="0"/>
          <c:order val="8"/>
          <c:tx>
            <c:strRef>
              <c:f>'rozpočtový výhled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2037'!$E$4:$AB$4</c:f>
            </c:numRef>
          </c:val>
          <c:extLst>
            <c:ext xmlns:c16="http://schemas.microsoft.com/office/drawing/2014/chart" uri="{C3380CC4-5D6E-409C-BE32-E72D297353CC}">
              <c16:uniqueId val="{00000008-6504-4008-898F-2A30EC3223FD}"/>
            </c:ext>
          </c:extLst>
        </c:ser>
        <c:ser>
          <c:idx val="10"/>
          <c:order val="9"/>
          <c:tx>
            <c:strRef>
              <c:f>'rozpočtový výhled do 2037'!$A$25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2037'!$E$25:$AB$25</c:f>
              <c:numCache>
                <c:formatCode>#,##0</c:formatCode>
                <c:ptCount val="19"/>
                <c:pt idx="0">
                  <c:v>259693201.80000001</c:v>
                </c:pt>
                <c:pt idx="1">
                  <c:v>238522969.85999998</c:v>
                </c:pt>
                <c:pt idx="2">
                  <c:v>578516575</c:v>
                </c:pt>
                <c:pt idx="3">
                  <c:v>893241505.25</c:v>
                </c:pt>
                <c:pt idx="4">
                  <c:v>890281101.28000009</c:v>
                </c:pt>
                <c:pt idx="5">
                  <c:v>905205221.29000008</c:v>
                </c:pt>
                <c:pt idx="6">
                  <c:v>299567543.29000002</c:v>
                </c:pt>
                <c:pt idx="7">
                  <c:v>296513199.30000001</c:v>
                </c:pt>
                <c:pt idx="8">
                  <c:v>293458799.31</c:v>
                </c:pt>
                <c:pt idx="9">
                  <c:v>224297561.57999998</c:v>
                </c:pt>
                <c:pt idx="10">
                  <c:v>213188467.88</c:v>
                </c:pt>
                <c:pt idx="11">
                  <c:v>202159656.22999999</c:v>
                </c:pt>
                <c:pt idx="12">
                  <c:v>200232585.55000001</c:v>
                </c:pt>
                <c:pt idx="13">
                  <c:v>191262804.16</c:v>
                </c:pt>
                <c:pt idx="14">
                  <c:v>182402278.94999999</c:v>
                </c:pt>
                <c:pt idx="15">
                  <c:v>180620883.13999999</c:v>
                </c:pt>
                <c:pt idx="16">
                  <c:v>169591360.28999999</c:v>
                </c:pt>
                <c:pt idx="17">
                  <c:v>158704873.04999998</c:v>
                </c:pt>
                <c:pt idx="18">
                  <c:v>124774603.46000001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504-4008-898F-2A30EC32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652160"/>
        <c:axId val="122653696"/>
      </c:barChart>
      <c:catAx>
        <c:axId val="1226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3696"/>
        <c:crosses val="autoZero"/>
        <c:auto val="1"/>
        <c:lblAlgn val="ctr"/>
        <c:lblOffset val="100"/>
        <c:tickMarkSkip val="1"/>
        <c:noMultiLvlLbl val="0"/>
      </c:catAx>
      <c:valAx>
        <c:axId val="122653696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265216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'rozpočtový výhled do 2037'!$A$25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2037'!$E$25:$AB$25</c:f>
              <c:numCache>
                <c:formatCode>#,##0</c:formatCode>
                <c:ptCount val="19"/>
                <c:pt idx="0">
                  <c:v>259693201.80000001</c:v>
                </c:pt>
                <c:pt idx="1">
                  <c:v>238522969.85999998</c:v>
                </c:pt>
                <c:pt idx="2">
                  <c:v>578516575</c:v>
                </c:pt>
                <c:pt idx="3">
                  <c:v>893241505.25</c:v>
                </c:pt>
                <c:pt idx="4">
                  <c:v>890281101.28000009</c:v>
                </c:pt>
                <c:pt idx="5">
                  <c:v>905205221.29000008</c:v>
                </c:pt>
                <c:pt idx="6">
                  <c:v>299567543.29000002</c:v>
                </c:pt>
                <c:pt idx="7">
                  <c:v>296513199.30000001</c:v>
                </c:pt>
                <c:pt idx="8">
                  <c:v>293458799.31</c:v>
                </c:pt>
                <c:pt idx="9">
                  <c:v>224297561.57999998</c:v>
                </c:pt>
                <c:pt idx="10">
                  <c:v>213188467.88</c:v>
                </c:pt>
                <c:pt idx="11">
                  <c:v>202159656.22999999</c:v>
                </c:pt>
                <c:pt idx="12">
                  <c:v>200232585.55000001</c:v>
                </c:pt>
                <c:pt idx="13">
                  <c:v>191262804.16</c:v>
                </c:pt>
                <c:pt idx="14">
                  <c:v>182402278.94999999</c:v>
                </c:pt>
                <c:pt idx="15">
                  <c:v>180620883.13999999</c:v>
                </c:pt>
                <c:pt idx="16">
                  <c:v>169591360.28999999</c:v>
                </c:pt>
                <c:pt idx="17">
                  <c:v>158704873.04999998</c:v>
                </c:pt>
                <c:pt idx="18">
                  <c:v>124774603.46000001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1-4C38-8174-F79204C8E60C}"/>
            </c:ext>
          </c:extLst>
        </c:ser>
        <c:ser>
          <c:idx val="0"/>
          <c:order val="1"/>
          <c:tx>
            <c:strRef>
              <c:f>'rozpočtový výhled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2037'!$E$4:$AB$4</c:f>
            </c:numRef>
          </c:val>
          <c:extLst>
            <c:ext xmlns:c16="http://schemas.microsoft.com/office/drawing/2014/chart" uri="{C3380CC4-5D6E-409C-BE32-E72D297353CC}">
              <c16:uniqueId val="{00000001-67F1-4C38-8174-F79204C8E60C}"/>
            </c:ext>
          </c:extLst>
        </c:ser>
        <c:ser>
          <c:idx val="5"/>
          <c:order val="2"/>
          <c:tx>
            <c:strRef>
              <c:f>'rozpočtový výhled do 2037'!$A$16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2037'!$E$16:$AB$16</c:f>
            </c:numRef>
          </c:val>
          <c:extLst>
            <c:ext xmlns:c16="http://schemas.microsoft.com/office/drawing/2014/chart" uri="{C3380CC4-5D6E-409C-BE32-E72D297353CC}">
              <c16:uniqueId val="{00000002-67F1-4C38-8174-F79204C8E60C}"/>
            </c:ext>
          </c:extLst>
        </c:ser>
        <c:ser>
          <c:idx val="3"/>
          <c:order val="3"/>
          <c:tx>
            <c:strRef>
              <c:f>'rozpočtový výhled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2037'!$E$5:$AB$5</c:f>
              <c:numCache>
                <c:formatCode>#,##0</c:formatCode>
                <c:ptCount val="19"/>
                <c:pt idx="0">
                  <c:v>43633565.619999997</c:v>
                </c:pt>
                <c:pt idx="1">
                  <c:v>43633565.619999997</c:v>
                </c:pt>
                <c:pt idx="2">
                  <c:v>43634000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43633565.619999997</c:v>
                </c:pt>
                <c:pt idx="13">
                  <c:v>36584785.039999999</c:v>
                </c:pt>
                <c:pt idx="14">
                  <c:v>29536004.640000001</c:v>
                </c:pt>
                <c:pt idx="15">
                  <c:v>29536004.640000001</c:v>
                </c:pt>
                <c:pt idx="16">
                  <c:v>20279907.119999997</c:v>
                </c:pt>
                <c:pt idx="17">
                  <c:v>11023375.6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F1-4C38-8174-F79204C8E60C}"/>
            </c:ext>
          </c:extLst>
        </c:ser>
        <c:ser>
          <c:idx val="6"/>
          <c:order val="4"/>
          <c:tx>
            <c:strRef>
              <c:f>'rozpočtový výhled do 2037'!$A$17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2037'!$E$17:$AB$17</c:f>
              <c:numCache>
                <c:formatCode>#,##0</c:formatCode>
                <c:ptCount val="19"/>
                <c:pt idx="0">
                  <c:v>3494443</c:v>
                </c:pt>
                <c:pt idx="1">
                  <c:v>3082890</c:v>
                </c:pt>
                <c:pt idx="2">
                  <c:v>6122000</c:v>
                </c:pt>
                <c:pt idx="3">
                  <c:v>5670433.6500000004</c:v>
                </c:pt>
                <c:pt idx="4">
                  <c:v>5219553.51</c:v>
                </c:pt>
                <c:pt idx="5">
                  <c:v>4768673.3099999996</c:v>
                </c:pt>
                <c:pt idx="6">
                  <c:v>4317793.12</c:v>
                </c:pt>
                <c:pt idx="7">
                  <c:v>3866912.97</c:v>
                </c:pt>
                <c:pt idx="8">
                  <c:v>3416032.77</c:v>
                </c:pt>
                <c:pt idx="9">
                  <c:v>2965152.63</c:v>
                </c:pt>
                <c:pt idx="10">
                  <c:v>2514272.4300000002</c:v>
                </c:pt>
                <c:pt idx="11">
                  <c:v>2063392.23</c:v>
                </c:pt>
                <c:pt idx="12">
                  <c:v>1612512.04</c:v>
                </c:pt>
                <c:pt idx="13">
                  <c:v>1167701.67</c:v>
                </c:pt>
                <c:pt idx="14">
                  <c:v>832147.36</c:v>
                </c:pt>
                <c:pt idx="15">
                  <c:v>526942</c:v>
                </c:pt>
                <c:pt idx="16">
                  <c:v>229707.16</c:v>
                </c:pt>
                <c:pt idx="17">
                  <c:v>75941.759999999995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F1-4C38-8174-F79204C8E60C}"/>
            </c:ext>
          </c:extLst>
        </c:ser>
        <c:ser>
          <c:idx val="1"/>
          <c:order val="5"/>
          <c:tx>
            <c:strRef>
              <c:f>'rozpočtový výhled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2037'!$E$6:$AB$6</c:f>
              <c:numCache>
                <c:formatCode>#,##0</c:formatCode>
                <c:ptCount val="19"/>
                <c:pt idx="0">
                  <c:v>90476190.439999998</c:v>
                </c:pt>
                <c:pt idx="1">
                  <c:v>114285714.23999999</c:v>
                </c:pt>
                <c:pt idx="2">
                  <c:v>142858000</c:v>
                </c:pt>
                <c:pt idx="3">
                  <c:v>142857142.81999999</c:v>
                </c:pt>
                <c:pt idx="4">
                  <c:v>142857142.81999999</c:v>
                </c:pt>
                <c:pt idx="5">
                  <c:v>142857142.81999999</c:v>
                </c:pt>
                <c:pt idx="6">
                  <c:v>142857142.81999999</c:v>
                </c:pt>
                <c:pt idx="7">
                  <c:v>142857142.81999999</c:v>
                </c:pt>
                <c:pt idx="8">
                  <c:v>142857142.81999999</c:v>
                </c:pt>
                <c:pt idx="9">
                  <c:v>142857142.81999999</c:v>
                </c:pt>
                <c:pt idx="10">
                  <c:v>142857142.81999999</c:v>
                </c:pt>
                <c:pt idx="11">
                  <c:v>142857142.81999999</c:v>
                </c:pt>
                <c:pt idx="12">
                  <c:v>142857142.81999999</c:v>
                </c:pt>
                <c:pt idx="13">
                  <c:v>142857142.81999999</c:v>
                </c:pt>
                <c:pt idx="14">
                  <c:v>142857142.81999999</c:v>
                </c:pt>
                <c:pt idx="15">
                  <c:v>142857142.81999999</c:v>
                </c:pt>
                <c:pt idx="16">
                  <c:v>142857142.81999999</c:v>
                </c:pt>
                <c:pt idx="17">
                  <c:v>142857143</c:v>
                </c:pt>
                <c:pt idx="18">
                  <c:v>121428571.7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F1-4C38-8174-F79204C8E60C}"/>
            </c:ext>
          </c:extLst>
        </c:ser>
        <c:ser>
          <c:idx val="7"/>
          <c:order val="6"/>
          <c:tx>
            <c:strRef>
              <c:f>'rozpočtový výhled do 2037'!$A$18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2037'!$E$18:$AB$18</c:f>
              <c:numCache>
                <c:formatCode>#,##0</c:formatCode>
                <c:ptCount val="19"/>
                <c:pt idx="0">
                  <c:v>12923226</c:v>
                </c:pt>
                <c:pt idx="1">
                  <c:v>11681500</c:v>
                </c:pt>
                <c:pt idx="2">
                  <c:v>26892000</c:v>
                </c:pt>
                <c:pt idx="3">
                  <c:v>25415079.390000001</c:v>
                </c:pt>
                <c:pt idx="4">
                  <c:v>23938888.890000001</c:v>
                </c:pt>
                <c:pt idx="5">
                  <c:v>22462698.440000001</c:v>
                </c:pt>
                <c:pt idx="6">
                  <c:v>20986507.949999999</c:v>
                </c:pt>
                <c:pt idx="7">
                  <c:v>19510317.449999999</c:v>
                </c:pt>
                <c:pt idx="8">
                  <c:v>18034127</c:v>
                </c:pt>
                <c:pt idx="9">
                  <c:v>16557936.51</c:v>
                </c:pt>
                <c:pt idx="10">
                  <c:v>15081746.01</c:v>
                </c:pt>
                <c:pt idx="11">
                  <c:v>13605555.560000001</c:v>
                </c:pt>
                <c:pt idx="12">
                  <c:v>12129365.07</c:v>
                </c:pt>
                <c:pt idx="13">
                  <c:v>10653174.630000001</c:v>
                </c:pt>
                <c:pt idx="14">
                  <c:v>9176984.1300000008</c:v>
                </c:pt>
                <c:pt idx="15">
                  <c:v>7700793.6799999997</c:v>
                </c:pt>
                <c:pt idx="16">
                  <c:v>6224603.1900000004</c:v>
                </c:pt>
                <c:pt idx="17">
                  <c:v>4748412.6900000004</c:v>
                </c:pt>
                <c:pt idx="18">
                  <c:v>3346031.76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F1-4C38-8174-F79204C8E60C}"/>
            </c:ext>
          </c:extLst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F1-4C38-8174-F79204C8E60C}"/>
            </c:ext>
          </c:extLst>
        </c:ser>
        <c:ser>
          <c:idx val="2"/>
          <c:order val="8"/>
          <c:tx>
            <c:strRef>
              <c:f>'rozpočtový výhled do 2037'!$A$7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2037'!$E$7:$AB$7</c:f>
              <c:numCache>
                <c:formatCode>#,##0</c:formatCode>
                <c:ptCount val="19"/>
                <c:pt idx="0">
                  <c:v>66666672</c:v>
                </c:pt>
                <c:pt idx="1">
                  <c:v>61111116</c:v>
                </c:pt>
                <c:pt idx="2">
                  <c:v>72222228</c:v>
                </c:pt>
                <c:pt idx="3">
                  <c:v>66666672</c:v>
                </c:pt>
                <c:pt idx="4">
                  <c:v>66666672</c:v>
                </c:pt>
                <c:pt idx="5">
                  <c:v>66666672</c:v>
                </c:pt>
                <c:pt idx="6">
                  <c:v>66666672</c:v>
                </c:pt>
                <c:pt idx="7">
                  <c:v>66666672</c:v>
                </c:pt>
                <c:pt idx="8">
                  <c:v>66666616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F1-4C38-8174-F79204C8E60C}"/>
            </c:ext>
          </c:extLst>
        </c:ser>
        <c:ser>
          <c:idx val="9"/>
          <c:order val="9"/>
          <c:tx>
            <c:strRef>
              <c:f>'rozpočtový výhled do 2037'!$A$19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</c:numCache>
            </c:numRef>
          </c:cat>
          <c:val>
            <c:numRef>
              <c:f>'rozpočtový výhled do 2037'!$E$19:$AB$19</c:f>
              <c:numCache>
                <c:formatCode>#,##0</c:formatCode>
                <c:ptCount val="19"/>
                <c:pt idx="0">
                  <c:v>5842671</c:v>
                </c:pt>
                <c:pt idx="1">
                  <c:v>4657125</c:v>
                </c:pt>
                <c:pt idx="2">
                  <c:v>6674000</c:v>
                </c:pt>
                <c:pt idx="3">
                  <c:v>5640277.7699999996</c:v>
                </c:pt>
                <c:pt idx="4">
                  <c:v>4606944.4400000004</c:v>
                </c:pt>
                <c:pt idx="5">
                  <c:v>3573611.1</c:v>
                </c:pt>
                <c:pt idx="6">
                  <c:v>2540277.7799999998</c:v>
                </c:pt>
                <c:pt idx="7">
                  <c:v>1506944.44</c:v>
                </c:pt>
                <c:pt idx="8">
                  <c:v>473611.1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F1-4C38-8174-F79204C8E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114553216"/>
        <c:axId val="114554752"/>
      </c:barChart>
      <c:catAx>
        <c:axId val="11455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4752"/>
        <c:crosses val="autoZero"/>
        <c:auto val="1"/>
        <c:lblAlgn val="ctr"/>
        <c:lblOffset val="100"/>
        <c:tickMarkSkip val="1"/>
        <c:noMultiLvlLbl val="0"/>
      </c:catAx>
      <c:valAx>
        <c:axId val="114554752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45532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31</xdr:col>
      <xdr:colOff>361949</xdr:colOff>
      <xdr:row>84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6"/>
  <sheetViews>
    <sheetView tabSelected="1" topLeftCell="A47" zoomScaleNormal="100" workbookViewId="0">
      <selection activeCell="A93" sqref="A93"/>
    </sheetView>
  </sheetViews>
  <sheetFormatPr defaultRowHeight="12.75" x14ac:dyDescent="0.2"/>
  <cols>
    <col min="1" max="1" width="39.28515625" style="3" customWidth="1"/>
    <col min="2" max="2" width="12.7109375" style="3" bestFit="1" customWidth="1"/>
    <col min="3" max="4" width="10.140625" style="3" hidden="1" customWidth="1"/>
    <col min="5" max="7" width="11.7109375" hidden="1" customWidth="1"/>
    <col min="8" max="9" width="13.85546875" hidden="1" customWidth="1"/>
    <col min="10" max="11" width="11.7109375" bestFit="1" customWidth="1"/>
    <col min="12" max="29" width="13.85546875" bestFit="1" customWidth="1"/>
    <col min="30" max="32" width="12.7109375" bestFit="1" customWidth="1"/>
    <col min="34" max="34" width="12.7109375" bestFit="1" customWidth="1"/>
  </cols>
  <sheetData>
    <row r="1" spans="1:34" ht="23.25" x14ac:dyDescent="0.35">
      <c r="A1" s="16" t="s">
        <v>18</v>
      </c>
      <c r="B1" s="9"/>
      <c r="C1" s="9"/>
      <c r="D1" s="9"/>
    </row>
    <row r="2" spans="1:34" ht="15.75" x14ac:dyDescent="0.25">
      <c r="A2" s="6" t="s">
        <v>13</v>
      </c>
      <c r="B2" s="6"/>
      <c r="C2" s="6"/>
      <c r="D2" s="6"/>
    </row>
    <row r="3" spans="1:34" s="3" customFormat="1" x14ac:dyDescent="0.2">
      <c r="A3" s="5"/>
      <c r="B3" s="5" t="s">
        <v>14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5">
        <v>2022</v>
      </c>
      <c r="R3" s="5">
        <v>2023</v>
      </c>
      <c r="S3" s="5">
        <v>2024</v>
      </c>
      <c r="T3" s="5">
        <v>2025</v>
      </c>
      <c r="U3" s="5">
        <v>2026</v>
      </c>
      <c r="V3" s="5">
        <v>2027</v>
      </c>
      <c r="W3" s="5">
        <v>2028</v>
      </c>
      <c r="X3" s="5">
        <v>2029</v>
      </c>
      <c r="Y3" s="5">
        <v>2030</v>
      </c>
      <c r="Z3" s="5">
        <v>2031</v>
      </c>
      <c r="AA3" s="5">
        <v>2032</v>
      </c>
      <c r="AB3" s="5">
        <v>2033</v>
      </c>
      <c r="AC3" s="5">
        <v>2034</v>
      </c>
      <c r="AD3" s="5">
        <v>2035</v>
      </c>
      <c r="AE3" s="5">
        <v>2036</v>
      </c>
      <c r="AF3" s="5">
        <v>2037</v>
      </c>
    </row>
    <row r="4" spans="1:34" hidden="1" x14ac:dyDescent="0.2">
      <c r="A4" s="5" t="s">
        <v>0</v>
      </c>
      <c r="B4" s="11">
        <v>800000000</v>
      </c>
      <c r="C4" s="11"/>
      <c r="D4" s="11"/>
      <c r="E4" s="1">
        <v>26181532.59</v>
      </c>
      <c r="F4" s="1">
        <v>3360182.75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4" x14ac:dyDescent="0.2">
      <c r="A5" s="5" t="s">
        <v>2</v>
      </c>
      <c r="B5" s="11">
        <f>SUM(C5:AA5)</f>
        <v>900000000.38</v>
      </c>
      <c r="C5" s="1">
        <v>14097560.98</v>
      </c>
      <c r="D5" s="1">
        <v>14097560.98</v>
      </c>
      <c r="E5" s="1">
        <v>14097560.98</v>
      </c>
      <c r="F5" s="1">
        <f>32609756.1</f>
        <v>32609756.100000001</v>
      </c>
      <c r="G5" s="1">
        <v>43633565.619999997</v>
      </c>
      <c r="H5" s="13">
        <v>43633565.619999997</v>
      </c>
      <c r="I5" s="13">
        <v>43633565.619999997</v>
      </c>
      <c r="J5" s="13">
        <v>43633565.619999997</v>
      </c>
      <c r="K5" s="13">
        <v>43633565.619999997</v>
      </c>
      <c r="L5" s="13">
        <v>43634000</v>
      </c>
      <c r="M5" s="13">
        <v>43633565.619999997</v>
      </c>
      <c r="N5" s="13">
        <v>43633565.619999997</v>
      </c>
      <c r="O5" s="13">
        <v>43633565.619999997</v>
      </c>
      <c r="P5" s="13">
        <v>43633565.619999997</v>
      </c>
      <c r="Q5" s="13">
        <v>43633565.619999997</v>
      </c>
      <c r="R5" s="13">
        <v>43633565.619999997</v>
      </c>
      <c r="S5" s="13">
        <v>43633565.619999997</v>
      </c>
      <c r="T5" s="13">
        <v>43633565.619999997</v>
      </c>
      <c r="U5" s="13">
        <v>43633565.619999997</v>
      </c>
      <c r="V5" s="13">
        <v>43633565.619999997</v>
      </c>
      <c r="W5" s="13">
        <f>21816782.72+14768002.32</f>
        <v>36584785.039999999</v>
      </c>
      <c r="X5" s="13">
        <f>2*14768002.32</f>
        <v>29536004.640000001</v>
      </c>
      <c r="Y5" s="13">
        <f>2*14768002.32</f>
        <v>29536004.640000001</v>
      </c>
      <c r="Z5" s="13">
        <f>14768002.36+5511904.76</f>
        <v>20279907.119999997</v>
      </c>
      <c r="AA5" s="13">
        <f>11023809.6-434</f>
        <v>11023375.6</v>
      </c>
      <c r="AB5" s="13"/>
      <c r="AC5" s="13"/>
      <c r="AD5" s="13"/>
      <c r="AE5" s="13"/>
      <c r="AF5" s="13"/>
    </row>
    <row r="6" spans="1:34" x14ac:dyDescent="0.2">
      <c r="A6" s="5" t="s">
        <v>1</v>
      </c>
      <c r="B6" s="11">
        <f>SUM(E6:AF6)</f>
        <v>3000000000.1799998</v>
      </c>
      <c r="C6" s="11"/>
      <c r="D6" s="11"/>
      <c r="E6" s="1">
        <v>0</v>
      </c>
      <c r="F6" s="1">
        <v>0</v>
      </c>
      <c r="G6" s="28">
        <v>21428571.420000002</v>
      </c>
      <c r="H6" s="19">
        <f>2*21428571.42+2*7142857.14</f>
        <v>57142857.120000005</v>
      </c>
      <c r="I6" s="13">
        <f>2*33333333.32</f>
        <v>66666666.640000001</v>
      </c>
      <c r="J6" s="13">
        <v>90476190.439999998</v>
      </c>
      <c r="K6" s="13">
        <v>114285714.23999999</v>
      </c>
      <c r="L6" s="13">
        <v>142858000</v>
      </c>
      <c r="M6" s="13">
        <f t="shared" ref="M6:Z6" si="0">2*71428571.41</f>
        <v>142857142.81999999</v>
      </c>
      <c r="N6" s="13">
        <f t="shared" si="0"/>
        <v>142857142.81999999</v>
      </c>
      <c r="O6" s="13">
        <f t="shared" si="0"/>
        <v>142857142.81999999</v>
      </c>
      <c r="P6" s="13">
        <f t="shared" si="0"/>
        <v>142857142.81999999</v>
      </c>
      <c r="Q6" s="13">
        <f t="shared" si="0"/>
        <v>142857142.81999999</v>
      </c>
      <c r="R6" s="13">
        <f t="shared" si="0"/>
        <v>142857142.81999999</v>
      </c>
      <c r="S6" s="13">
        <f t="shared" si="0"/>
        <v>142857142.81999999</v>
      </c>
      <c r="T6" s="13">
        <f t="shared" si="0"/>
        <v>142857142.81999999</v>
      </c>
      <c r="U6" s="13">
        <f t="shared" si="0"/>
        <v>142857142.81999999</v>
      </c>
      <c r="V6" s="13">
        <f t="shared" si="0"/>
        <v>142857142.81999999</v>
      </c>
      <c r="W6" s="13">
        <f t="shared" si="0"/>
        <v>142857142.81999999</v>
      </c>
      <c r="X6" s="13">
        <f t="shared" si="0"/>
        <v>142857142.81999999</v>
      </c>
      <c r="Y6" s="13">
        <f t="shared" si="0"/>
        <v>142857142.81999999</v>
      </c>
      <c r="Z6" s="13">
        <f t="shared" si="0"/>
        <v>142857142.81999999</v>
      </c>
      <c r="AA6" s="13">
        <f>71428571.41+71428571.59</f>
        <v>142857143</v>
      </c>
      <c r="AB6" s="13">
        <f>60714285.7+60714286</f>
        <v>121428571.7</v>
      </c>
      <c r="AC6" s="13">
        <v>85714285.780000001</v>
      </c>
      <c r="AD6" s="13">
        <v>76190476.379999995</v>
      </c>
      <c r="AE6" s="13">
        <v>52380952.579999998</v>
      </c>
      <c r="AF6" s="13">
        <f>28571428.4-857</f>
        <v>28570571.399999999</v>
      </c>
      <c r="AH6" s="15">
        <f>SUM(G6:AF6)</f>
        <v>3000000000.1799998</v>
      </c>
    </row>
    <row r="7" spans="1:34" x14ac:dyDescent="0.2">
      <c r="A7" s="5" t="s">
        <v>11</v>
      </c>
      <c r="B7" s="11">
        <f>SUM(E7:AD7)</f>
        <v>700000000</v>
      </c>
      <c r="C7" s="11"/>
      <c r="D7" s="11"/>
      <c r="E7" s="1">
        <v>0</v>
      </c>
      <c r="F7" s="1">
        <v>0</v>
      </c>
      <c r="G7" s="1">
        <v>0</v>
      </c>
      <c r="H7" s="13">
        <v>33333336</v>
      </c>
      <c r="I7" s="13">
        <v>66666672</v>
      </c>
      <c r="J7" s="13">
        <v>66666672</v>
      </c>
      <c r="K7" s="13">
        <v>61111116</v>
      </c>
      <c r="L7" s="13">
        <f>66666672+5555556</f>
        <v>72222228</v>
      </c>
      <c r="M7" s="13">
        <v>66666672</v>
      </c>
      <c r="N7" s="13">
        <v>66666672</v>
      </c>
      <c r="O7" s="13">
        <v>66666672</v>
      </c>
      <c r="P7" s="13">
        <v>66666672</v>
      </c>
      <c r="Q7" s="13">
        <v>66666672</v>
      </c>
      <c r="R7" s="19">
        <f>66666672-56</f>
        <v>66666616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4" ht="24" hidden="1" x14ac:dyDescent="0.2">
      <c r="A8" s="22" t="s">
        <v>17</v>
      </c>
      <c r="B8" s="11">
        <f t="shared" ref="B8:B10" si="1">SUM(E8:AD8)</f>
        <v>0</v>
      </c>
      <c r="C8" s="23"/>
      <c r="D8" s="23"/>
      <c r="E8" s="24"/>
      <c r="F8" s="24"/>
      <c r="G8" s="24"/>
      <c r="H8" s="25"/>
      <c r="I8" s="25"/>
      <c r="J8" s="25"/>
      <c r="K8" s="25"/>
      <c r="L8" s="26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4" x14ac:dyDescent="0.2">
      <c r="A9" s="22" t="s">
        <v>23</v>
      </c>
      <c r="B9" s="11">
        <f t="shared" si="1"/>
        <v>100000000</v>
      </c>
      <c r="C9" s="23"/>
      <c r="D9" s="23"/>
      <c r="E9" s="24"/>
      <c r="F9" s="24"/>
      <c r="G9" s="24"/>
      <c r="H9" s="25"/>
      <c r="I9" s="25"/>
      <c r="J9" s="25"/>
      <c r="K9" s="25"/>
      <c r="L9" s="26"/>
      <c r="M9" s="27"/>
      <c r="N9" s="27"/>
      <c r="O9" s="27">
        <f>9091000*2</f>
        <v>18182000</v>
      </c>
      <c r="P9" s="27">
        <f>9091000*2</f>
        <v>18182000</v>
      </c>
      <c r="Q9" s="27">
        <f>9091000*2</f>
        <v>18182000</v>
      </c>
      <c r="R9" s="27">
        <f>9091000*2</f>
        <v>18182000</v>
      </c>
      <c r="S9" s="27">
        <f>9091000*2</f>
        <v>18182000</v>
      </c>
      <c r="T9" s="27">
        <v>9090000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4" x14ac:dyDescent="0.2">
      <c r="A10" s="22" t="s">
        <v>27</v>
      </c>
      <c r="B10" s="11">
        <f t="shared" si="1"/>
        <v>2000000000</v>
      </c>
      <c r="C10" s="23"/>
      <c r="D10" s="23"/>
      <c r="E10" s="24"/>
      <c r="F10" s="24"/>
      <c r="G10" s="24"/>
      <c r="H10" s="25"/>
      <c r="I10" s="25"/>
      <c r="J10" s="25"/>
      <c r="K10" s="25"/>
      <c r="L10" s="26">
        <v>200000000</v>
      </c>
      <c r="M10" s="27">
        <v>600000000</v>
      </c>
      <c r="N10" s="27">
        <v>600000000</v>
      </c>
      <c r="O10" s="27">
        <v>600000000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4" s="4" customFormat="1" x14ac:dyDescent="0.2">
      <c r="A11" s="20" t="s">
        <v>19</v>
      </c>
      <c r="B11" s="11">
        <f>SUM(E11:AD11)</f>
        <v>114424433.74000001</v>
      </c>
      <c r="C11" s="11"/>
      <c r="D11" s="11"/>
      <c r="E11" s="1"/>
      <c r="F11" s="1"/>
      <c r="G11" s="1"/>
      <c r="H11" s="21"/>
      <c r="I11" s="21"/>
      <c r="J11" s="21">
        <v>36656433.740000002</v>
      </c>
      <c r="K11" s="29"/>
      <c r="L11" s="30">
        <f>51768000+26000000</f>
        <v>77768000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4" s="3" customFormat="1" x14ac:dyDescent="0.2">
      <c r="A12" s="3" t="s">
        <v>3</v>
      </c>
      <c r="E12" s="2">
        <f t="shared" ref="E12:G12" si="2">SUM(E4:E7)</f>
        <v>40279093.57</v>
      </c>
      <c r="F12" s="2">
        <f t="shared" si="2"/>
        <v>35969938.850000001</v>
      </c>
      <c r="G12" s="2">
        <f t="shared" si="2"/>
        <v>65062137.039999999</v>
      </c>
      <c r="H12" s="18">
        <f t="shared" ref="H12:I12" si="3">SUM(H4:H8)</f>
        <v>134109758.74000001</v>
      </c>
      <c r="I12" s="18">
        <f t="shared" si="3"/>
        <v>176966904.25999999</v>
      </c>
      <c r="J12" s="2">
        <f>SUM(J4:J11)</f>
        <v>237432861.80000001</v>
      </c>
      <c r="K12" s="2">
        <f t="shared" ref="K12:S12" si="4">SUM(K4:K11)</f>
        <v>219030395.85999998</v>
      </c>
      <c r="L12" s="2">
        <f t="shared" si="4"/>
        <v>536482228</v>
      </c>
      <c r="M12" s="2">
        <f t="shared" si="4"/>
        <v>853157380.44000006</v>
      </c>
      <c r="N12" s="2">
        <f t="shared" si="4"/>
        <v>853157380.44000006</v>
      </c>
      <c r="O12" s="2">
        <f t="shared" si="4"/>
        <v>871339380.44000006</v>
      </c>
      <c r="P12" s="2">
        <f t="shared" si="4"/>
        <v>271339380.44</v>
      </c>
      <c r="Q12" s="2">
        <f t="shared" si="4"/>
        <v>271339380.44</v>
      </c>
      <c r="R12" s="2">
        <f t="shared" si="4"/>
        <v>271339324.44</v>
      </c>
      <c r="S12" s="2">
        <f t="shared" si="4"/>
        <v>204672708.44</v>
      </c>
      <c r="T12" s="2">
        <f>SUM(T4:T11)</f>
        <v>195580708.44</v>
      </c>
      <c r="U12" s="2">
        <f>SUM(U4:U11)</f>
        <v>186490708.44</v>
      </c>
      <c r="V12" s="2">
        <f t="shared" ref="V12:AA12" si="5">SUM(V4:V8)</f>
        <v>186490708.44</v>
      </c>
      <c r="W12" s="2">
        <f t="shared" si="5"/>
        <v>179441927.85999998</v>
      </c>
      <c r="X12" s="2">
        <f t="shared" si="5"/>
        <v>172393147.45999998</v>
      </c>
      <c r="Y12" s="2">
        <f t="shared" si="5"/>
        <v>172393147.45999998</v>
      </c>
      <c r="Z12" s="2">
        <f t="shared" si="5"/>
        <v>163137049.94</v>
      </c>
      <c r="AA12" s="2">
        <f t="shared" si="5"/>
        <v>153880518.59999999</v>
      </c>
      <c r="AB12" s="2">
        <f t="shared" ref="AB12" si="6">SUM(AB4:AB8)</f>
        <v>121428571.7</v>
      </c>
      <c r="AC12" s="2">
        <f t="shared" ref="AC12" si="7">SUM(AC4:AC8)</f>
        <v>85714285.780000001</v>
      </c>
      <c r="AD12" s="2">
        <f t="shared" ref="AD12" si="8">SUM(AD4:AD8)</f>
        <v>76190476.379999995</v>
      </c>
      <c r="AE12" s="2">
        <f t="shared" ref="AE12" si="9">SUM(AE4:AE8)</f>
        <v>52380952.579999998</v>
      </c>
      <c r="AF12" s="2">
        <f t="shared" ref="AF12" si="10">SUM(AF4:AF8)</f>
        <v>28570571.399999999</v>
      </c>
    </row>
    <row r="13" spans="1:34" x14ac:dyDescent="0.2">
      <c r="K13" s="15"/>
    </row>
    <row r="14" spans="1:34" ht="15.75" x14ac:dyDescent="0.25">
      <c r="A14" s="31" t="s">
        <v>26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34" x14ac:dyDescent="0.2">
      <c r="A15" s="5"/>
      <c r="B15" s="5"/>
      <c r="C15" s="5"/>
      <c r="D15" s="5"/>
      <c r="E15" s="5">
        <v>2010</v>
      </c>
      <c r="F15" s="5">
        <v>2011</v>
      </c>
      <c r="G15" s="5">
        <v>2012</v>
      </c>
      <c r="H15" s="5">
        <v>2013</v>
      </c>
      <c r="I15" s="5">
        <v>2014</v>
      </c>
      <c r="J15" s="5">
        <v>2015</v>
      </c>
      <c r="K15" s="5">
        <v>2016</v>
      </c>
      <c r="L15" s="5">
        <v>2017</v>
      </c>
      <c r="M15" s="5">
        <v>2018</v>
      </c>
      <c r="N15" s="5">
        <v>2019</v>
      </c>
      <c r="O15" s="5">
        <v>2020</v>
      </c>
      <c r="P15" s="5">
        <v>2021</v>
      </c>
      <c r="Q15" s="5">
        <v>2022</v>
      </c>
      <c r="R15" s="5">
        <v>2023</v>
      </c>
      <c r="S15" s="5">
        <v>2024</v>
      </c>
      <c r="T15" s="5">
        <v>2025</v>
      </c>
      <c r="U15" s="5">
        <v>2026</v>
      </c>
      <c r="V15" s="5">
        <v>2027</v>
      </c>
      <c r="W15" s="5">
        <v>2028</v>
      </c>
      <c r="X15" s="5">
        <v>2029</v>
      </c>
      <c r="Y15" s="5">
        <v>2030</v>
      </c>
      <c r="Z15" s="5">
        <v>2031</v>
      </c>
      <c r="AA15" s="5">
        <v>2032</v>
      </c>
      <c r="AB15" s="5">
        <v>2033</v>
      </c>
      <c r="AC15" s="5">
        <v>2034</v>
      </c>
      <c r="AD15" s="5">
        <v>2035</v>
      </c>
      <c r="AE15" s="12">
        <v>2036</v>
      </c>
      <c r="AF15" s="12">
        <v>2037</v>
      </c>
    </row>
    <row r="16" spans="1:34" hidden="1" x14ac:dyDescent="0.2">
      <c r="A16" s="5" t="s">
        <v>4</v>
      </c>
      <c r="B16" s="5"/>
      <c r="C16" s="5"/>
      <c r="D16" s="5"/>
      <c r="E16" s="1">
        <v>516730</v>
      </c>
      <c r="F16" s="1">
        <v>38870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4"/>
      <c r="AF16" s="4"/>
    </row>
    <row r="17" spans="1:32" s="14" customFormat="1" x14ac:dyDescent="0.2">
      <c r="A17" s="12" t="s">
        <v>5</v>
      </c>
      <c r="B17" s="12"/>
      <c r="C17" s="12"/>
      <c r="D17" s="12"/>
      <c r="E17" s="13">
        <v>26432226</v>
      </c>
      <c r="F17" s="13">
        <v>25861095</v>
      </c>
      <c r="G17" s="13">
        <v>10401716</v>
      </c>
      <c r="H17" s="13">
        <v>4817666.47</v>
      </c>
      <c r="I17" s="13">
        <v>4046767</v>
      </c>
      <c r="J17" s="13">
        <v>3494443</v>
      </c>
      <c r="K17" s="13">
        <v>3082890</v>
      </c>
      <c r="L17" s="13">
        <v>6122000</v>
      </c>
      <c r="M17" s="13">
        <v>5670433.6500000004</v>
      </c>
      <c r="N17" s="13">
        <v>5219553.51</v>
      </c>
      <c r="O17" s="13">
        <v>4768673.3099999996</v>
      </c>
      <c r="P17" s="13">
        <v>4317793.12</v>
      </c>
      <c r="Q17" s="13">
        <v>3866912.97</v>
      </c>
      <c r="R17" s="13">
        <v>3416032.77</v>
      </c>
      <c r="S17" s="13">
        <v>2965152.63</v>
      </c>
      <c r="T17" s="13">
        <v>2514272.4300000002</v>
      </c>
      <c r="U17" s="13">
        <v>2063392.23</v>
      </c>
      <c r="V17" s="13">
        <v>1612512.04</v>
      </c>
      <c r="W17" s="13">
        <v>1167701.67</v>
      </c>
      <c r="X17" s="13">
        <v>832147.36</v>
      </c>
      <c r="Y17" s="13">
        <v>526942</v>
      </c>
      <c r="Z17" s="13">
        <v>229707.16</v>
      </c>
      <c r="AA17" s="13">
        <v>75941.759999999995</v>
      </c>
      <c r="AB17" s="13"/>
      <c r="AC17" s="13"/>
      <c r="AD17" s="13"/>
      <c r="AE17" s="17"/>
      <c r="AF17" s="17"/>
    </row>
    <row r="18" spans="1:32" s="14" customFormat="1" x14ac:dyDescent="0.2">
      <c r="A18" s="12" t="s">
        <v>6</v>
      </c>
      <c r="B18" s="12"/>
      <c r="C18" s="12"/>
      <c r="D18" s="12"/>
      <c r="E18" s="13">
        <v>39550000</v>
      </c>
      <c r="F18" s="13">
        <v>44691667</v>
      </c>
      <c r="G18" s="13">
        <v>26519369</v>
      </c>
      <c r="H18" s="13">
        <v>17315603.170000002</v>
      </c>
      <c r="I18" s="13">
        <v>14504710</v>
      </c>
      <c r="J18" s="13">
        <v>12923226</v>
      </c>
      <c r="K18" s="13">
        <v>11681500</v>
      </c>
      <c r="L18" s="13">
        <v>26892000</v>
      </c>
      <c r="M18" s="13">
        <v>25415079.390000001</v>
      </c>
      <c r="N18" s="13">
        <v>23938888.890000001</v>
      </c>
      <c r="O18" s="13">
        <v>22462698.440000001</v>
      </c>
      <c r="P18" s="13">
        <v>20986507.949999999</v>
      </c>
      <c r="Q18" s="13">
        <v>19510317.449999999</v>
      </c>
      <c r="R18" s="13">
        <v>18034127</v>
      </c>
      <c r="S18" s="13">
        <v>16557936.51</v>
      </c>
      <c r="T18" s="13">
        <v>15081746.01</v>
      </c>
      <c r="U18" s="13">
        <v>13605555.560000001</v>
      </c>
      <c r="V18" s="13">
        <v>12129365.07</v>
      </c>
      <c r="W18" s="13">
        <v>10653174.630000001</v>
      </c>
      <c r="X18" s="13">
        <v>9176984.1300000008</v>
      </c>
      <c r="Y18" s="13">
        <v>7700793.6799999997</v>
      </c>
      <c r="Z18" s="13">
        <v>6224603.1900000004</v>
      </c>
      <c r="AA18" s="13">
        <v>4748412.6900000004</v>
      </c>
      <c r="AB18" s="13">
        <v>3346031.76</v>
      </c>
      <c r="AC18" s="13">
        <v>2214285.6800000002</v>
      </c>
      <c r="AD18" s="13">
        <v>1361375.67</v>
      </c>
      <c r="AE18" s="13">
        <v>656084.6</v>
      </c>
      <c r="AF18" s="13">
        <v>196825.39</v>
      </c>
    </row>
    <row r="19" spans="1:32" s="14" customFormat="1" x14ac:dyDescent="0.2">
      <c r="A19" s="12" t="s">
        <v>12</v>
      </c>
      <c r="B19" s="12"/>
      <c r="C19" s="12"/>
      <c r="D19" s="12"/>
      <c r="E19" s="13">
        <v>1335387</v>
      </c>
      <c r="F19" s="13">
        <v>9408706.6899999995</v>
      </c>
      <c r="G19" s="13">
        <v>10681474</v>
      </c>
      <c r="H19" s="13">
        <v>7737882</v>
      </c>
      <c r="I19" s="13">
        <v>6852275</v>
      </c>
      <c r="J19" s="13">
        <v>5842671</v>
      </c>
      <c r="K19" s="13">
        <v>4657125</v>
      </c>
      <c r="L19" s="13">
        <v>6674000</v>
      </c>
      <c r="M19" s="13">
        <v>5640277.7699999996</v>
      </c>
      <c r="N19" s="13">
        <v>4606944.4400000004</v>
      </c>
      <c r="O19" s="13">
        <v>3573611.1</v>
      </c>
      <c r="P19" s="13">
        <v>2540277.7799999998</v>
      </c>
      <c r="Q19" s="13">
        <v>1506944.44</v>
      </c>
      <c r="R19" s="13">
        <v>473611.1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7"/>
      <c r="AF19" s="17"/>
    </row>
    <row r="20" spans="1:32" s="14" customFormat="1" x14ac:dyDescent="0.2">
      <c r="A20" s="22" t="s">
        <v>24</v>
      </c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9">
        <v>516667</v>
      </c>
      <c r="N20" s="13">
        <v>516667</v>
      </c>
      <c r="O20" s="13">
        <v>477525</v>
      </c>
      <c r="P20" s="13">
        <v>383584</v>
      </c>
      <c r="Q20" s="13">
        <v>289644</v>
      </c>
      <c r="R20" s="13">
        <v>195704</v>
      </c>
      <c r="S20" s="13">
        <v>101764</v>
      </c>
      <c r="T20" s="13">
        <v>11741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7"/>
      <c r="AF20" s="17"/>
    </row>
    <row r="21" spans="1:32" s="14" customFormat="1" ht="25.5" x14ac:dyDescent="0.2">
      <c r="A21" s="22" t="s">
        <v>28</v>
      </c>
      <c r="B21" s="12"/>
      <c r="C21" s="12"/>
      <c r="D21" s="12"/>
      <c r="E21" s="13"/>
      <c r="F21" s="13"/>
      <c r="G21" s="13"/>
      <c r="H21" s="13"/>
      <c r="I21" s="13"/>
      <c r="J21" s="13"/>
      <c r="K21" s="13"/>
      <c r="L21" s="21">
        <v>1346347</v>
      </c>
      <c r="M21" s="21">
        <v>2841667</v>
      </c>
      <c r="N21" s="21">
        <v>2841667</v>
      </c>
      <c r="O21" s="21">
        <v>2583333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7"/>
      <c r="AF21" s="17"/>
    </row>
    <row r="22" spans="1:32" s="14" customFormat="1" ht="24" x14ac:dyDescent="0.2">
      <c r="A22" s="20" t="s">
        <v>17</v>
      </c>
      <c r="B22" s="12"/>
      <c r="C22" s="12"/>
      <c r="D22" s="12"/>
      <c r="E22" s="13"/>
      <c r="F22" s="13"/>
      <c r="G22" s="13"/>
      <c r="H22" s="13"/>
      <c r="I22" s="13"/>
      <c r="J22" s="21"/>
      <c r="K22" s="21">
        <v>71059</v>
      </c>
      <c r="L22" s="21">
        <v>1000000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7"/>
      <c r="AF22" s="17"/>
    </row>
    <row r="23" spans="1:32" x14ac:dyDescent="0.2">
      <c r="A23" s="3" t="s">
        <v>3</v>
      </c>
      <c r="E23" s="2">
        <f>SUM(E16:E19)</f>
        <v>67834343</v>
      </c>
      <c r="F23" s="2">
        <f t="shared" ref="F23:G23" si="11">SUM(F16:F19)</f>
        <v>80000338.689999998</v>
      </c>
      <c r="G23" s="2">
        <f t="shared" si="11"/>
        <v>47602559</v>
      </c>
      <c r="H23" s="2">
        <f>SUM(H16:H22)</f>
        <v>29871151.640000001</v>
      </c>
      <c r="I23" s="2">
        <f t="shared" ref="I23" si="12">SUM(I16:I22)</f>
        <v>25403752</v>
      </c>
      <c r="J23" s="2">
        <f>SUM(J16:J22)</f>
        <v>22260340</v>
      </c>
      <c r="K23" s="2">
        <f t="shared" ref="K23:M23" si="13">SUM(K16:K22)</f>
        <v>19492574</v>
      </c>
      <c r="L23" s="2">
        <f t="shared" si="13"/>
        <v>42034347</v>
      </c>
      <c r="M23" s="2">
        <f t="shared" si="13"/>
        <v>40084124.810000002</v>
      </c>
      <c r="N23" s="2">
        <f t="shared" ref="N23:V23" si="14">SUM(N16:N22)</f>
        <v>37123720.839999996</v>
      </c>
      <c r="O23" s="2">
        <f t="shared" ref="O23:U23" si="15">SUM(O16:O22)</f>
        <v>33865840.850000001</v>
      </c>
      <c r="P23" s="2">
        <f t="shared" si="15"/>
        <v>28228162.850000001</v>
      </c>
      <c r="Q23" s="2">
        <f t="shared" si="15"/>
        <v>25173818.859999999</v>
      </c>
      <c r="R23" s="2">
        <f t="shared" si="15"/>
        <v>22119474.870000001</v>
      </c>
      <c r="S23" s="2">
        <f t="shared" si="15"/>
        <v>19624853.140000001</v>
      </c>
      <c r="T23" s="2">
        <f t="shared" si="15"/>
        <v>17607759.440000001</v>
      </c>
      <c r="U23" s="2">
        <f t="shared" si="15"/>
        <v>15668947.790000001</v>
      </c>
      <c r="V23" s="2">
        <f t="shared" si="14"/>
        <v>13741877.109999999</v>
      </c>
      <c r="W23" s="2">
        <f t="shared" ref="W23:AF23" si="16">SUM(W16:W22)</f>
        <v>11820876.300000001</v>
      </c>
      <c r="X23" s="2">
        <f t="shared" si="16"/>
        <v>10009131.49</v>
      </c>
      <c r="Y23" s="2">
        <f t="shared" si="16"/>
        <v>8227735.6799999997</v>
      </c>
      <c r="Z23" s="2">
        <f t="shared" si="16"/>
        <v>6454310.3500000006</v>
      </c>
      <c r="AA23" s="2">
        <f t="shared" si="16"/>
        <v>4824354.45</v>
      </c>
      <c r="AB23" s="2">
        <f t="shared" si="16"/>
        <v>3346031.76</v>
      </c>
      <c r="AC23" s="2">
        <f t="shared" si="16"/>
        <v>2214285.6800000002</v>
      </c>
      <c r="AD23" s="2">
        <f t="shared" si="16"/>
        <v>1361375.67</v>
      </c>
      <c r="AE23" s="2">
        <f t="shared" si="16"/>
        <v>656084.6</v>
      </c>
      <c r="AF23" s="2">
        <f t="shared" si="16"/>
        <v>196825.39</v>
      </c>
    </row>
    <row r="25" spans="1:32" s="3" customFormat="1" x14ac:dyDescent="0.2">
      <c r="A25" s="7" t="s">
        <v>7</v>
      </c>
      <c r="B25" s="7"/>
      <c r="C25" s="7"/>
      <c r="D25" s="7"/>
      <c r="E25" s="8">
        <f t="shared" ref="E25:G25" si="17">+E23+E12</f>
        <v>108113436.56999999</v>
      </c>
      <c r="F25" s="8">
        <f t="shared" si="17"/>
        <v>115970277.53999999</v>
      </c>
      <c r="G25" s="8">
        <f t="shared" si="17"/>
        <v>112664696.03999999</v>
      </c>
      <c r="H25" s="8">
        <f t="shared" ref="H25:I25" si="18">+H23+H12</f>
        <v>163980910.38</v>
      </c>
      <c r="I25" s="8">
        <f t="shared" si="18"/>
        <v>202370656.25999999</v>
      </c>
      <c r="J25" s="8">
        <f>+J23+J12</f>
        <v>259693201.80000001</v>
      </c>
      <c r="K25" s="8">
        <f>+K23+K12</f>
        <v>238522969.85999998</v>
      </c>
      <c r="L25" s="8">
        <f>+L23+L12</f>
        <v>578516575</v>
      </c>
      <c r="M25" s="8">
        <f>+M23+M12</f>
        <v>893241505.25</v>
      </c>
      <c r="N25" s="8">
        <f>+N23+N12</f>
        <v>890281101.28000009</v>
      </c>
      <c r="O25" s="8">
        <f t="shared" ref="O25:AF25" si="19">+O23+O12</f>
        <v>905205221.29000008</v>
      </c>
      <c r="P25" s="8">
        <f t="shared" si="19"/>
        <v>299567543.29000002</v>
      </c>
      <c r="Q25" s="8">
        <f t="shared" si="19"/>
        <v>296513199.30000001</v>
      </c>
      <c r="R25" s="8">
        <f t="shared" si="19"/>
        <v>293458799.31</v>
      </c>
      <c r="S25" s="8">
        <f t="shared" si="19"/>
        <v>224297561.57999998</v>
      </c>
      <c r="T25" s="8">
        <f t="shared" si="19"/>
        <v>213188467.88</v>
      </c>
      <c r="U25" s="8">
        <f t="shared" si="19"/>
        <v>202159656.22999999</v>
      </c>
      <c r="V25" s="8">
        <f t="shared" si="19"/>
        <v>200232585.55000001</v>
      </c>
      <c r="W25" s="8">
        <f t="shared" si="19"/>
        <v>191262804.16</v>
      </c>
      <c r="X25" s="8">
        <f t="shared" si="19"/>
        <v>182402278.94999999</v>
      </c>
      <c r="Y25" s="8">
        <f t="shared" si="19"/>
        <v>180620883.13999999</v>
      </c>
      <c r="Z25" s="8">
        <f t="shared" si="19"/>
        <v>169591360.28999999</v>
      </c>
      <c r="AA25" s="8">
        <f t="shared" si="19"/>
        <v>158704873.04999998</v>
      </c>
      <c r="AB25" s="8">
        <f t="shared" si="19"/>
        <v>124774603.46000001</v>
      </c>
      <c r="AC25" s="8">
        <f t="shared" si="19"/>
        <v>87928571.460000008</v>
      </c>
      <c r="AD25" s="8">
        <f t="shared" si="19"/>
        <v>77551852.049999997</v>
      </c>
      <c r="AE25" s="8">
        <f t="shared" si="19"/>
        <v>53037037.18</v>
      </c>
      <c r="AF25" s="8">
        <f t="shared" si="19"/>
        <v>28767396.789999999</v>
      </c>
    </row>
    <row r="29" spans="1:32" hidden="1" x14ac:dyDescent="0.2">
      <c r="A29" s="5" t="s">
        <v>7</v>
      </c>
      <c r="B29" s="5"/>
      <c r="C29" s="5"/>
      <c r="D29" s="5"/>
      <c r="E29" s="5">
        <v>2010</v>
      </c>
      <c r="F29" s="5">
        <v>2011</v>
      </c>
      <c r="G29" s="5">
        <v>2012</v>
      </c>
      <c r="H29" s="5">
        <v>2013</v>
      </c>
      <c r="I29" s="5">
        <v>2014</v>
      </c>
      <c r="J29" s="5">
        <v>2015</v>
      </c>
      <c r="K29" s="5">
        <v>2016</v>
      </c>
      <c r="L29" s="5">
        <v>2017</v>
      </c>
      <c r="M29" s="5">
        <v>2018</v>
      </c>
      <c r="N29" s="5">
        <v>2019</v>
      </c>
      <c r="O29" s="5">
        <v>2020</v>
      </c>
      <c r="P29" s="5">
        <v>2021</v>
      </c>
      <c r="Q29" s="5">
        <v>2022</v>
      </c>
      <c r="R29" s="5">
        <v>2023</v>
      </c>
      <c r="S29" s="5">
        <v>2024</v>
      </c>
      <c r="T29" s="5">
        <v>2025</v>
      </c>
      <c r="U29" s="5">
        <v>2026</v>
      </c>
      <c r="V29" s="5">
        <v>2027</v>
      </c>
      <c r="W29" s="5">
        <v>2028</v>
      </c>
      <c r="X29" s="5">
        <v>2029</v>
      </c>
      <c r="Y29" s="5">
        <v>2030</v>
      </c>
      <c r="Z29" s="5">
        <v>2031</v>
      </c>
      <c r="AA29" s="5">
        <v>2032</v>
      </c>
      <c r="AB29" s="5">
        <v>2033</v>
      </c>
      <c r="AC29" s="5">
        <v>2034</v>
      </c>
      <c r="AD29" s="5">
        <v>2035</v>
      </c>
    </row>
    <row r="30" spans="1:32" hidden="1" x14ac:dyDescent="0.2">
      <c r="A30" s="5" t="s">
        <v>8</v>
      </c>
      <c r="B30" s="5"/>
      <c r="C30" s="5"/>
      <c r="D30" s="5"/>
      <c r="E30" s="1">
        <f>E16+E4</f>
        <v>26698262.59</v>
      </c>
      <c r="F30" s="1">
        <f t="shared" ref="F30:AC30" si="20">F16+F4</f>
        <v>3399052.75</v>
      </c>
      <c r="G30" s="1">
        <f t="shared" si="20"/>
        <v>0</v>
      </c>
      <c r="H30" s="1">
        <f t="shared" si="20"/>
        <v>0</v>
      </c>
      <c r="I30" s="1">
        <f t="shared" si="20"/>
        <v>0</v>
      </c>
      <c r="J30" s="1">
        <f t="shared" si="20"/>
        <v>0</v>
      </c>
      <c r="K30" s="1">
        <f t="shared" si="20"/>
        <v>0</v>
      </c>
      <c r="L30" s="1">
        <f t="shared" si="20"/>
        <v>0</v>
      </c>
      <c r="M30" s="1">
        <f t="shared" si="20"/>
        <v>0</v>
      </c>
      <c r="N30" s="1">
        <f t="shared" si="20"/>
        <v>0</v>
      </c>
      <c r="O30" s="1">
        <f t="shared" si="20"/>
        <v>0</v>
      </c>
      <c r="P30" s="1">
        <f t="shared" si="20"/>
        <v>0</v>
      </c>
      <c r="Q30" s="1">
        <f t="shared" si="20"/>
        <v>0</v>
      </c>
      <c r="R30" s="1">
        <f t="shared" si="20"/>
        <v>0</v>
      </c>
      <c r="S30" s="1">
        <f t="shared" si="20"/>
        <v>0</v>
      </c>
      <c r="T30" s="1">
        <f t="shared" si="20"/>
        <v>0</v>
      </c>
      <c r="U30" s="1">
        <f t="shared" si="20"/>
        <v>0</v>
      </c>
      <c r="V30" s="1">
        <f t="shared" si="20"/>
        <v>0</v>
      </c>
      <c r="W30" s="1">
        <f t="shared" si="20"/>
        <v>0</v>
      </c>
      <c r="X30" s="1">
        <f t="shared" si="20"/>
        <v>0</v>
      </c>
      <c r="Y30" s="1">
        <f t="shared" si="20"/>
        <v>0</v>
      </c>
      <c r="Z30" s="1">
        <f t="shared" si="20"/>
        <v>0</v>
      </c>
      <c r="AA30" s="1">
        <f t="shared" si="20"/>
        <v>0</v>
      </c>
      <c r="AB30" s="1">
        <f t="shared" si="20"/>
        <v>0</v>
      </c>
      <c r="AC30" s="1">
        <f t="shared" si="20"/>
        <v>0</v>
      </c>
      <c r="AD30" s="1"/>
    </row>
    <row r="31" spans="1:32" hidden="1" x14ac:dyDescent="0.2">
      <c r="A31" s="5" t="s">
        <v>9</v>
      </c>
      <c r="B31" s="5"/>
      <c r="C31" s="5"/>
      <c r="D31" s="5"/>
      <c r="E31" s="1">
        <f>E17+E5</f>
        <v>40529786.980000004</v>
      </c>
      <c r="F31" s="1">
        <f t="shared" ref="F31:AC31" si="21">F17+F5</f>
        <v>58470851.100000001</v>
      </c>
      <c r="G31" s="1">
        <f t="shared" si="21"/>
        <v>54035281.619999997</v>
      </c>
      <c r="H31" s="1">
        <f t="shared" si="21"/>
        <v>48451232.089999996</v>
      </c>
      <c r="I31" s="1">
        <f t="shared" si="21"/>
        <v>47680332.619999997</v>
      </c>
      <c r="J31" s="1">
        <f t="shared" si="21"/>
        <v>47128008.619999997</v>
      </c>
      <c r="K31" s="1">
        <f t="shared" si="21"/>
        <v>46716455.619999997</v>
      </c>
      <c r="L31" s="1">
        <f t="shared" si="21"/>
        <v>49756000</v>
      </c>
      <c r="M31" s="1">
        <f t="shared" si="21"/>
        <v>49303999.269999996</v>
      </c>
      <c r="N31" s="1">
        <f t="shared" si="21"/>
        <v>48853119.129999995</v>
      </c>
      <c r="O31" s="1">
        <f t="shared" si="21"/>
        <v>48402238.93</v>
      </c>
      <c r="P31" s="1">
        <f t="shared" si="21"/>
        <v>47951358.739999995</v>
      </c>
      <c r="Q31" s="1">
        <f t="shared" si="21"/>
        <v>47500478.589999996</v>
      </c>
      <c r="R31" s="1">
        <f t="shared" si="21"/>
        <v>47049598.390000001</v>
      </c>
      <c r="S31" s="1">
        <f t="shared" si="21"/>
        <v>46598718.25</v>
      </c>
      <c r="T31" s="1">
        <f t="shared" si="21"/>
        <v>46147838.049999997</v>
      </c>
      <c r="U31" s="1">
        <f t="shared" si="21"/>
        <v>45696957.849999994</v>
      </c>
      <c r="V31" s="1">
        <f t="shared" si="21"/>
        <v>45246077.659999996</v>
      </c>
      <c r="W31" s="1">
        <f t="shared" si="21"/>
        <v>37752486.710000001</v>
      </c>
      <c r="X31" s="1">
        <f t="shared" si="21"/>
        <v>30368152</v>
      </c>
      <c r="Y31" s="1">
        <f t="shared" si="21"/>
        <v>30062946.640000001</v>
      </c>
      <c r="Z31" s="1">
        <f t="shared" si="21"/>
        <v>20509614.279999997</v>
      </c>
      <c r="AA31" s="1">
        <f t="shared" si="21"/>
        <v>11099317.359999999</v>
      </c>
      <c r="AB31" s="1">
        <f t="shared" si="21"/>
        <v>0</v>
      </c>
      <c r="AC31" s="1">
        <f t="shared" si="21"/>
        <v>0</v>
      </c>
      <c r="AD31" s="1"/>
    </row>
    <row r="32" spans="1:32" hidden="1" x14ac:dyDescent="0.2">
      <c r="A32" s="5" t="s">
        <v>10</v>
      </c>
      <c r="B32" s="5"/>
      <c r="C32" s="5"/>
      <c r="D32" s="5"/>
      <c r="E32" s="1">
        <f>E18+E6</f>
        <v>39550000</v>
      </c>
      <c r="F32" s="1">
        <f t="shared" ref="F32:AC32" si="22">F18+F6</f>
        <v>44691667</v>
      </c>
      <c r="G32" s="1">
        <f t="shared" si="22"/>
        <v>47947940.420000002</v>
      </c>
      <c r="H32" s="1">
        <f t="shared" si="22"/>
        <v>74458460.290000007</v>
      </c>
      <c r="I32" s="1">
        <f t="shared" si="22"/>
        <v>81171376.640000001</v>
      </c>
      <c r="J32" s="1">
        <f t="shared" si="22"/>
        <v>103399416.44</v>
      </c>
      <c r="K32" s="1">
        <f t="shared" si="22"/>
        <v>125967214.23999999</v>
      </c>
      <c r="L32" s="1">
        <f t="shared" si="22"/>
        <v>169750000</v>
      </c>
      <c r="M32" s="1">
        <f t="shared" si="22"/>
        <v>168272222.20999998</v>
      </c>
      <c r="N32" s="1">
        <f t="shared" si="22"/>
        <v>166796031.70999998</v>
      </c>
      <c r="O32" s="1">
        <f t="shared" si="22"/>
        <v>165319841.25999999</v>
      </c>
      <c r="P32" s="1">
        <f t="shared" si="22"/>
        <v>163843650.76999998</v>
      </c>
      <c r="Q32" s="1">
        <f t="shared" si="22"/>
        <v>162367460.26999998</v>
      </c>
      <c r="R32" s="1">
        <f t="shared" si="22"/>
        <v>160891269.81999999</v>
      </c>
      <c r="S32" s="1">
        <f t="shared" si="22"/>
        <v>159415079.32999998</v>
      </c>
      <c r="T32" s="1">
        <f t="shared" si="22"/>
        <v>157938888.82999998</v>
      </c>
      <c r="U32" s="1">
        <f t="shared" si="22"/>
        <v>156462698.38</v>
      </c>
      <c r="V32" s="1">
        <f t="shared" si="22"/>
        <v>154986507.88999999</v>
      </c>
      <c r="W32" s="1">
        <f t="shared" si="22"/>
        <v>153510317.44999999</v>
      </c>
      <c r="X32" s="1">
        <f t="shared" si="22"/>
        <v>152034126.94999999</v>
      </c>
      <c r="Y32" s="1">
        <f t="shared" si="22"/>
        <v>150557936.5</v>
      </c>
      <c r="Z32" s="1">
        <f t="shared" si="22"/>
        <v>149081746.00999999</v>
      </c>
      <c r="AA32" s="1">
        <f t="shared" si="22"/>
        <v>147605555.69</v>
      </c>
      <c r="AB32" s="1">
        <f t="shared" si="22"/>
        <v>124774603.46000001</v>
      </c>
      <c r="AC32" s="1">
        <f t="shared" si="22"/>
        <v>87928571.460000008</v>
      </c>
      <c r="AD32" s="1"/>
    </row>
    <row r="33" spans="1:30" hidden="1" x14ac:dyDescent="0.2">
      <c r="A33" s="5" t="s">
        <v>11</v>
      </c>
      <c r="B33" s="5"/>
      <c r="C33" s="5"/>
      <c r="D33" s="5"/>
      <c r="E33" s="1">
        <f>E7+E19</f>
        <v>1335387</v>
      </c>
      <c r="F33" s="1">
        <f t="shared" ref="F33:AC33" si="23">F7+F19</f>
        <v>9408706.6899999995</v>
      </c>
      <c r="G33" s="1">
        <f t="shared" si="23"/>
        <v>10681474</v>
      </c>
      <c r="H33" s="1">
        <f t="shared" si="23"/>
        <v>41071218</v>
      </c>
      <c r="I33" s="1">
        <f t="shared" si="23"/>
        <v>73518947</v>
      </c>
      <c r="J33" s="1">
        <f t="shared" si="23"/>
        <v>72509343</v>
      </c>
      <c r="K33" s="1">
        <f t="shared" si="23"/>
        <v>65768241</v>
      </c>
      <c r="L33" s="1">
        <f t="shared" si="23"/>
        <v>78896228</v>
      </c>
      <c r="M33" s="1">
        <f t="shared" si="23"/>
        <v>72306949.769999996</v>
      </c>
      <c r="N33" s="1">
        <f t="shared" si="23"/>
        <v>71273616.439999998</v>
      </c>
      <c r="O33" s="1">
        <f t="shared" si="23"/>
        <v>70240283.099999994</v>
      </c>
      <c r="P33" s="1">
        <f t="shared" si="23"/>
        <v>69206949.780000001</v>
      </c>
      <c r="Q33" s="1">
        <f t="shared" si="23"/>
        <v>68173616.439999998</v>
      </c>
      <c r="R33" s="1">
        <f t="shared" si="23"/>
        <v>67140227.099999994</v>
      </c>
      <c r="S33" s="1">
        <f t="shared" si="23"/>
        <v>0</v>
      </c>
      <c r="T33" s="1">
        <f t="shared" si="23"/>
        <v>0</v>
      </c>
      <c r="U33" s="1">
        <f t="shared" si="23"/>
        <v>0</v>
      </c>
      <c r="V33" s="1">
        <f t="shared" si="23"/>
        <v>0</v>
      </c>
      <c r="W33" s="1">
        <f t="shared" si="23"/>
        <v>0</v>
      </c>
      <c r="X33" s="1">
        <f t="shared" si="23"/>
        <v>0</v>
      </c>
      <c r="Y33" s="1">
        <f t="shared" si="23"/>
        <v>0</v>
      </c>
      <c r="Z33" s="1">
        <f t="shared" si="23"/>
        <v>0</v>
      </c>
      <c r="AA33" s="1">
        <f t="shared" si="23"/>
        <v>0</v>
      </c>
      <c r="AB33" s="1">
        <f t="shared" si="23"/>
        <v>0</v>
      </c>
      <c r="AC33" s="1">
        <f t="shared" si="23"/>
        <v>0</v>
      </c>
      <c r="AD33" s="1"/>
    </row>
    <row r="34" spans="1:30" hidden="1" x14ac:dyDescent="0.2">
      <c r="A34" s="7" t="s">
        <v>7</v>
      </c>
      <c r="B34" s="10"/>
      <c r="C34" s="10"/>
      <c r="D34" s="10"/>
      <c r="E34" s="2">
        <f>SUM(E30:E33)</f>
        <v>108113436.57000001</v>
      </c>
      <c r="F34" s="2">
        <f t="shared" ref="F34:AC34" si="24">SUM(F30:F33)</f>
        <v>115970277.53999999</v>
      </c>
      <c r="G34" s="2">
        <f t="shared" si="24"/>
        <v>112664696.03999999</v>
      </c>
      <c r="H34" s="2">
        <f t="shared" si="24"/>
        <v>163980910.38</v>
      </c>
      <c r="I34" s="2">
        <f t="shared" si="24"/>
        <v>202370656.25999999</v>
      </c>
      <c r="J34" s="2">
        <f t="shared" si="24"/>
        <v>223036768.06</v>
      </c>
      <c r="K34" s="2">
        <f t="shared" si="24"/>
        <v>238451910.85999998</v>
      </c>
      <c r="L34" s="2">
        <f t="shared" si="24"/>
        <v>298402228</v>
      </c>
      <c r="M34" s="2">
        <f t="shared" si="24"/>
        <v>289883171.24999994</v>
      </c>
      <c r="N34" s="2">
        <f t="shared" si="24"/>
        <v>286922767.27999997</v>
      </c>
      <c r="O34" s="2">
        <f t="shared" si="24"/>
        <v>283962363.28999996</v>
      </c>
      <c r="P34" s="2">
        <f t="shared" si="24"/>
        <v>281001959.28999996</v>
      </c>
      <c r="Q34" s="2">
        <f t="shared" si="24"/>
        <v>278041555.29999995</v>
      </c>
      <c r="R34" s="2">
        <f t="shared" si="24"/>
        <v>275081095.30999994</v>
      </c>
      <c r="S34" s="2">
        <f t="shared" si="24"/>
        <v>206013797.57999998</v>
      </c>
      <c r="T34" s="2">
        <f t="shared" si="24"/>
        <v>204086726.88</v>
      </c>
      <c r="U34" s="2">
        <f t="shared" si="24"/>
        <v>202159656.22999999</v>
      </c>
      <c r="V34" s="2">
        <f t="shared" si="24"/>
        <v>200232585.54999998</v>
      </c>
      <c r="W34" s="2">
        <f t="shared" si="24"/>
        <v>191262804.16</v>
      </c>
      <c r="X34" s="2">
        <f t="shared" si="24"/>
        <v>182402278.94999999</v>
      </c>
      <c r="Y34" s="2">
        <f t="shared" si="24"/>
        <v>180620883.13999999</v>
      </c>
      <c r="Z34" s="2">
        <f t="shared" si="24"/>
        <v>169591360.28999999</v>
      </c>
      <c r="AA34" s="2">
        <f t="shared" si="24"/>
        <v>158704873.05000001</v>
      </c>
      <c r="AB34" s="2">
        <f t="shared" si="24"/>
        <v>124774603.46000001</v>
      </c>
      <c r="AC34" s="2">
        <f t="shared" si="24"/>
        <v>87928571.460000008</v>
      </c>
      <c r="AD34" s="2">
        <f t="shared" ref="AD34" si="25">SUM(AD30:AD32)</f>
        <v>0</v>
      </c>
    </row>
    <row r="35" spans="1:30" hidden="1" x14ac:dyDescent="0.2"/>
    <row r="36" spans="1:30" hidden="1" x14ac:dyDescent="0.2"/>
    <row r="37" spans="1:30" hidden="1" x14ac:dyDescent="0.2">
      <c r="A37"/>
      <c r="B37"/>
      <c r="C37"/>
      <c r="D37"/>
    </row>
    <row r="61" spans="1:30" x14ac:dyDescent="0.2">
      <c r="F61" s="5">
        <v>2011</v>
      </c>
      <c r="G61" s="5">
        <v>2012</v>
      </c>
      <c r="H61" s="5">
        <v>2013</v>
      </c>
      <c r="I61" s="5">
        <v>2014</v>
      </c>
      <c r="J61" s="5">
        <v>2015</v>
      </c>
      <c r="K61" s="5">
        <v>2016</v>
      </c>
      <c r="L61" s="5">
        <v>2017</v>
      </c>
      <c r="M61" s="5">
        <v>2018</v>
      </c>
      <c r="N61" s="5">
        <v>2019</v>
      </c>
      <c r="O61" s="5">
        <v>2020</v>
      </c>
      <c r="P61" s="5">
        <v>2021</v>
      </c>
      <c r="Q61" s="5">
        <v>2022</v>
      </c>
      <c r="R61" s="5">
        <v>2023</v>
      </c>
      <c r="S61" s="5">
        <v>2024</v>
      </c>
      <c r="T61" s="5">
        <v>2025</v>
      </c>
      <c r="U61" s="5">
        <v>2026</v>
      </c>
      <c r="V61" s="5">
        <v>2027</v>
      </c>
      <c r="W61" s="5">
        <v>2028</v>
      </c>
      <c r="X61" s="5">
        <v>2029</v>
      </c>
      <c r="Y61" s="5">
        <v>2030</v>
      </c>
      <c r="Z61" s="5">
        <v>2031</v>
      </c>
      <c r="AA61" s="5">
        <v>2032</v>
      </c>
      <c r="AB61" s="5">
        <v>2033</v>
      </c>
      <c r="AC61" s="5">
        <v>2034</v>
      </c>
      <c r="AD61" s="5">
        <v>2035</v>
      </c>
    </row>
    <row r="62" spans="1:30" x14ac:dyDescent="0.2">
      <c r="A62" s="3" t="s">
        <v>15</v>
      </c>
      <c r="F62" s="15">
        <f>F12</f>
        <v>35969938.850000001</v>
      </c>
      <c r="G62" s="15">
        <f t="shared" ref="G62:AD62" si="26">G12</f>
        <v>65062137.039999999</v>
      </c>
      <c r="H62" s="15">
        <f t="shared" si="26"/>
        <v>134109758.74000001</v>
      </c>
      <c r="I62" s="15">
        <f t="shared" si="26"/>
        <v>176966904.25999999</v>
      </c>
      <c r="J62" s="15">
        <f t="shared" si="26"/>
        <v>237432861.80000001</v>
      </c>
      <c r="K62" s="15">
        <f t="shared" si="26"/>
        <v>219030395.85999998</v>
      </c>
      <c r="L62" s="15">
        <f t="shared" si="26"/>
        <v>536482228</v>
      </c>
      <c r="M62" s="15">
        <f t="shared" si="26"/>
        <v>853157380.44000006</v>
      </c>
      <c r="N62" s="15">
        <f t="shared" si="26"/>
        <v>853157380.44000006</v>
      </c>
      <c r="O62" s="15">
        <f t="shared" si="26"/>
        <v>871339380.44000006</v>
      </c>
      <c r="P62" s="15">
        <f t="shared" si="26"/>
        <v>271339380.44</v>
      </c>
      <c r="Q62" s="15">
        <f t="shared" si="26"/>
        <v>271339380.44</v>
      </c>
      <c r="R62" s="15">
        <f t="shared" si="26"/>
        <v>271339324.44</v>
      </c>
      <c r="S62" s="15">
        <f t="shared" si="26"/>
        <v>204672708.44</v>
      </c>
      <c r="T62" s="15">
        <f t="shared" si="26"/>
        <v>195580708.44</v>
      </c>
      <c r="U62" s="15">
        <f t="shared" si="26"/>
        <v>186490708.44</v>
      </c>
      <c r="V62" s="15">
        <f t="shared" si="26"/>
        <v>186490708.44</v>
      </c>
      <c r="W62" s="15">
        <f t="shared" si="26"/>
        <v>179441927.85999998</v>
      </c>
      <c r="X62" s="15">
        <f t="shared" si="26"/>
        <v>172393147.45999998</v>
      </c>
      <c r="Y62" s="15">
        <f t="shared" si="26"/>
        <v>172393147.45999998</v>
      </c>
      <c r="Z62" s="15">
        <f t="shared" si="26"/>
        <v>163137049.94</v>
      </c>
      <c r="AA62" s="15">
        <f t="shared" si="26"/>
        <v>153880518.59999999</v>
      </c>
      <c r="AB62" s="15">
        <f t="shared" si="26"/>
        <v>121428571.7</v>
      </c>
      <c r="AC62" s="15">
        <f t="shared" si="26"/>
        <v>85714285.780000001</v>
      </c>
      <c r="AD62" s="15">
        <f t="shared" si="26"/>
        <v>76190476.379999995</v>
      </c>
    </row>
    <row r="63" spans="1:30" x14ac:dyDescent="0.2">
      <c r="A63" s="3" t="s">
        <v>16</v>
      </c>
      <c r="F63" s="15">
        <f>F23</f>
        <v>80000338.689999998</v>
      </c>
      <c r="G63" s="15">
        <f t="shared" ref="G63:AD63" si="27">G23</f>
        <v>47602559</v>
      </c>
      <c r="H63" s="15">
        <f t="shared" si="27"/>
        <v>29871151.640000001</v>
      </c>
      <c r="I63" s="15">
        <f t="shared" si="27"/>
        <v>25403752</v>
      </c>
      <c r="J63" s="15">
        <f t="shared" si="27"/>
        <v>22260340</v>
      </c>
      <c r="K63" s="15">
        <f t="shared" si="27"/>
        <v>19492574</v>
      </c>
      <c r="L63" s="15">
        <f t="shared" si="27"/>
        <v>42034347</v>
      </c>
      <c r="M63" s="15">
        <f t="shared" si="27"/>
        <v>40084124.810000002</v>
      </c>
      <c r="N63" s="15">
        <f t="shared" si="27"/>
        <v>37123720.839999996</v>
      </c>
      <c r="O63" s="15">
        <f t="shared" si="27"/>
        <v>33865840.850000001</v>
      </c>
      <c r="P63" s="15">
        <f t="shared" si="27"/>
        <v>28228162.850000001</v>
      </c>
      <c r="Q63" s="15">
        <f t="shared" si="27"/>
        <v>25173818.859999999</v>
      </c>
      <c r="R63" s="15">
        <f t="shared" si="27"/>
        <v>22119474.870000001</v>
      </c>
      <c r="S63" s="15">
        <f t="shared" si="27"/>
        <v>19624853.140000001</v>
      </c>
      <c r="T63" s="15">
        <f t="shared" si="27"/>
        <v>17607759.440000001</v>
      </c>
      <c r="U63" s="15">
        <f t="shared" si="27"/>
        <v>15668947.790000001</v>
      </c>
      <c r="V63" s="15">
        <f t="shared" si="27"/>
        <v>13741877.109999999</v>
      </c>
      <c r="W63" s="15">
        <f t="shared" si="27"/>
        <v>11820876.300000001</v>
      </c>
      <c r="X63" s="15">
        <f t="shared" si="27"/>
        <v>10009131.49</v>
      </c>
      <c r="Y63" s="15">
        <f t="shared" si="27"/>
        <v>8227735.6799999997</v>
      </c>
      <c r="Z63" s="15">
        <f t="shared" si="27"/>
        <v>6454310.3500000006</v>
      </c>
      <c r="AA63" s="15">
        <f t="shared" si="27"/>
        <v>4824354.45</v>
      </c>
      <c r="AB63" s="15">
        <f t="shared" si="27"/>
        <v>3346031.76</v>
      </c>
      <c r="AC63" s="15">
        <f t="shared" si="27"/>
        <v>2214285.6800000002</v>
      </c>
      <c r="AD63" s="15">
        <f t="shared" si="27"/>
        <v>1361375.67</v>
      </c>
    </row>
    <row r="64" spans="1:30" x14ac:dyDescent="0.2">
      <c r="A64" s="3" t="s">
        <v>3</v>
      </c>
      <c r="F64" s="15">
        <f>SUM(F62:F63)</f>
        <v>115970277.53999999</v>
      </c>
      <c r="G64" s="15">
        <f t="shared" ref="G64:AD64" si="28">SUM(G62:G63)</f>
        <v>112664696.03999999</v>
      </c>
      <c r="H64" s="15">
        <f t="shared" si="28"/>
        <v>163980910.38</v>
      </c>
      <c r="I64" s="15">
        <f t="shared" si="28"/>
        <v>202370656.25999999</v>
      </c>
      <c r="J64" s="15">
        <f t="shared" si="28"/>
        <v>259693201.80000001</v>
      </c>
      <c r="K64" s="15">
        <f t="shared" si="28"/>
        <v>238522969.85999998</v>
      </c>
      <c r="L64" s="15">
        <f t="shared" si="28"/>
        <v>578516575</v>
      </c>
      <c r="M64" s="15">
        <f t="shared" si="28"/>
        <v>893241505.25</v>
      </c>
      <c r="N64" s="15">
        <f t="shared" si="28"/>
        <v>890281101.28000009</v>
      </c>
      <c r="O64" s="15">
        <f t="shared" si="28"/>
        <v>905205221.29000008</v>
      </c>
      <c r="P64" s="15">
        <f t="shared" si="28"/>
        <v>299567543.29000002</v>
      </c>
      <c r="Q64" s="15">
        <f t="shared" si="28"/>
        <v>296513199.30000001</v>
      </c>
      <c r="R64" s="15">
        <f t="shared" si="28"/>
        <v>293458799.31</v>
      </c>
      <c r="S64" s="15">
        <f t="shared" si="28"/>
        <v>224297561.57999998</v>
      </c>
      <c r="T64" s="15">
        <f t="shared" si="28"/>
        <v>213188467.88</v>
      </c>
      <c r="U64" s="15">
        <f t="shared" si="28"/>
        <v>202159656.22999999</v>
      </c>
      <c r="V64" s="15">
        <f t="shared" si="28"/>
        <v>200232585.55000001</v>
      </c>
      <c r="W64" s="15">
        <f t="shared" si="28"/>
        <v>191262804.16</v>
      </c>
      <c r="X64" s="15">
        <f t="shared" si="28"/>
        <v>182402278.94999999</v>
      </c>
      <c r="Y64" s="15">
        <f t="shared" si="28"/>
        <v>180620883.13999999</v>
      </c>
      <c r="Z64" s="15">
        <f t="shared" si="28"/>
        <v>169591360.28999999</v>
      </c>
      <c r="AA64" s="15">
        <f t="shared" si="28"/>
        <v>158704873.04999998</v>
      </c>
      <c r="AB64" s="15">
        <f t="shared" si="28"/>
        <v>124774603.46000001</v>
      </c>
      <c r="AC64" s="15">
        <f t="shared" si="28"/>
        <v>87928571.460000008</v>
      </c>
      <c r="AD64" s="15">
        <f t="shared" si="28"/>
        <v>77551852.049999997</v>
      </c>
    </row>
    <row r="86" spans="1:4" ht="34.5" customHeight="1" x14ac:dyDescent="0.2">
      <c r="B86"/>
      <c r="C86"/>
      <c r="D86"/>
    </row>
    <row r="87" spans="1:4" hidden="1" x14ac:dyDescent="0.2">
      <c r="A87" s="3" t="s">
        <v>20</v>
      </c>
    </row>
    <row r="88" spans="1:4" hidden="1" x14ac:dyDescent="0.2">
      <c r="A88" s="3" t="s">
        <v>21</v>
      </c>
    </row>
    <row r="89" spans="1:4" x14ac:dyDescent="0.2">
      <c r="A89" s="3" t="s">
        <v>29</v>
      </c>
    </row>
    <row r="90" spans="1:4" x14ac:dyDescent="0.2">
      <c r="A90" s="3" t="s">
        <v>25</v>
      </c>
    </row>
    <row r="91" spans="1:4" x14ac:dyDescent="0.2">
      <c r="A91" s="3" t="s">
        <v>22</v>
      </c>
    </row>
    <row r="94" spans="1:4" hidden="1" x14ac:dyDescent="0.2"/>
    <row r="95" spans="1:4" hidden="1" x14ac:dyDescent="0.2"/>
    <row r="96" spans="1:4" hidden="1" x14ac:dyDescent="0.2"/>
  </sheetData>
  <mergeCells count="1">
    <mergeCell ref="A14:T14"/>
  </mergeCells>
  <phoneticPr fontId="1" type="noConversion"/>
  <pageMargins left="0.19685039370078741" right="0.31496062992125984" top="0.98425196850393704" bottom="0.98425196850393704" header="0.51181102362204722" footer="0.51181102362204722"/>
  <pageSetup paperSize="8" scale="57" firstPageNumber="8" orientation="landscape" useFirstPageNumber="1" r:id="rId1"/>
  <headerFooter alignWithMargins="0">
    <oddFooter>&amp;L&amp;"Arial,Kurzíva"Zastupitelstvo Olomouckého kraje 19. 6. 2017
7. - Střednědobý výhled rozpočtu Olomouckého kraje na období 2018 - 2020
Příloha č. 3: Splácení úvěrů OK&amp;R&amp;"Arial,Kurzíva"Strana &amp;P (celkem 9)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rozpočtový výhled do 2037</vt:lpstr>
      <vt:lpstr>Graf2</vt:lpstr>
      <vt:lpstr>Graf2 (2)</vt:lpstr>
      <vt:lpstr>'rozpočtový výhled do 2037'!Oblast_tisku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Vítková Petra</cp:lastModifiedBy>
  <cp:lastPrinted>2017-06-01T11:20:58Z</cp:lastPrinted>
  <dcterms:created xsi:type="dcterms:W3CDTF">2007-10-09T10:59:29Z</dcterms:created>
  <dcterms:modified xsi:type="dcterms:W3CDTF">2017-06-01T11:21:00Z</dcterms:modified>
</cp:coreProperties>
</file>